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026\Desktop\"/>
    </mc:Choice>
  </mc:AlternateContent>
  <bookViews>
    <workbookView xWindow="240" yWindow="420" windowWidth="19440" windowHeight="9495"/>
  </bookViews>
  <sheets>
    <sheet name="Contact " sheetId="11" r:id="rId1"/>
    <sheet name="Contents" sheetId="6" r:id="rId2"/>
    <sheet name="Table 1.1" sheetId="4" r:id="rId3"/>
    <sheet name="Table 1.2" sheetId="7" r:id="rId4"/>
    <sheet name="Table 1.3" sheetId="2" r:id="rId5"/>
    <sheet name="Chart 1.1" sheetId="14" r:id="rId6"/>
    <sheet name="Chart 1.2" sheetId="15" r:id="rId7"/>
    <sheet name="Chart 1.3" sheetId="16" r:id="rId8"/>
    <sheet name="Chart 1.4" sheetId="17" r:id="rId9"/>
    <sheet name="Chart 1.5" sheetId="18" r:id="rId10"/>
  </sheets>
  <calcPr calcId="152511"/>
</workbook>
</file>

<file path=xl/calcChain.xml><?xml version="1.0" encoding="utf-8"?>
<calcChain xmlns="http://schemas.openxmlformats.org/spreadsheetml/2006/main">
  <c r="N121" i="2" l="1"/>
  <c r="M121" i="2"/>
  <c r="N120" i="2"/>
  <c r="M120" i="2"/>
  <c r="L123" i="2"/>
  <c r="K123" i="2"/>
  <c r="K120" i="2"/>
  <c r="L120" i="2"/>
  <c r="K121" i="2"/>
  <c r="L121" i="2"/>
  <c r="J121" i="2"/>
  <c r="I121" i="2"/>
  <c r="J120" i="2"/>
  <c r="I120" i="2"/>
  <c r="H123" i="2"/>
  <c r="G123" i="2"/>
  <c r="D123" i="2"/>
  <c r="C123" i="2"/>
  <c r="F121" i="2"/>
  <c r="E121" i="2"/>
  <c r="F120" i="2"/>
  <c r="E120" i="2"/>
  <c r="N120" i="7" l="1"/>
  <c r="M120" i="7"/>
  <c r="K122" i="7"/>
  <c r="J122" i="7"/>
  <c r="I122" i="7"/>
  <c r="H122" i="7"/>
  <c r="G122" i="7"/>
  <c r="F122" i="7"/>
  <c r="E122" i="7"/>
  <c r="D122" i="7"/>
  <c r="N119" i="7"/>
  <c r="M119" i="7"/>
  <c r="C122" i="7"/>
  <c r="K119" i="7"/>
  <c r="J119" i="7"/>
  <c r="F119" i="4" l="1"/>
  <c r="K118" i="2" l="1"/>
  <c r="L118" i="2"/>
  <c r="K119" i="2"/>
  <c r="L119" i="2"/>
  <c r="J119" i="2"/>
  <c r="J118" i="2"/>
  <c r="I119" i="2"/>
  <c r="I118" i="2"/>
  <c r="F119" i="2"/>
  <c r="F118" i="2"/>
  <c r="E119" i="2"/>
  <c r="E118" i="2"/>
  <c r="N118" i="7" l="1"/>
  <c r="N117" i="7"/>
  <c r="M118" i="7"/>
  <c r="M117" i="7"/>
  <c r="F118" i="4" l="1"/>
  <c r="F117" i="4"/>
  <c r="K117" i="2" l="1"/>
  <c r="L117" i="2"/>
  <c r="J117" i="2"/>
  <c r="I117" i="2"/>
  <c r="F117" i="2"/>
  <c r="E117" i="2"/>
  <c r="M119" i="2" l="1"/>
  <c r="M118" i="2"/>
  <c r="M117" i="2"/>
  <c r="N116" i="7"/>
  <c r="M116" i="7"/>
  <c r="F116" i="4" l="1"/>
  <c r="F116" i="2" l="1"/>
  <c r="E116" i="2"/>
  <c r="M116" i="2" l="1"/>
  <c r="M115" i="2"/>
  <c r="K115" i="2"/>
  <c r="L115" i="2"/>
  <c r="K116" i="2"/>
  <c r="L116" i="2"/>
  <c r="J116" i="2" l="1"/>
  <c r="J115" i="2"/>
  <c r="I116" i="2"/>
  <c r="I115" i="2"/>
  <c r="F115" i="2"/>
  <c r="E115" i="2"/>
  <c r="N115" i="7" l="1"/>
  <c r="N114" i="7"/>
  <c r="M115" i="7"/>
  <c r="M114" i="7"/>
  <c r="F115" i="4" l="1"/>
  <c r="F114" i="4"/>
  <c r="M114" i="2" l="1"/>
  <c r="K114" i="2"/>
  <c r="L114" i="2"/>
  <c r="J114" i="2"/>
  <c r="I114" i="2"/>
  <c r="F114" i="2"/>
  <c r="E114" i="2"/>
  <c r="N113" i="7" l="1"/>
  <c r="M113" i="7"/>
  <c r="F113" i="4" l="1"/>
  <c r="M112" i="2" l="1"/>
  <c r="M113" i="2"/>
  <c r="K112" i="2"/>
  <c r="L112" i="2"/>
  <c r="K113" i="2"/>
  <c r="L113" i="2"/>
  <c r="J112" i="2"/>
  <c r="J113" i="2"/>
  <c r="I113" i="2"/>
  <c r="I112" i="2"/>
  <c r="F112" i="2"/>
  <c r="F113" i="2"/>
  <c r="E113" i="2"/>
  <c r="E112" i="2"/>
  <c r="N112" i="7" l="1"/>
  <c r="M112" i="7"/>
  <c r="N111" i="7"/>
  <c r="M111" i="7"/>
  <c r="F112" i="4" l="1"/>
  <c r="F111" i="4"/>
  <c r="K111" i="2" l="1"/>
  <c r="L111" i="2"/>
  <c r="J111" i="2"/>
  <c r="I111" i="2"/>
  <c r="F111" i="2"/>
  <c r="E111" i="2"/>
  <c r="N112" i="2" l="1"/>
  <c r="N115" i="2"/>
  <c r="N119" i="2"/>
  <c r="N114" i="2"/>
  <c r="N116" i="2"/>
  <c r="N113" i="2"/>
  <c r="N118" i="2"/>
  <c r="N117" i="2"/>
  <c r="N110" i="7"/>
  <c r="M110" i="7"/>
  <c r="K110" i="7"/>
  <c r="J110" i="7"/>
  <c r="F110" i="4" l="1"/>
  <c r="F109" i="4"/>
  <c r="J110" i="2" l="1"/>
  <c r="I110" i="2"/>
  <c r="F110" i="2"/>
  <c r="E110" i="2"/>
  <c r="L110" i="2" l="1"/>
  <c r="K110" i="2"/>
  <c r="K109" i="7"/>
  <c r="J109" i="7"/>
  <c r="N109" i="7" l="1"/>
  <c r="M109" i="7"/>
  <c r="K106" i="2" l="1"/>
  <c r="L106" i="2"/>
  <c r="H108" i="2"/>
  <c r="G108" i="2"/>
  <c r="J106" i="2"/>
  <c r="I106" i="2"/>
  <c r="D108" i="2" l="1"/>
  <c r="C108" i="2"/>
  <c r="F106" i="2"/>
  <c r="E106" i="2"/>
  <c r="I107" i="7" l="1"/>
  <c r="H107" i="7"/>
  <c r="G107" i="7"/>
  <c r="F107" i="7"/>
  <c r="E107" i="7"/>
  <c r="D107" i="7"/>
  <c r="C107" i="7"/>
  <c r="K105" i="7"/>
  <c r="J105" i="7"/>
  <c r="K104" i="2" l="1"/>
  <c r="L104" i="2"/>
  <c r="K105" i="2"/>
  <c r="L105" i="2"/>
  <c r="J104" i="2"/>
  <c r="J105" i="2"/>
  <c r="I105" i="2"/>
  <c r="I104" i="2"/>
  <c r="F105" i="2"/>
  <c r="E105" i="2"/>
  <c r="F104" i="2"/>
  <c r="E104" i="2"/>
  <c r="K104" i="7" l="1"/>
  <c r="J104" i="7"/>
  <c r="K103" i="2" l="1"/>
  <c r="L103" i="2"/>
  <c r="J103" i="2"/>
  <c r="I103" i="2"/>
  <c r="F103" i="2"/>
  <c r="E103" i="2"/>
  <c r="L102" i="2" l="1"/>
  <c r="K102" i="2"/>
  <c r="J102" i="2"/>
  <c r="I102" i="2"/>
  <c r="F102" i="2"/>
  <c r="E102" i="2"/>
  <c r="K101" i="2" l="1"/>
  <c r="L101" i="2"/>
  <c r="J101" i="2"/>
  <c r="I101" i="2"/>
  <c r="F101" i="2"/>
  <c r="E101" i="2"/>
  <c r="L100" i="2" l="1"/>
  <c r="K100" i="2"/>
  <c r="J100" i="2"/>
  <c r="I100" i="2"/>
  <c r="F100" i="2"/>
  <c r="E100" i="2"/>
  <c r="F98" i="4" l="1"/>
  <c r="J99" i="2" l="1"/>
  <c r="I99" i="2"/>
  <c r="K99" i="2"/>
  <c r="L99" i="2"/>
  <c r="F99" i="2"/>
  <c r="E99" i="2"/>
  <c r="K98" i="7" l="1"/>
  <c r="K98" i="2" l="1"/>
  <c r="L98" i="2"/>
  <c r="J98" i="2"/>
  <c r="I98" i="2"/>
  <c r="F98" i="2"/>
  <c r="E98" i="2"/>
  <c r="K97" i="7" l="1"/>
  <c r="F96" i="4" l="1"/>
  <c r="F95" i="4"/>
  <c r="I97" i="2" l="1"/>
  <c r="J97" i="2"/>
  <c r="F97" i="2"/>
  <c r="E97" i="2"/>
  <c r="K97" i="2"/>
  <c r="L97" i="2"/>
  <c r="N111" i="2" l="1"/>
  <c r="M111" i="2"/>
  <c r="K96" i="7"/>
  <c r="J96" i="7"/>
  <c r="L96" i="2" l="1"/>
  <c r="K96" i="2"/>
  <c r="M110" i="2" s="1"/>
  <c r="J96" i="2"/>
  <c r="I96" i="2"/>
  <c r="F96" i="2"/>
  <c r="E96" i="2"/>
  <c r="L95" i="2"/>
  <c r="K95" i="2"/>
  <c r="J95" i="2"/>
  <c r="I95" i="2"/>
  <c r="F95" i="2"/>
  <c r="E95" i="2"/>
  <c r="E92" i="7"/>
  <c r="D92" i="7"/>
  <c r="K95" i="7"/>
  <c r="J95" i="7"/>
  <c r="K94" i="7"/>
  <c r="J94" i="7"/>
  <c r="F94" i="4"/>
  <c r="N110" i="2" l="1"/>
  <c r="M106" i="2"/>
  <c r="K108" i="2"/>
  <c r="L108" i="2"/>
  <c r="N106" i="2"/>
  <c r="K107" i="7"/>
  <c r="J107" i="7"/>
  <c r="K91" i="2" l="1"/>
  <c r="L91" i="2"/>
  <c r="F91" i="2"/>
  <c r="E91" i="2"/>
  <c r="H93" i="2"/>
  <c r="G93" i="2"/>
  <c r="D93" i="2"/>
  <c r="C93" i="2"/>
  <c r="J91" i="2"/>
  <c r="I91" i="2"/>
  <c r="N105" i="2" l="1"/>
  <c r="M105" i="2"/>
  <c r="K90" i="7"/>
  <c r="J90" i="7"/>
  <c r="M97" i="7" l="1"/>
  <c r="M98" i="7"/>
  <c r="M104" i="7"/>
  <c r="M102" i="7"/>
  <c r="M99" i="7"/>
  <c r="N104" i="7"/>
  <c r="K90" i="2"/>
  <c r="L90" i="2"/>
  <c r="J90" i="2"/>
  <c r="I90" i="2"/>
  <c r="F90" i="2"/>
  <c r="E90" i="2"/>
  <c r="C92" i="7"/>
  <c r="K89" i="7"/>
  <c r="N103" i="7" s="1"/>
  <c r="J89" i="7"/>
  <c r="M103" i="7" s="1"/>
  <c r="N104" i="2" l="1"/>
  <c r="M104" i="2"/>
  <c r="N100" i="7"/>
  <c r="N101" i="7"/>
  <c r="N102" i="7"/>
  <c r="N99" i="7"/>
  <c r="N98" i="7"/>
  <c r="N97" i="7"/>
  <c r="M101" i="7"/>
  <c r="M100" i="7"/>
  <c r="K89" i="2"/>
  <c r="L89" i="2"/>
  <c r="J89" i="2"/>
  <c r="I89" i="2"/>
  <c r="F89" i="2"/>
  <c r="E89" i="2"/>
  <c r="M103" i="2" l="1"/>
  <c r="N103" i="2"/>
  <c r="N102" i="2"/>
  <c r="M46" i="2"/>
  <c r="M61" i="2"/>
  <c r="M59" i="2"/>
  <c r="M57" i="2"/>
  <c r="M55" i="2"/>
  <c r="M53" i="2"/>
  <c r="M51" i="2"/>
  <c r="M76" i="2"/>
  <c r="L88" i="2"/>
  <c r="N100" i="2" s="1"/>
  <c r="K88" i="2"/>
  <c r="M101" i="2" s="1"/>
  <c r="L87" i="2"/>
  <c r="N99" i="2" s="1"/>
  <c r="K87" i="2"/>
  <c r="L86" i="2"/>
  <c r="K86" i="2"/>
  <c r="L85" i="2"/>
  <c r="K85" i="2"/>
  <c r="L84" i="2"/>
  <c r="K84" i="2"/>
  <c r="L83" i="2"/>
  <c r="K83" i="2"/>
  <c r="L82" i="2"/>
  <c r="K82" i="2"/>
  <c r="L81" i="2"/>
  <c r="K81" i="2"/>
  <c r="L80" i="2"/>
  <c r="K80" i="2"/>
  <c r="K93" i="2" s="1"/>
  <c r="L76" i="2"/>
  <c r="N76" i="2" s="1"/>
  <c r="K76" i="2"/>
  <c r="L75" i="2"/>
  <c r="N75" i="2" s="1"/>
  <c r="K75" i="2"/>
  <c r="M75" i="2" s="1"/>
  <c r="L74" i="2"/>
  <c r="K74" i="2"/>
  <c r="L73" i="2"/>
  <c r="K73" i="2"/>
  <c r="M73" i="2" s="1"/>
  <c r="L72" i="2"/>
  <c r="N73" i="2" s="1"/>
  <c r="K72" i="2"/>
  <c r="L71" i="2"/>
  <c r="K71" i="2"/>
  <c r="M71" i="2" s="1"/>
  <c r="L70" i="2"/>
  <c r="N71" i="2" s="1"/>
  <c r="K70" i="2"/>
  <c r="L69" i="2"/>
  <c r="K69" i="2"/>
  <c r="M69" i="2" s="1"/>
  <c r="L68" i="2"/>
  <c r="N69" i="2" s="1"/>
  <c r="K68" i="2"/>
  <c r="L67" i="2"/>
  <c r="K67" i="2"/>
  <c r="M67" i="2" s="1"/>
  <c r="L66" i="2"/>
  <c r="N66" i="2" s="1"/>
  <c r="K66" i="2"/>
  <c r="L65" i="2"/>
  <c r="K65" i="2"/>
  <c r="K78" i="2" s="1"/>
  <c r="L61" i="2"/>
  <c r="N65" i="2" s="1"/>
  <c r="K61" i="2"/>
  <c r="L60" i="2"/>
  <c r="N60" i="2" s="1"/>
  <c r="K60" i="2"/>
  <c r="M60" i="2" s="1"/>
  <c r="L59" i="2"/>
  <c r="K59" i="2"/>
  <c r="L58" i="2"/>
  <c r="N58" i="2" s="1"/>
  <c r="K58" i="2"/>
  <c r="M58" i="2" s="1"/>
  <c r="L57" i="2"/>
  <c r="N57" i="2" s="1"/>
  <c r="K57" i="2"/>
  <c r="L56" i="2"/>
  <c r="N56" i="2" s="1"/>
  <c r="K56" i="2"/>
  <c r="M56" i="2" s="1"/>
  <c r="L55" i="2"/>
  <c r="N55" i="2" s="1"/>
  <c r="K55" i="2"/>
  <c r="L54" i="2"/>
  <c r="N54" i="2" s="1"/>
  <c r="K54" i="2"/>
  <c r="M54" i="2" s="1"/>
  <c r="L53" i="2"/>
  <c r="N53" i="2" s="1"/>
  <c r="K53" i="2"/>
  <c r="L52" i="2"/>
  <c r="N52" i="2" s="1"/>
  <c r="K52" i="2"/>
  <c r="M52" i="2" s="1"/>
  <c r="L51" i="2"/>
  <c r="N51" i="2" s="1"/>
  <c r="K51" i="2"/>
  <c r="L50" i="2"/>
  <c r="K50" i="2"/>
  <c r="K63" i="2" s="1"/>
  <c r="L46" i="2"/>
  <c r="N59" i="2" s="1"/>
  <c r="K46" i="2"/>
  <c r="L45" i="2"/>
  <c r="N45" i="2" s="1"/>
  <c r="K45" i="2"/>
  <c r="M45" i="2" s="1"/>
  <c r="L44" i="2"/>
  <c r="K44" i="2"/>
  <c r="L43" i="2"/>
  <c r="N43" i="2" s="1"/>
  <c r="K43" i="2"/>
  <c r="M43" i="2" s="1"/>
  <c r="L42" i="2"/>
  <c r="N42" i="2" s="1"/>
  <c r="K42" i="2"/>
  <c r="L41" i="2"/>
  <c r="N41" i="2" s="1"/>
  <c r="K41" i="2"/>
  <c r="M41" i="2" s="1"/>
  <c r="L40" i="2"/>
  <c r="N40" i="2" s="1"/>
  <c r="K40" i="2"/>
  <c r="L39" i="2"/>
  <c r="N39" i="2" s="1"/>
  <c r="K39" i="2"/>
  <c r="M39" i="2" s="1"/>
  <c r="L38" i="2"/>
  <c r="N38" i="2" s="1"/>
  <c r="K38" i="2"/>
  <c r="L37" i="2"/>
  <c r="N37" i="2" s="1"/>
  <c r="K37" i="2"/>
  <c r="M37" i="2" s="1"/>
  <c r="L36" i="2"/>
  <c r="N36" i="2" s="1"/>
  <c r="K36" i="2"/>
  <c r="L35" i="2"/>
  <c r="K35" i="2"/>
  <c r="K48" i="2" s="1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N44" i="2" s="1"/>
  <c r="K31" i="2"/>
  <c r="M44" i="2" s="1"/>
  <c r="L31" i="2"/>
  <c r="L20" i="2"/>
  <c r="K20" i="2"/>
  <c r="H78" i="2"/>
  <c r="G78" i="2"/>
  <c r="H63" i="2"/>
  <c r="G63" i="2"/>
  <c r="H48" i="2"/>
  <c r="G48" i="2"/>
  <c r="H33" i="2"/>
  <c r="G33" i="2"/>
  <c r="D18" i="2"/>
  <c r="C18" i="2"/>
  <c r="D33" i="2"/>
  <c r="C33" i="2"/>
  <c r="D48" i="2"/>
  <c r="C48" i="2"/>
  <c r="D63" i="2"/>
  <c r="C63" i="2"/>
  <c r="D78" i="2"/>
  <c r="C78" i="2"/>
  <c r="N67" i="2" l="1"/>
  <c r="M36" i="2"/>
  <c r="M42" i="2"/>
  <c r="M68" i="2"/>
  <c r="M72" i="2"/>
  <c r="N61" i="2"/>
  <c r="N46" i="2"/>
  <c r="K33" i="2"/>
  <c r="L48" i="2"/>
  <c r="L63" i="2"/>
  <c r="L78" i="2"/>
  <c r="L93" i="2"/>
  <c r="N68" i="2"/>
  <c r="N70" i="2"/>
  <c r="N72" i="2"/>
  <c r="M50" i="2"/>
  <c r="M35" i="2"/>
  <c r="N101" i="2"/>
  <c r="M98" i="2"/>
  <c r="M38" i="2"/>
  <c r="M40" i="2"/>
  <c r="M102" i="2"/>
  <c r="M100" i="2"/>
  <c r="M66" i="2"/>
  <c r="M70" i="2"/>
  <c r="M74" i="2"/>
  <c r="M65" i="2"/>
  <c r="N50" i="2"/>
  <c r="N35" i="2"/>
  <c r="M99" i="2"/>
  <c r="N98" i="2"/>
  <c r="N97" i="2"/>
  <c r="N96" i="2"/>
  <c r="N95" i="2"/>
  <c r="M95" i="2"/>
  <c r="M96" i="2"/>
  <c r="M97" i="2"/>
  <c r="N91" i="2"/>
  <c r="M91" i="2"/>
  <c r="M90" i="2"/>
  <c r="M89" i="2"/>
  <c r="N90" i="2"/>
  <c r="N89" i="2"/>
  <c r="L33" i="2"/>
  <c r="J88" i="2"/>
  <c r="I88" i="2"/>
  <c r="F88" i="2"/>
  <c r="E88" i="2"/>
  <c r="E76" i="2" l="1"/>
  <c r="E75" i="2"/>
  <c r="J87" i="2" l="1"/>
  <c r="I87" i="2"/>
  <c r="F87" i="2"/>
  <c r="E87" i="2"/>
  <c r="J86" i="2" l="1"/>
  <c r="I86" i="2"/>
  <c r="F86" i="2"/>
  <c r="E86" i="2"/>
  <c r="J85" i="2" l="1"/>
  <c r="I85" i="2"/>
  <c r="F85" i="2"/>
  <c r="E85" i="2"/>
  <c r="J84" i="2" l="1"/>
  <c r="I84" i="2"/>
  <c r="F84" i="2"/>
  <c r="E84" i="2"/>
  <c r="J83" i="2" l="1"/>
  <c r="I83" i="2"/>
  <c r="F83" i="2"/>
  <c r="E83" i="2"/>
  <c r="K82" i="7" l="1"/>
  <c r="J82" i="7"/>
  <c r="J82" i="2"/>
  <c r="I82" i="2"/>
  <c r="F82" i="2"/>
  <c r="E82" i="2"/>
  <c r="M96" i="7" l="1"/>
  <c r="N96" i="7"/>
  <c r="F92" i="7"/>
  <c r="G92" i="7"/>
  <c r="H92" i="7"/>
  <c r="I92" i="7"/>
  <c r="K81" i="7"/>
  <c r="N95" i="7" s="1"/>
  <c r="J81" i="7"/>
  <c r="M95" i="7" s="1"/>
  <c r="K80" i="7"/>
  <c r="J80" i="7"/>
  <c r="M94" i="7" s="1"/>
  <c r="K79" i="7"/>
  <c r="J79" i="7"/>
  <c r="K92" i="7" l="1"/>
  <c r="N90" i="7"/>
  <c r="N94" i="7"/>
  <c r="J92" i="7"/>
  <c r="J81" i="2"/>
  <c r="I81" i="2"/>
  <c r="F81" i="2"/>
  <c r="E81" i="2"/>
  <c r="J80" i="2"/>
  <c r="I80" i="2"/>
  <c r="F80" i="2" l="1"/>
  <c r="E80" i="2"/>
  <c r="I77" i="7" l="1"/>
  <c r="H77" i="7"/>
  <c r="G77" i="7"/>
  <c r="F77" i="7"/>
  <c r="E77" i="7"/>
  <c r="D77" i="7"/>
  <c r="C77" i="7"/>
  <c r="K75" i="7"/>
  <c r="J75" i="7"/>
  <c r="K74" i="7"/>
  <c r="J74" i="7"/>
  <c r="N89" i="7" l="1"/>
  <c r="N88" i="7"/>
  <c r="N86" i="7"/>
  <c r="M88" i="7"/>
  <c r="K73" i="7"/>
  <c r="N84" i="7" s="1"/>
  <c r="J73" i="7"/>
  <c r="J74" i="2"/>
  <c r="I74" i="2"/>
  <c r="F74" i="2"/>
  <c r="E74" i="2"/>
  <c r="M88" i="2"/>
  <c r="M85" i="7" l="1"/>
  <c r="M83" i="7"/>
  <c r="M82" i="7"/>
  <c r="N87" i="7"/>
  <c r="N85" i="7"/>
  <c r="N83" i="7"/>
  <c r="M86" i="7"/>
  <c r="M84" i="7"/>
  <c r="M87" i="7"/>
  <c r="N82" i="7"/>
  <c r="N88" i="2"/>
  <c r="M87" i="2"/>
  <c r="J73" i="2"/>
  <c r="I73" i="2"/>
  <c r="F73" i="2"/>
  <c r="E73" i="2"/>
  <c r="N87" i="2" l="1"/>
  <c r="F72" i="2"/>
  <c r="E72" i="2"/>
  <c r="J72" i="2"/>
  <c r="I72" i="2"/>
  <c r="N86" i="2" l="1"/>
  <c r="M86" i="2"/>
  <c r="N85" i="2"/>
  <c r="M85" i="2"/>
  <c r="J71" i="2"/>
  <c r="I71" i="2"/>
  <c r="F71" i="2"/>
  <c r="E71" i="2"/>
  <c r="J70" i="2" l="1"/>
  <c r="I70" i="2"/>
  <c r="F70" i="2"/>
  <c r="E70" i="2"/>
  <c r="N84" i="2"/>
  <c r="M84" i="2"/>
  <c r="M83" i="2" l="1"/>
  <c r="N83" i="2"/>
  <c r="I69" i="2"/>
  <c r="I68" i="2"/>
  <c r="I67" i="2"/>
  <c r="I66" i="2"/>
  <c r="I65" i="2"/>
  <c r="J69" i="2"/>
  <c r="J68" i="2"/>
  <c r="J67" i="2"/>
  <c r="J66" i="2"/>
  <c r="J65" i="2"/>
  <c r="F69" i="2"/>
  <c r="F68" i="2"/>
  <c r="F67" i="2"/>
  <c r="F66" i="2"/>
  <c r="E69" i="2"/>
  <c r="J61" i="2"/>
  <c r="J60" i="2"/>
  <c r="J59" i="2"/>
  <c r="J58" i="2"/>
  <c r="J57" i="2"/>
  <c r="J56" i="2"/>
  <c r="J55" i="2"/>
  <c r="J54" i="2"/>
  <c r="J53" i="2"/>
  <c r="J52" i="2"/>
  <c r="J51" i="2"/>
  <c r="J50" i="2"/>
  <c r="F61" i="2"/>
  <c r="F60" i="2"/>
  <c r="F59" i="2"/>
  <c r="F58" i="2"/>
  <c r="F57" i="2"/>
  <c r="F56" i="2"/>
  <c r="F55" i="2"/>
  <c r="F54" i="2"/>
  <c r="F53" i="2"/>
  <c r="F52" i="2"/>
  <c r="F51" i="2"/>
  <c r="K67" i="7" l="1"/>
  <c r="J67" i="7"/>
  <c r="I62" i="7"/>
  <c r="H62" i="7"/>
  <c r="G62" i="7"/>
  <c r="F62" i="7"/>
  <c r="D62" i="7"/>
  <c r="E62" i="7"/>
  <c r="C62" i="7"/>
  <c r="K65" i="7"/>
  <c r="N79" i="7" s="1"/>
  <c r="J65" i="7"/>
  <c r="M79" i="7" s="1"/>
  <c r="N81" i="2"/>
  <c r="M82" i="2"/>
  <c r="M81" i="2"/>
  <c r="E68" i="2"/>
  <c r="E67" i="2"/>
  <c r="E66" i="2"/>
  <c r="F65" i="2"/>
  <c r="E65" i="2"/>
  <c r="I61" i="2"/>
  <c r="I60" i="2"/>
  <c r="I59" i="2"/>
  <c r="I58" i="2"/>
  <c r="I57" i="2"/>
  <c r="I56" i="2"/>
  <c r="I55" i="2"/>
  <c r="I54" i="2"/>
  <c r="I53" i="2"/>
  <c r="I52" i="2"/>
  <c r="I51" i="2"/>
  <c r="I50" i="2"/>
  <c r="F50" i="2"/>
  <c r="E61" i="2"/>
  <c r="E60" i="2"/>
  <c r="E59" i="2"/>
  <c r="E58" i="2"/>
  <c r="E57" i="2"/>
  <c r="E56" i="2"/>
  <c r="E55" i="2"/>
  <c r="E54" i="2"/>
  <c r="E53" i="2"/>
  <c r="E52" i="2"/>
  <c r="E51" i="2"/>
  <c r="E50" i="2"/>
  <c r="M80" i="2" l="1"/>
  <c r="M80" i="7"/>
  <c r="M81" i="7"/>
  <c r="N80" i="2"/>
  <c r="N80" i="7"/>
  <c r="N81" i="7"/>
  <c r="N82" i="2"/>
  <c r="N74" i="2"/>
  <c r="K64" i="7"/>
  <c r="K77" i="7" s="1"/>
  <c r="J64" i="7"/>
  <c r="J77" i="7" s="1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K53" i="7"/>
  <c r="J53" i="7"/>
  <c r="K52" i="7"/>
  <c r="J52" i="7"/>
  <c r="K51" i="7"/>
  <c r="J51" i="7"/>
  <c r="K50" i="7"/>
  <c r="J50" i="7"/>
  <c r="K49" i="7"/>
  <c r="J49" i="7"/>
  <c r="I47" i="7"/>
  <c r="H47" i="7"/>
  <c r="F47" i="7"/>
  <c r="C47" i="7"/>
  <c r="K46" i="7"/>
  <c r="J46" i="7"/>
  <c r="K45" i="7"/>
  <c r="J45" i="7"/>
  <c r="K44" i="7"/>
  <c r="J44" i="7"/>
  <c r="J43" i="7"/>
  <c r="E43" i="7"/>
  <c r="D43" i="7"/>
  <c r="J42" i="7"/>
  <c r="E42" i="7"/>
  <c r="D42" i="7"/>
  <c r="K42" i="7" s="1"/>
  <c r="J41" i="7"/>
  <c r="G41" i="7"/>
  <c r="G47" i="7" s="1"/>
  <c r="E41" i="7"/>
  <c r="D41" i="7"/>
  <c r="J40" i="7"/>
  <c r="E40" i="7"/>
  <c r="D40" i="7"/>
  <c r="J39" i="7"/>
  <c r="E39" i="7"/>
  <c r="D39" i="7"/>
  <c r="J38" i="7"/>
  <c r="E38" i="7"/>
  <c r="D38" i="7"/>
  <c r="K37" i="7"/>
  <c r="J37" i="7"/>
  <c r="K36" i="7"/>
  <c r="J36" i="7"/>
  <c r="K35" i="7"/>
  <c r="J35" i="7"/>
  <c r="K34" i="7"/>
  <c r="J34" i="7"/>
  <c r="I32" i="7"/>
  <c r="H32" i="7"/>
  <c r="G32" i="7"/>
  <c r="F32" i="7"/>
  <c r="E32" i="7"/>
  <c r="D32" i="7"/>
  <c r="C32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I17" i="7"/>
  <c r="H17" i="7"/>
  <c r="F17" i="7"/>
  <c r="E17" i="7"/>
  <c r="D17" i="7"/>
  <c r="C17" i="7"/>
  <c r="K15" i="7"/>
  <c r="J15" i="7"/>
  <c r="K14" i="7"/>
  <c r="J14" i="7"/>
  <c r="K13" i="7"/>
  <c r="J13" i="7"/>
  <c r="J12" i="7"/>
  <c r="G12" i="7"/>
  <c r="K12" i="7" s="1"/>
  <c r="K11" i="7"/>
  <c r="J11" i="7"/>
  <c r="J10" i="7"/>
  <c r="G10" i="7"/>
  <c r="G17" i="7" s="1"/>
  <c r="K9" i="7"/>
  <c r="J9" i="7"/>
  <c r="K8" i="7"/>
  <c r="J8" i="7"/>
  <c r="K7" i="7"/>
  <c r="J7" i="7"/>
  <c r="K6" i="7"/>
  <c r="J6" i="7"/>
  <c r="K5" i="7"/>
  <c r="J5" i="7"/>
  <c r="K4" i="7"/>
  <c r="J4" i="7"/>
  <c r="J32" i="7" l="1"/>
  <c r="K62" i="7"/>
  <c r="N67" i="7"/>
  <c r="N69" i="7"/>
  <c r="N71" i="7"/>
  <c r="N73" i="7"/>
  <c r="K39" i="7"/>
  <c r="M27" i="7"/>
  <c r="M29" i="7"/>
  <c r="M32" i="7"/>
  <c r="K41" i="7"/>
  <c r="M47" i="7"/>
  <c r="D47" i="7"/>
  <c r="K43" i="7"/>
  <c r="N57" i="7" s="1"/>
  <c r="M66" i="7"/>
  <c r="M70" i="7"/>
  <c r="M72" i="7"/>
  <c r="N35" i="7"/>
  <c r="N37" i="7"/>
  <c r="K40" i="7"/>
  <c r="N49" i="7" s="1"/>
  <c r="M30" i="7"/>
  <c r="M37" i="7"/>
  <c r="K38" i="7"/>
  <c r="M24" i="7"/>
  <c r="N34" i="7"/>
  <c r="N36" i="7"/>
  <c r="M34" i="7"/>
  <c r="M45" i="7"/>
  <c r="J47" i="7"/>
  <c r="J62" i="7"/>
  <c r="M67" i="7"/>
  <c r="M69" i="7"/>
  <c r="M71" i="7"/>
  <c r="M36" i="7"/>
  <c r="M68" i="7"/>
  <c r="M20" i="7"/>
  <c r="M22" i="7"/>
  <c r="K17" i="7"/>
  <c r="J17" i="7"/>
  <c r="K32" i="7"/>
  <c r="M35" i="7"/>
  <c r="E47" i="7"/>
  <c r="K47" i="7" s="1"/>
  <c r="N64" i="7"/>
  <c r="N66" i="7"/>
  <c r="N68" i="7"/>
  <c r="N70" i="7"/>
  <c r="N72" i="7"/>
  <c r="N39" i="7"/>
  <c r="M39" i="7"/>
  <c r="M42" i="7"/>
  <c r="N56" i="7"/>
  <c r="N58" i="7"/>
  <c r="N59" i="7"/>
  <c r="N60" i="7"/>
  <c r="K10" i="7"/>
  <c r="N17" i="7" s="1"/>
  <c r="M15" i="7"/>
  <c r="N25" i="7"/>
  <c r="N26" i="7"/>
  <c r="N27" i="7"/>
  <c r="N28" i="7"/>
  <c r="N29" i="7"/>
  <c r="N30" i="7"/>
  <c r="M38" i="7"/>
  <c r="M40" i="7"/>
  <c r="M49" i="7"/>
  <c r="M50" i="7"/>
  <c r="M51" i="7"/>
  <c r="M52" i="7"/>
  <c r="M53" i="7"/>
  <c r="M54" i="7"/>
  <c r="M55" i="7"/>
  <c r="M56" i="7"/>
  <c r="M57" i="7"/>
  <c r="M58" i="7"/>
  <c r="M59" i="7"/>
  <c r="M60" i="7"/>
  <c r="M64" i="7"/>
  <c r="M17" i="7"/>
  <c r="M19" i="7"/>
  <c r="M21" i="7"/>
  <c r="M23" i="7"/>
  <c r="M25" i="7"/>
  <c r="M26" i="7"/>
  <c r="M28" i="7"/>
  <c r="N32" i="7"/>
  <c r="M41" i="7"/>
  <c r="M43" i="7"/>
  <c r="M44" i="7"/>
  <c r="C47" i="4"/>
  <c r="F47" i="4" s="1"/>
  <c r="C32" i="4"/>
  <c r="F32" i="4" s="1"/>
  <c r="C17" i="4"/>
  <c r="F17" i="4" s="1"/>
  <c r="N47" i="7" l="1"/>
  <c r="N40" i="7"/>
  <c r="N44" i="7"/>
  <c r="N52" i="7"/>
  <c r="N38" i="7"/>
  <c r="N41" i="7"/>
  <c r="N54" i="7"/>
  <c r="N50" i="7"/>
  <c r="N45" i="7"/>
  <c r="N23" i="7"/>
  <c r="N55" i="7"/>
  <c r="N51" i="7"/>
  <c r="N43" i="7"/>
  <c r="N53" i="7"/>
  <c r="N42" i="7"/>
  <c r="N24" i="7"/>
  <c r="N19" i="7"/>
  <c r="N20" i="7"/>
  <c r="N15" i="7"/>
  <c r="N21" i="7"/>
  <c r="N22" i="7"/>
</calcChain>
</file>

<file path=xl/sharedStrings.xml><?xml version="1.0" encoding="utf-8"?>
<sst xmlns="http://schemas.openxmlformats.org/spreadsheetml/2006/main" count="767" uniqueCount="126">
  <si>
    <t>Monthly</t>
  </si>
  <si>
    <t>Rolling 12 Months</t>
  </si>
  <si>
    <t>Month</t>
  </si>
  <si>
    <t>Year</t>
  </si>
  <si>
    <t>January</t>
  </si>
  <si>
    <t>―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</si>
  <si>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</si>
  <si>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</si>
  <si>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</si>
  <si>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</si>
  <si>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</si>
  <si>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</si>
  <si>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</si>
  <si>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</si>
  <si>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</si>
  <si>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</si>
  <si>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</si>
  <si>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* Please note data for Guesthouses, Bed &amp; Breakfasts and Guest Accommodation is only available for 2013 onward due to a change in sampling methodology</t>
  </si>
  <si>
    <t xml:space="preserve">Hotel </t>
  </si>
  <si>
    <t>Guesthouse, B&amp;B and Guest Accommodation</t>
  </si>
  <si>
    <t>Combined Hotel, Guesthouse, B&amp;B and Guest Accommodation</t>
  </si>
  <si>
    <t>Rooms Sold</t>
  </si>
  <si>
    <t>Total Departing Passengers from NI air and sea ports</t>
  </si>
  <si>
    <t xml:space="preserve">Monthly Passengers </t>
  </si>
  <si>
    <t xml:space="preserve">% Airports </t>
  </si>
  <si>
    <t xml:space="preserve">% Seaports </t>
  </si>
  <si>
    <t>Rolling 12 months</t>
  </si>
  <si>
    <t xml:space="preserve">April </t>
  </si>
  <si>
    <t xml:space="preserve">May </t>
  </si>
  <si>
    <t xml:space="preserve">June </t>
  </si>
  <si>
    <t xml:space="preserve">Sources: </t>
  </si>
  <si>
    <t>Civil Aviation Authority</t>
  </si>
  <si>
    <t>Stena Line</t>
  </si>
  <si>
    <t xml:space="preserve">P&amp;O Ferries </t>
  </si>
  <si>
    <t>** Bed - Spaces sold is calculated excluding those who have not provided the appropriate breakdown of information</t>
  </si>
  <si>
    <t>Bed Spaces Sold**</t>
  </si>
  <si>
    <t>Table 1.1</t>
  </si>
  <si>
    <t>Table 1.2</t>
  </si>
  <si>
    <t>Table 1.3</t>
  </si>
  <si>
    <t>Total Departing Passengers from NI Air and Sea Ports</t>
  </si>
  <si>
    <t>Northern Ireland Hotel, Guesthouse, Bed &amp; Breakfast and Guest Accommodation Rooms and Bed-Spaces Sold</t>
  </si>
  <si>
    <t>Chart 1.1</t>
  </si>
  <si>
    <t>Chart 1.2</t>
  </si>
  <si>
    <t>Chart 1.3</t>
  </si>
  <si>
    <t>Belfast</t>
  </si>
  <si>
    <t>Londonderry</t>
  </si>
  <si>
    <r>
      <t>Other</t>
    </r>
    <r>
      <rPr>
        <b/>
        <vertAlign val="superscript"/>
        <sz val="12"/>
        <color theme="1"/>
        <rFont val="Arial"/>
        <family val="2"/>
      </rPr>
      <t xml:space="preserve"> (1)</t>
    </r>
  </si>
  <si>
    <t xml:space="preserve">Northern Ireland </t>
  </si>
  <si>
    <t>Northern Ireland  - Rolling 12 months</t>
  </si>
  <si>
    <t>Ships</t>
  </si>
  <si>
    <t>Passengers</t>
  </si>
  <si>
    <t>Crew</t>
  </si>
  <si>
    <t>Passengers &amp;Crew</t>
  </si>
  <si>
    <t>Feb - Jan</t>
  </si>
  <si>
    <t>n/a</t>
  </si>
  <si>
    <t>Mar - Feb</t>
  </si>
  <si>
    <t>Apr - Mar</t>
  </si>
  <si>
    <t>May - Apr</t>
  </si>
  <si>
    <t>Jun - May</t>
  </si>
  <si>
    <t>Jul - Jun</t>
  </si>
  <si>
    <t>Aug - Jul</t>
  </si>
  <si>
    <t>Sep - Aug</t>
  </si>
  <si>
    <t>Oct - Sep</t>
  </si>
  <si>
    <t>Nov - Oct</t>
  </si>
  <si>
    <t>Dec - Nov</t>
  </si>
  <si>
    <t>Jan - Dec</t>
  </si>
  <si>
    <t>Belfast Figures are obtained from Cruise Belfast</t>
  </si>
  <si>
    <t>Londonderry Figures are obtained from Cruise North West</t>
  </si>
  <si>
    <t>Cruise ships that include more than one Northern Ireland port in their itinerary will be included in the figures for each port at which they dock</t>
  </si>
  <si>
    <t>Monthly Cruise Ship Data (Number of Ships and Crew)</t>
  </si>
  <si>
    <t>Chart 1.4</t>
  </si>
  <si>
    <t>Contents</t>
  </si>
  <si>
    <t>Chart 1.5</t>
  </si>
  <si>
    <t>Northern Ireland Combined Accommodation Rooms Sold (12 month rolling figure) January 2014 Onward</t>
  </si>
  <si>
    <t>Contact</t>
  </si>
  <si>
    <t>Statistical Theme:</t>
  </si>
  <si>
    <t xml:space="preserve">People and Places </t>
  </si>
  <si>
    <t>Year of Data:</t>
  </si>
  <si>
    <t>Data Subset:</t>
  </si>
  <si>
    <t>Tourism</t>
  </si>
  <si>
    <t>Dataset Title:</t>
  </si>
  <si>
    <t>Northern Ireland Tourism Statistics</t>
  </si>
  <si>
    <t>Coverage:</t>
  </si>
  <si>
    <t>Source:</t>
  </si>
  <si>
    <t xml:space="preserve">Tourism Statistics Branch (NISRA) </t>
  </si>
  <si>
    <t>Responsible Statistician:</t>
  </si>
  <si>
    <t>Address:</t>
  </si>
  <si>
    <t>Netherleigh, Massey Avenue</t>
  </si>
  <si>
    <t>BELFAST</t>
  </si>
  <si>
    <t>BT4 2JP</t>
  </si>
  <si>
    <t>National Statistics Data?</t>
  </si>
  <si>
    <t>No</t>
  </si>
  <si>
    <t>Media Enquiries:</t>
  </si>
  <si>
    <r>
      <t>Telephone:</t>
    </r>
    <r>
      <rPr>
        <b/>
        <sz val="12"/>
        <color theme="1"/>
        <rFont val="Arial"/>
        <family val="2"/>
      </rPr>
      <t xml:space="preserve">  </t>
    </r>
    <r>
      <rPr>
        <sz val="12"/>
        <color theme="1"/>
        <rFont val="Arial"/>
        <family val="2"/>
      </rPr>
      <t>028 9052 9604</t>
    </r>
  </si>
  <si>
    <t>January 2012 Onward</t>
  </si>
  <si>
    <t>Last Updated:</t>
  </si>
  <si>
    <t xml:space="preserve"> </t>
  </si>
  <si>
    <t xml:space="preserve">July </t>
  </si>
  <si>
    <t xml:space="preserve">September </t>
  </si>
  <si>
    <t xml:space="preserve">January </t>
  </si>
  <si>
    <t xml:space="preserve">Year </t>
  </si>
  <si>
    <t xml:space="preserve">March </t>
  </si>
  <si>
    <t xml:space="preserve">NISRA </t>
  </si>
  <si>
    <t>DfE Communications Office</t>
  </si>
  <si>
    <t>Email: pressoffice@economy-ni.gov.uk</t>
  </si>
  <si>
    <t xml:space="preserve">December </t>
  </si>
  <si>
    <t>Sarah McAuley</t>
  </si>
  <si>
    <t xml:space="preserve">Tourism Statistics Branch, </t>
  </si>
  <si>
    <t>Colby House</t>
  </si>
  <si>
    <t>BT9 5RR</t>
  </si>
  <si>
    <t>tourismstatistics@nisra.gov.uk</t>
  </si>
  <si>
    <t>Stranmillis Court</t>
  </si>
  <si>
    <t>028 9025 5160</t>
  </si>
  <si>
    <t>Sept - Aug</t>
  </si>
  <si>
    <t xml:space="preserve">October </t>
  </si>
  <si>
    <t>Total Departing Passengers from NI Air and Sea Ports (12 month rolling figure) January 2014 Onward</t>
  </si>
  <si>
    <t>Number of Cruise Ships Docking at NI Ports (12 month rolling figure) January 2014 Onward</t>
  </si>
  <si>
    <t>Number of Passengers and Crew (12 month rolling figure) January 2014 Onward</t>
  </si>
  <si>
    <t>Northern Ireland Hotel Rooms Sold (12 month rolling figure) January 2014 Onward</t>
  </si>
  <si>
    <t>Oct - Sept</t>
  </si>
  <si>
    <t>Rolling Year (December - November 2018)</t>
  </si>
  <si>
    <t>Rolling Year (December - November 2019)</t>
  </si>
  <si>
    <t>Data Correct as at 08/04/2020</t>
  </si>
  <si>
    <t>***AWAITING DATA***</t>
  </si>
  <si>
    <t xml:space="preserve">November </t>
  </si>
  <si>
    <t>Data correct as at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</si>
</sst>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8"/>
      <name val="Arial"/>
      <family val="2"/>
    </font>
    <font>
      <sz val="14"/>
      <name val="Arial"/>
      <family val="2"/>
    </font>
    <font>
      <sz val="14"/>
      <color indexed="18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/>
    <xf numFmtId="0" fontId="2" fillId="0" borderId="0" xfId="0" applyFont="1"/>
    <xf numFmtId="0" fontId="2" fillId="0" borderId="4" xfId="0" applyFont="1" applyBorder="1"/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0" xfId="0" applyFont="1" applyAlignment="1">
      <alignment horizontal="left"/>
    </xf>
    <xf numFmtId="164" fontId="2" fillId="0" borderId="4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2" fillId="0" borderId="0" xfId="0" applyNumberFormat="1" applyFont="1"/>
    <xf numFmtId="0" fontId="2" fillId="0" borderId="5" xfId="0" applyFont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0" fontId="3" fillId="0" borderId="4" xfId="3" applyFont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5" xfId="3" applyFont="1" applyBorder="1" applyAlignment="1">
      <alignment wrapText="1"/>
    </xf>
    <xf numFmtId="0" fontId="3" fillId="0" borderId="1" xfId="3" applyFont="1" applyBorder="1"/>
    <xf numFmtId="0" fontId="3" fillId="0" borderId="2" xfId="3" applyFont="1" applyBorder="1" applyAlignment="1">
      <alignment horizontal="left"/>
    </xf>
    <xf numFmtId="164" fontId="3" fillId="0" borderId="1" xfId="4" applyNumberFormat="1" applyFont="1" applyBorder="1" applyAlignment="1">
      <alignment horizontal="right"/>
    </xf>
    <xf numFmtId="9" fontId="3" fillId="0" borderId="2" xfId="5" applyFont="1" applyBorder="1" applyAlignment="1">
      <alignment horizontal="right"/>
    </xf>
    <xf numFmtId="9" fontId="3" fillId="0" borderId="3" xfId="5" applyFont="1" applyBorder="1" applyAlignment="1">
      <alignment horizontal="right"/>
    </xf>
    <xf numFmtId="0" fontId="3" fillId="0" borderId="6" xfId="3" applyFont="1" applyBorder="1"/>
    <xf numFmtId="164" fontId="3" fillId="0" borderId="6" xfId="4" applyNumberFormat="1" applyFont="1" applyBorder="1" applyAlignment="1">
      <alignment horizontal="right"/>
    </xf>
    <xf numFmtId="9" fontId="3" fillId="0" borderId="7" xfId="5" applyFont="1" applyBorder="1" applyAlignment="1">
      <alignment horizontal="right"/>
    </xf>
    <xf numFmtId="9" fontId="3" fillId="0" borderId="8" xfId="5" applyFont="1" applyBorder="1" applyAlignment="1">
      <alignment horizontal="right"/>
    </xf>
    <xf numFmtId="164" fontId="3" fillId="0" borderId="0" xfId="4" applyNumberFormat="1" applyFont="1" applyBorder="1" applyAlignment="1">
      <alignment horizontal="right"/>
    </xf>
    <xf numFmtId="0" fontId="4" fillId="0" borderId="0" xfId="3" applyFont="1"/>
    <xf numFmtId="0" fontId="4" fillId="0" borderId="0" xfId="3" applyFont="1" applyFill="1" applyBorder="1"/>
    <xf numFmtId="0" fontId="2" fillId="0" borderId="4" xfId="3" applyFont="1" applyBorder="1"/>
    <xf numFmtId="0" fontId="2" fillId="0" borderId="0" xfId="3" applyFont="1" applyBorder="1" applyAlignment="1">
      <alignment horizontal="left"/>
    </xf>
    <xf numFmtId="0" fontId="2" fillId="0" borderId="0" xfId="3" applyFont="1"/>
    <xf numFmtId="0" fontId="2" fillId="0" borderId="4" xfId="3" applyFont="1" applyBorder="1" applyAlignment="1">
      <alignment wrapText="1"/>
    </xf>
    <xf numFmtId="0" fontId="2" fillId="0" borderId="0" xfId="3" applyFont="1" applyBorder="1" applyAlignment="1">
      <alignment horizontal="left" wrapText="1"/>
    </xf>
    <xf numFmtId="0" fontId="2" fillId="0" borderId="0" xfId="3" applyFont="1" applyBorder="1" applyAlignment="1">
      <alignment wrapText="1"/>
    </xf>
    <xf numFmtId="0" fontId="2" fillId="0" borderId="5" xfId="3" applyFont="1" applyBorder="1" applyAlignment="1">
      <alignment wrapText="1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left"/>
    </xf>
    <xf numFmtId="0" fontId="2" fillId="0" borderId="0" xfId="3" applyFont="1" applyBorder="1"/>
    <xf numFmtId="0" fontId="2" fillId="0" borderId="5" xfId="3" applyFont="1" applyBorder="1"/>
    <xf numFmtId="164" fontId="2" fillId="0" borderId="0" xfId="3" applyNumberFormat="1" applyFont="1" applyBorder="1"/>
    <xf numFmtId="0" fontId="2" fillId="0" borderId="8" xfId="3" applyFont="1" applyBorder="1" applyAlignment="1">
      <alignment horizontal="left"/>
    </xf>
    <xf numFmtId="164" fontId="2" fillId="0" borderId="4" xfId="4" applyNumberFormat="1" applyFont="1" applyBorder="1" applyAlignment="1">
      <alignment horizontal="right"/>
    </xf>
    <xf numFmtId="9" fontId="2" fillId="0" borderId="0" xfId="5" applyFont="1" applyBorder="1" applyAlignment="1">
      <alignment horizontal="right"/>
    </xf>
    <xf numFmtId="9" fontId="2" fillId="0" borderId="5" xfId="5" applyFont="1" applyBorder="1" applyAlignment="1">
      <alignment horizontal="right"/>
    </xf>
    <xf numFmtId="164" fontId="2" fillId="0" borderId="0" xfId="4" applyNumberFormat="1" applyFont="1" applyBorder="1" applyAlignment="1">
      <alignment horizontal="right"/>
    </xf>
    <xf numFmtId="164" fontId="2" fillId="0" borderId="5" xfId="4" applyNumberFormat="1" applyFont="1" applyBorder="1" applyAlignment="1">
      <alignment horizontal="right"/>
    </xf>
    <xf numFmtId="164" fontId="2" fillId="0" borderId="4" xfId="4" applyNumberFormat="1" applyFont="1" applyBorder="1"/>
    <xf numFmtId="9" fontId="2" fillId="0" borderId="0" xfId="5" applyFont="1" applyBorder="1"/>
    <xf numFmtId="9" fontId="2" fillId="0" borderId="5" xfId="5" applyFont="1" applyBorder="1"/>
    <xf numFmtId="164" fontId="2" fillId="0" borderId="0" xfId="4" applyNumberFormat="1" applyFont="1" applyBorder="1"/>
    <xf numFmtId="164" fontId="2" fillId="0" borderId="5" xfId="4" applyNumberFormat="1" applyFont="1" applyBorder="1"/>
    <xf numFmtId="0" fontId="3" fillId="2" borderId="4" xfId="3" applyFont="1" applyFill="1" applyBorder="1" applyAlignment="1">
      <alignment horizontal="center"/>
    </xf>
    <xf numFmtId="0" fontId="3" fillId="0" borderId="6" xfId="3" applyFont="1" applyBorder="1" applyAlignment="1">
      <alignment wrapText="1"/>
    </xf>
    <xf numFmtId="0" fontId="3" fillId="0" borderId="7" xfId="3" applyFont="1" applyBorder="1" applyAlignment="1">
      <alignment wrapText="1"/>
    </xf>
    <xf numFmtId="0" fontId="3" fillId="0" borderId="8" xfId="3" applyFont="1" applyBorder="1" applyAlignment="1">
      <alignment wrapText="1"/>
    </xf>
    <xf numFmtId="0" fontId="3" fillId="2" borderId="6" xfId="3" applyFont="1" applyFill="1" applyBorder="1" applyAlignment="1">
      <alignment wrapText="1"/>
    </xf>
    <xf numFmtId="0" fontId="3" fillId="2" borderId="9" xfId="3" applyFont="1" applyFill="1" applyBorder="1" applyAlignment="1">
      <alignment wrapText="1"/>
    </xf>
    <xf numFmtId="0" fontId="3" fillId="2" borderId="8" xfId="3" applyFont="1" applyFill="1" applyBorder="1" applyAlignment="1">
      <alignment wrapText="1"/>
    </xf>
    <xf numFmtId="0" fontId="3" fillId="0" borderId="0" xfId="3" applyFont="1" applyBorder="1" applyAlignment="1">
      <alignment horizontal="left"/>
    </xf>
    <xf numFmtId="0" fontId="7" fillId="0" borderId="0" xfId="6" applyFont="1" applyAlignment="1" applyProtection="1"/>
    <xf numFmtId="0" fontId="2" fillId="0" borderId="6" xfId="3" applyFont="1" applyBorder="1" applyAlignment="1">
      <alignment wrapText="1"/>
    </xf>
    <xf numFmtId="0" fontId="2" fillId="0" borderId="7" xfId="3" applyFont="1" applyBorder="1" applyAlignment="1">
      <alignment horizontal="left" wrapText="1"/>
    </xf>
    <xf numFmtId="164" fontId="2" fillId="2" borderId="4" xfId="4" applyNumberFormat="1" applyFont="1" applyFill="1" applyBorder="1" applyAlignment="1">
      <alignment horizontal="center"/>
    </xf>
    <xf numFmtId="0" fontId="2" fillId="2" borderId="11" xfId="4" applyNumberFormat="1" applyFont="1" applyFill="1" applyBorder="1" applyAlignment="1">
      <alignment horizontal="center" vertical="center"/>
    </xf>
    <xf numFmtId="0" fontId="2" fillId="2" borderId="5" xfId="4" applyNumberFormat="1" applyFont="1" applyFill="1" applyBorder="1" applyAlignment="1">
      <alignment horizontal="center" vertical="center"/>
    </xf>
    <xf numFmtId="164" fontId="2" fillId="2" borderId="11" xfId="4" applyNumberFormat="1" applyFont="1" applyFill="1" applyBorder="1" applyAlignment="1">
      <alignment horizontal="center" vertical="center"/>
    </xf>
    <xf numFmtId="164" fontId="2" fillId="2" borderId="5" xfId="4" applyNumberFormat="1" applyFont="1" applyFill="1" applyBorder="1" applyAlignment="1">
      <alignment horizontal="center" vertical="center"/>
    </xf>
    <xf numFmtId="164" fontId="2" fillId="0" borderId="0" xfId="4" applyNumberFormat="1" applyFont="1" applyBorder="1" applyAlignment="1">
      <alignment horizontal="center"/>
    </xf>
    <xf numFmtId="0" fontId="3" fillId="0" borderId="4" xfId="3" applyFont="1" applyBorder="1" applyAlignment="1">
      <alignment horizontal="center" wrapText="1"/>
    </xf>
    <xf numFmtId="0" fontId="3" fillId="0" borderId="0" xfId="3" applyFont="1" applyBorder="1" applyAlignment="1">
      <alignment horizontal="center" wrapText="1"/>
    </xf>
    <xf numFmtId="0" fontId="3" fillId="0" borderId="5" xfId="3" applyFont="1" applyBorder="1" applyAlignment="1">
      <alignment horizontal="center" wrapText="1"/>
    </xf>
    <xf numFmtId="0" fontId="3" fillId="2" borderId="10" xfId="3" applyNumberFormat="1" applyFont="1" applyFill="1" applyBorder="1" applyAlignment="1">
      <alignment horizontal="center" wrapText="1"/>
    </xf>
    <xf numFmtId="0" fontId="3" fillId="2" borderId="5" xfId="3" applyNumberFormat="1" applyFont="1" applyFill="1" applyBorder="1" applyAlignment="1">
      <alignment horizontal="center" wrapText="1"/>
    </xf>
    <xf numFmtId="164" fontId="2" fillId="0" borderId="4" xfId="4" applyNumberFormat="1" applyFont="1" applyBorder="1" applyAlignment="1">
      <alignment horizontal="center"/>
    </xf>
    <xf numFmtId="164" fontId="2" fillId="0" borderId="5" xfId="4" applyNumberFormat="1" applyFont="1" applyBorder="1" applyAlignment="1">
      <alignment horizontal="center"/>
    </xf>
    <xf numFmtId="0" fontId="2" fillId="2" borderId="9" xfId="4" applyNumberFormat="1" applyFont="1" applyFill="1" applyBorder="1" applyAlignment="1">
      <alignment horizontal="center"/>
    </xf>
    <xf numFmtId="0" fontId="2" fillId="2" borderId="5" xfId="4" applyNumberFormat="1" applyFont="1" applyFill="1" applyBorder="1" applyAlignment="1">
      <alignment horizontal="center"/>
    </xf>
    <xf numFmtId="164" fontId="3" fillId="0" borderId="1" xfId="4" applyNumberFormat="1" applyFont="1" applyBorder="1" applyAlignment="1">
      <alignment horizontal="center"/>
    </xf>
    <xf numFmtId="164" fontId="3" fillId="0" borderId="2" xfId="4" applyNumberFormat="1" applyFont="1" applyBorder="1" applyAlignment="1">
      <alignment horizontal="center"/>
    </xf>
    <xf numFmtId="164" fontId="3" fillId="0" borderId="3" xfId="4" applyNumberFormat="1" applyFont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0" fontId="3" fillId="2" borderId="10" xfId="3" applyFont="1" applyFill="1" applyBorder="1" applyAlignment="1">
      <alignment horizontal="center" wrapText="1"/>
    </xf>
    <xf numFmtId="164" fontId="2" fillId="2" borderId="11" xfId="4" applyNumberFormat="1" applyFont="1" applyFill="1" applyBorder="1" applyAlignment="1">
      <alignment horizontal="center"/>
    </xf>
    <xf numFmtId="164" fontId="2" fillId="2" borderId="5" xfId="4" applyNumberFormat="1" applyFont="1" applyFill="1" applyBorder="1" applyAlignment="1">
      <alignment horizontal="center"/>
    </xf>
    <xf numFmtId="164" fontId="2" fillId="2" borderId="12" xfId="4" applyNumberFormat="1" applyFont="1" applyFill="1" applyBorder="1" applyAlignment="1">
      <alignment horizontal="center"/>
    </xf>
    <xf numFmtId="164" fontId="2" fillId="2" borderId="3" xfId="4" applyNumberFormat="1" applyFont="1" applyFill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2" borderId="10" xfId="3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164" fontId="2" fillId="0" borderId="6" xfId="4" applyNumberFormat="1" applyFont="1" applyBorder="1" applyAlignment="1">
      <alignment horizontal="center"/>
    </xf>
    <xf numFmtId="164" fontId="2" fillId="0" borderId="8" xfId="4" applyNumberFormat="1" applyFont="1" applyBorder="1" applyAlignment="1">
      <alignment horizontal="center"/>
    </xf>
    <xf numFmtId="164" fontId="2" fillId="0" borderId="7" xfId="4" applyNumberFormat="1" applyFont="1" applyBorder="1" applyAlignment="1">
      <alignment horizontal="center"/>
    </xf>
    <xf numFmtId="0" fontId="2" fillId="2" borderId="9" xfId="3" applyFont="1" applyFill="1" applyBorder="1" applyAlignment="1">
      <alignment horizontal="center"/>
    </xf>
    <xf numFmtId="0" fontId="2" fillId="2" borderId="8" xfId="3" applyFont="1" applyFill="1" applyBorder="1" applyAlignment="1">
      <alignment horizontal="center"/>
    </xf>
    <xf numFmtId="164" fontId="3" fillId="2" borderId="12" xfId="4" applyNumberFormat="1" applyFont="1" applyFill="1" applyBorder="1" applyAlignment="1">
      <alignment horizontal="center"/>
    </xf>
    <xf numFmtId="164" fontId="3" fillId="2" borderId="3" xfId="4" applyNumberFormat="1" applyFont="1" applyFill="1" applyBorder="1" applyAlignment="1">
      <alignment horizontal="center"/>
    </xf>
    <xf numFmtId="164" fontId="2" fillId="0" borderId="0" xfId="4" applyNumberFormat="1" applyFont="1" applyBorder="1" applyAlignment="1"/>
    <xf numFmtId="164" fontId="3" fillId="0" borderId="2" xfId="4" applyNumberFormat="1" applyFont="1" applyBorder="1" applyAlignment="1"/>
    <xf numFmtId="0" fontId="2" fillId="0" borderId="0" xfId="3" applyFont="1" applyBorder="1" applyAlignment="1"/>
    <xf numFmtId="0" fontId="7" fillId="0" borderId="0" xfId="6" applyFont="1" applyBorder="1" applyAlignment="1" applyProtection="1"/>
    <xf numFmtId="0" fontId="9" fillId="0" borderId="0" xfId="7" applyFont="1" applyBorder="1" applyAlignment="1">
      <alignment wrapText="1"/>
    </xf>
    <xf numFmtId="0" fontId="10" fillId="0" borderId="0" xfId="7" applyFont="1" applyBorder="1" applyAlignment="1">
      <alignment wrapText="1"/>
    </xf>
    <xf numFmtId="0" fontId="9" fillId="0" borderId="0" xfId="7" applyFont="1" applyBorder="1" applyAlignment="1">
      <alignment vertical="top" wrapText="1"/>
    </xf>
    <xf numFmtId="0" fontId="11" fillId="0" borderId="0" xfId="7" applyFont="1"/>
    <xf numFmtId="0" fontId="10" fillId="0" borderId="0" xfId="7" applyFont="1" applyBorder="1" applyAlignment="1">
      <alignment horizontal="left" vertical="top" wrapText="1"/>
    </xf>
    <xf numFmtId="0" fontId="12" fillId="0" borderId="0" xfId="7" applyFont="1" applyBorder="1" applyAlignment="1">
      <alignment wrapText="1"/>
    </xf>
    <xf numFmtId="0" fontId="12" fillId="0" borderId="0" xfId="7" applyFont="1" applyBorder="1" applyAlignment="1">
      <alignment vertical="top" wrapText="1"/>
    </xf>
    <xf numFmtId="0" fontId="10" fillId="0" borderId="0" xfId="7" applyFont="1" applyBorder="1" applyAlignment="1">
      <alignment vertical="top" wrapText="1"/>
    </xf>
    <xf numFmtId="0" fontId="11" fillId="0" borderId="0" xfId="7" applyFont="1" applyBorder="1" applyAlignment="1">
      <alignment vertical="top" wrapText="1"/>
    </xf>
    <xf numFmtId="0" fontId="9" fillId="0" borderId="0" xfId="7" applyFont="1"/>
    <xf numFmtId="14" fontId="11" fillId="0" borderId="0" xfId="7" applyNumberFormat="1" applyFont="1" applyAlignment="1">
      <alignment horizontal="left"/>
    </xf>
    <xf numFmtId="0" fontId="2" fillId="0" borderId="0" xfId="0" applyFont="1" applyFill="1" applyAlignment="1">
      <alignment vertical="top" wrapText="1"/>
    </xf>
    <xf numFmtId="0" fontId="13" fillId="0" borderId="0" xfId="7" applyFont="1"/>
    <xf numFmtId="0" fontId="9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7" applyFont="1" applyFill="1"/>
    <xf numFmtId="14" fontId="9" fillId="0" borderId="0" xfId="7" applyNumberFormat="1" applyFont="1"/>
    <xf numFmtId="17" fontId="2" fillId="0" borderId="4" xfId="3" applyNumberFormat="1" applyFont="1" applyBorder="1"/>
    <xf numFmtId="164" fontId="2" fillId="0" borderId="4" xfId="4" applyNumberFormat="1" applyFont="1" applyFill="1" applyBorder="1" applyAlignment="1">
      <alignment horizontal="center"/>
    </xf>
    <xf numFmtId="9" fontId="2" fillId="0" borderId="0" xfId="3" applyNumberFormat="1" applyFont="1" applyBorder="1"/>
    <xf numFmtId="9" fontId="2" fillId="0" borderId="5" xfId="3" applyNumberFormat="1" applyFont="1" applyBorder="1"/>
    <xf numFmtId="164" fontId="2" fillId="0" borderId="0" xfId="4" applyNumberFormat="1" applyFont="1" applyFill="1" applyBorder="1" applyAlignment="1">
      <alignment horizontal="center"/>
    </xf>
    <xf numFmtId="164" fontId="2" fillId="0" borderId="5" xfId="4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left"/>
    </xf>
    <xf numFmtId="164" fontId="3" fillId="0" borderId="1" xfId="4" applyNumberFormat="1" applyFont="1" applyBorder="1"/>
    <xf numFmtId="9" fontId="3" fillId="0" borderId="2" xfId="5" applyFont="1" applyBorder="1"/>
    <xf numFmtId="9" fontId="3" fillId="0" borderId="3" xfId="5" applyFont="1" applyBorder="1"/>
    <xf numFmtId="164" fontId="3" fillId="0" borderId="2" xfId="3" applyNumberFormat="1" applyFont="1" applyBorder="1"/>
    <xf numFmtId="9" fontId="3" fillId="0" borderId="2" xfId="3" applyNumberFormat="1" applyFont="1" applyBorder="1"/>
    <xf numFmtId="9" fontId="3" fillId="0" borderId="3" xfId="3" applyNumberFormat="1" applyFont="1" applyBorder="1"/>
    <xf numFmtId="0" fontId="3" fillId="2" borderId="4" xfId="3" applyFont="1" applyFill="1" applyBorder="1" applyAlignment="1">
      <alignment horizontal="center" wrapText="1"/>
    </xf>
    <xf numFmtId="0" fontId="3" fillId="2" borderId="5" xfId="3" applyFont="1" applyFill="1" applyBorder="1" applyAlignment="1">
      <alignment horizontal="center" wrapText="1"/>
    </xf>
    <xf numFmtId="0" fontId="3" fillId="0" borderId="13" xfId="3" applyFont="1" applyBorder="1"/>
    <xf numFmtId="0" fontId="3" fillId="0" borderId="14" xfId="3" applyFont="1" applyBorder="1" applyAlignment="1">
      <alignment horizontal="left"/>
    </xf>
    <xf numFmtId="164" fontId="3" fillId="0" borderId="13" xfId="4" applyNumberFormat="1" applyFont="1" applyBorder="1" applyAlignment="1">
      <alignment horizontal="center"/>
    </xf>
    <xf numFmtId="164" fontId="3" fillId="0" borderId="14" xfId="4" applyNumberFormat="1" applyFont="1" applyBorder="1" applyAlignment="1">
      <alignment horizontal="center"/>
    </xf>
    <xf numFmtId="164" fontId="3" fillId="0" borderId="15" xfId="4" applyNumberFormat="1" applyFont="1" applyBorder="1" applyAlignment="1">
      <alignment horizontal="center"/>
    </xf>
    <xf numFmtId="164" fontId="3" fillId="2" borderId="13" xfId="4" applyNumberFormat="1" applyFont="1" applyFill="1" applyBorder="1" applyAlignment="1">
      <alignment horizontal="center"/>
    </xf>
    <xf numFmtId="164" fontId="3" fillId="2" borderId="10" xfId="4" applyNumberFormat="1" applyFont="1" applyFill="1" applyBorder="1" applyAlignment="1">
      <alignment horizontal="center"/>
    </xf>
    <xf numFmtId="164" fontId="3" fillId="2" borderId="15" xfId="4" applyNumberFormat="1" applyFont="1" applyFill="1" applyBorder="1" applyAlignment="1">
      <alignment horizontal="center"/>
    </xf>
    <xf numFmtId="164" fontId="3" fillId="0" borderId="4" xfId="4" applyNumberFormat="1" applyFont="1" applyBorder="1" applyAlignment="1">
      <alignment horizontal="center"/>
    </xf>
    <xf numFmtId="164" fontId="3" fillId="0" borderId="0" xfId="4" applyNumberFormat="1" applyFont="1" applyBorder="1" applyAlignment="1">
      <alignment horizontal="center"/>
    </xf>
    <xf numFmtId="164" fontId="3" fillId="0" borderId="5" xfId="4" applyNumberFormat="1" applyFont="1" applyBorder="1" applyAlignment="1">
      <alignment horizontal="center"/>
    </xf>
    <xf numFmtId="0" fontId="3" fillId="0" borderId="7" xfId="3" applyFont="1" applyBorder="1" applyAlignment="1">
      <alignment horizontal="left"/>
    </xf>
    <xf numFmtId="164" fontId="3" fillId="0" borderId="6" xfId="4" applyNumberFormat="1" applyFont="1" applyBorder="1" applyAlignment="1">
      <alignment horizontal="center"/>
    </xf>
    <xf numFmtId="164" fontId="3" fillId="0" borderId="7" xfId="4" applyNumberFormat="1" applyFont="1" applyBorder="1" applyAlignment="1">
      <alignment horizontal="center"/>
    </xf>
    <xf numFmtId="164" fontId="3" fillId="0" borderId="8" xfId="4" applyNumberFormat="1" applyFont="1" applyBorder="1" applyAlignment="1">
      <alignment horizontal="center"/>
    </xf>
    <xf numFmtId="164" fontId="3" fillId="2" borderId="6" xfId="4" applyNumberFormat="1" applyFont="1" applyFill="1" applyBorder="1" applyAlignment="1">
      <alignment horizontal="center"/>
    </xf>
    <xf numFmtId="164" fontId="3" fillId="2" borderId="9" xfId="4" applyNumberFormat="1" applyFont="1" applyFill="1" applyBorder="1" applyAlignment="1">
      <alignment horizontal="center"/>
    </xf>
    <xf numFmtId="164" fontId="3" fillId="2" borderId="8" xfId="4" applyNumberFormat="1" applyFont="1" applyFill="1" applyBorder="1" applyAlignment="1">
      <alignment horizontal="center"/>
    </xf>
    <xf numFmtId="165" fontId="2" fillId="2" borderId="3" xfId="4" applyNumberFormat="1" applyFont="1" applyFill="1" applyBorder="1" applyAlignment="1">
      <alignment horizontal="right"/>
    </xf>
    <xf numFmtId="165" fontId="2" fillId="2" borderId="12" xfId="4" applyNumberFormat="1" applyFont="1" applyFill="1" applyBorder="1" applyAlignment="1">
      <alignment horizontal="right"/>
    </xf>
    <xf numFmtId="9" fontId="2" fillId="0" borderId="0" xfId="12" applyFont="1" applyBorder="1"/>
    <xf numFmtId="9" fontId="2" fillId="0" borderId="5" xfId="12" applyFont="1" applyBorder="1"/>
    <xf numFmtId="164" fontId="3" fillId="0" borderId="1" xfId="1" applyNumberFormat="1" applyFont="1" applyBorder="1"/>
    <xf numFmtId="164" fontId="3" fillId="0" borderId="3" xfId="1" applyNumberFormat="1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/>
    </xf>
    <xf numFmtId="164" fontId="3" fillId="0" borderId="4" xfId="1" applyNumberFormat="1" applyFont="1" applyBorder="1"/>
    <xf numFmtId="164" fontId="3" fillId="0" borderId="5" xfId="1" applyNumberFormat="1" applyFont="1" applyBorder="1"/>
    <xf numFmtId="164" fontId="3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2" fillId="0" borderId="0" xfId="1" applyNumberFormat="1" applyFont="1" applyBorder="1"/>
    <xf numFmtId="0" fontId="2" fillId="0" borderId="0" xfId="0" applyFont="1" applyBorder="1"/>
    <xf numFmtId="0" fontId="9" fillId="0" borderId="0" xfId="7" applyFont="1" applyBorder="1" applyAlignment="1">
      <alignment vertical="top" wrapText="1"/>
    </xf>
    <xf numFmtId="164" fontId="3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0" fontId="3" fillId="0" borderId="0" xfId="0" applyFont="1" applyBorder="1"/>
    <xf numFmtId="164" fontId="3" fillId="0" borderId="0" xfId="1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164" fontId="3" fillId="0" borderId="2" xfId="1" applyNumberFormat="1" applyFont="1" applyBorder="1"/>
    <xf numFmtId="0" fontId="3" fillId="0" borderId="3" xfId="0" applyFont="1" applyBorder="1" applyAlignment="1">
      <alignment horizontal="left"/>
    </xf>
    <xf numFmtId="0" fontId="2" fillId="0" borderId="14" xfId="3" applyFont="1" applyBorder="1"/>
    <xf numFmtId="0" fontId="18" fillId="0" borderId="0" xfId="3" applyFont="1"/>
    <xf numFmtId="0" fontId="2" fillId="0" borderId="14" xfId="3" applyFont="1" applyBorder="1" applyAlignment="1">
      <alignment horizontal="left"/>
    </xf>
    <xf numFmtId="164" fontId="3" fillId="0" borderId="0" xfId="5" applyNumberFormat="1" applyFont="1" applyBorder="1" applyAlignment="1">
      <alignment horizontal="right"/>
    </xf>
    <xf numFmtId="164" fontId="2" fillId="0" borderId="0" xfId="3" applyNumberFormat="1" applyFont="1"/>
    <xf numFmtId="164" fontId="2" fillId="0" borderId="8" xfId="4" applyNumberFormat="1" applyFont="1" applyBorder="1" applyAlignment="1"/>
    <xf numFmtId="164" fontId="2" fillId="2" borderId="9" xfId="4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right"/>
    </xf>
    <xf numFmtId="0" fontId="2" fillId="0" borderId="3" xfId="3" applyFont="1" applyBorder="1" applyAlignment="1">
      <alignment horizontal="left"/>
    </xf>
    <xf numFmtId="0" fontId="2" fillId="0" borderId="0" xfId="3" applyFont="1" applyFill="1"/>
    <xf numFmtId="0" fontId="2" fillId="0" borderId="0" xfId="3" applyFont="1" applyFill="1" applyBorder="1"/>
    <xf numFmtId="0" fontId="2" fillId="0" borderId="0" xfId="0" applyFont="1" applyFill="1"/>
    <xf numFmtId="164" fontId="2" fillId="0" borderId="4" xfId="4" applyNumberFormat="1" applyFont="1" applyFill="1" applyBorder="1"/>
    <xf numFmtId="0" fontId="9" fillId="0" borderId="0" xfId="7" applyFont="1" applyBorder="1" applyAlignment="1">
      <alignment vertical="top" wrapText="1"/>
    </xf>
    <xf numFmtId="0" fontId="3" fillId="0" borderId="4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2" borderId="4" xfId="3" applyFont="1" applyFill="1" applyBorder="1" applyAlignment="1">
      <alignment horizontal="center" wrapText="1"/>
    </xf>
    <xf numFmtId="0" fontId="3" fillId="2" borderId="5" xfId="3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3">
    <cellStyle name="Comma" xfId="1" builtinId="3"/>
    <cellStyle name="Comma 2" xfId="4"/>
    <cellStyle name="Hyperlink" xfId="6" builtinId="8"/>
    <cellStyle name="Hyperlink 2" xfId="8"/>
    <cellStyle name="Normal" xfId="0" builtinId="0"/>
    <cellStyle name="Normal 2" xfId="3"/>
    <cellStyle name="Normal 2 2" xfId="7"/>
    <cellStyle name="Normal 3" xfId="2"/>
    <cellStyle name="Normal 4" xfId="10"/>
    <cellStyle name="Percent" xfId="12" builtinId="5"/>
    <cellStyle name="Percent 2" xfId="5"/>
    <cellStyle name="Percent 2 2" xfId="9"/>
    <cellStyle name="Percent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hartsheet" Target="chartsheets/sheet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2000">
                <a:latin typeface="Arial" pitchFamily="34" charset="0"/>
                <a:cs typeface="Arial" pitchFamily="34" charset="0"/>
              </a:rPr>
              <a:t>Total Departing Passengers</a:t>
            </a:r>
            <a:r>
              <a:rPr lang="en-GB" sz="2000" baseline="0">
                <a:latin typeface="Arial" pitchFamily="34" charset="0"/>
                <a:cs typeface="Arial" pitchFamily="34" charset="0"/>
              </a:rPr>
              <a:t> from NI air and sea ports (12 month rolling figure) January 2014 onwards</a:t>
            </a:r>
          </a:p>
          <a:p>
            <a:pPr>
              <a:defRPr/>
            </a:pPr>
            <a:endParaRPr lang="en-GB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312966836582762E-2"/>
          <c:y val="0.12886380185774798"/>
          <c:w val="0.9216848589507326"/>
          <c:h val="0.7408596195965919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('Table 1.1'!$A$34:$A$45,'Table 1.1'!$A$49:$A$60,'Table 1.1'!$A$64:$A$75,'Table 1.1'!$A$79:$A$90,'Table 1.1'!$A$94:$A$105,'Table 1.1'!$A$109:$A$113,'Table 1.1'!$A$114:$A$115,'Table 1.1'!$A$116,'Table 1.1'!$A$117,'Table 1.1'!$A$118,'Table 1.1'!$A$119)</c:f>
              <c:strCache>
                <c:ptCount val="71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</c:v>
                </c:pt>
                <c:pt idx="13">
                  <c:v>February</c:v>
                </c:pt>
                <c:pt idx="14">
                  <c:v>March</c:v>
                </c:pt>
                <c:pt idx="15">
                  <c:v>April </c:v>
                </c:pt>
                <c:pt idx="16">
                  <c:v>May </c:v>
                </c:pt>
                <c:pt idx="17">
                  <c:v>June </c:v>
                </c:pt>
                <c:pt idx="18">
                  <c:v>July </c:v>
                </c:pt>
                <c:pt idx="19">
                  <c:v>August</c:v>
                </c:pt>
                <c:pt idx="20">
                  <c:v>September 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January </c:v>
                </c:pt>
                <c:pt idx="25">
                  <c:v>February</c:v>
                </c:pt>
                <c:pt idx="26">
                  <c:v>March </c:v>
                </c:pt>
                <c:pt idx="27">
                  <c:v>April 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September </c:v>
                </c:pt>
                <c:pt idx="33">
                  <c:v>October</c:v>
                </c:pt>
                <c:pt idx="34">
                  <c:v>November</c:v>
                </c:pt>
                <c:pt idx="35">
                  <c:v>December</c:v>
                </c:pt>
                <c:pt idx="36">
                  <c:v>January</c:v>
                </c:pt>
                <c:pt idx="37">
                  <c:v>February</c:v>
                </c:pt>
                <c:pt idx="38">
                  <c:v>March</c:v>
                </c:pt>
                <c:pt idx="39">
                  <c:v>April </c:v>
                </c:pt>
                <c:pt idx="40">
                  <c:v>May </c:v>
                </c:pt>
                <c:pt idx="41">
                  <c:v>June</c:v>
                </c:pt>
                <c:pt idx="42">
                  <c:v>July</c:v>
                </c:pt>
                <c:pt idx="43">
                  <c:v>August</c:v>
                </c:pt>
                <c:pt idx="44">
                  <c:v>September</c:v>
                </c:pt>
                <c:pt idx="45">
                  <c:v>October</c:v>
                </c:pt>
                <c:pt idx="46">
                  <c:v>November</c:v>
                </c:pt>
                <c:pt idx="47">
                  <c:v>December</c:v>
                </c:pt>
                <c:pt idx="48">
                  <c:v>January</c:v>
                </c:pt>
                <c:pt idx="49">
                  <c:v>February</c:v>
                </c:pt>
                <c:pt idx="50">
                  <c:v>March </c:v>
                </c:pt>
                <c:pt idx="51">
                  <c:v>April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August</c:v>
                </c:pt>
                <c:pt idx="56">
                  <c:v>September</c:v>
                </c:pt>
                <c:pt idx="57">
                  <c:v>October</c:v>
                </c:pt>
                <c:pt idx="58">
                  <c:v>November</c:v>
                </c:pt>
                <c:pt idx="59">
                  <c:v>December</c:v>
                </c:pt>
                <c:pt idx="60">
                  <c:v>January</c:v>
                </c:pt>
                <c:pt idx="61">
                  <c:v>February</c:v>
                </c:pt>
                <c:pt idx="62">
                  <c:v>March</c:v>
                </c:pt>
                <c:pt idx="63">
                  <c:v>April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August</c:v>
                </c:pt>
                <c:pt idx="68">
                  <c:v>September</c:v>
                </c:pt>
                <c:pt idx="69">
                  <c:v>October</c:v>
                </c:pt>
                <c:pt idx="70">
                  <c:v>November</c:v>
                </c:pt>
              </c:strCache>
            </c:strRef>
          </c:cat>
          <c:val>
            <c:numRef>
              <c:f>('Table 1.1'!$F$34:$F$45,'Table 1.1'!$F$49:$F$60,'Table 1.1'!$F$64:$F$75,'Table 1.1'!$F$79:$F$90,'Table 1.1'!$F$94:$F$105,'Table 1.1'!$F$109:$F$113,'Table 1.1'!$F$114:$F$115,'Table 1.1'!$F$116,'Table 1.1'!$F$117,'Table 1.1'!$F$118,'Table 1.1'!$F$119)</c:f>
              <c:numCache>
                <c:formatCode>_-* #,##0_-;\-* #,##0_-;_-* "-"??_-;_-@_-</c:formatCode>
                <c:ptCount val="71"/>
                <c:pt idx="0">
                  <c:v>4348262</c:v>
                </c:pt>
                <c:pt idx="1">
                  <c:v>4346279</c:v>
                </c:pt>
                <c:pt idx="2">
                  <c:v>4339413</c:v>
                </c:pt>
                <c:pt idx="3">
                  <c:v>4349662</c:v>
                </c:pt>
                <c:pt idx="4">
                  <c:v>4348831</c:v>
                </c:pt>
                <c:pt idx="5">
                  <c:v>4352996</c:v>
                </c:pt>
                <c:pt idx="6">
                  <c:v>4349450</c:v>
                </c:pt>
                <c:pt idx="7">
                  <c:v>4345290</c:v>
                </c:pt>
                <c:pt idx="8">
                  <c:v>4339920</c:v>
                </c:pt>
                <c:pt idx="9">
                  <c:v>4341326</c:v>
                </c:pt>
                <c:pt idx="10">
                  <c:v>4340926</c:v>
                </c:pt>
                <c:pt idx="11">
                  <c:v>4336951</c:v>
                </c:pt>
                <c:pt idx="12">
                  <c:v>4331437</c:v>
                </c:pt>
                <c:pt idx="13">
                  <c:v>4336131</c:v>
                </c:pt>
                <c:pt idx="14">
                  <c:v>4353981</c:v>
                </c:pt>
                <c:pt idx="15">
                  <c:v>4358417</c:v>
                </c:pt>
                <c:pt idx="16">
                  <c:v>4380388</c:v>
                </c:pt>
                <c:pt idx="17">
                  <c:v>4396869</c:v>
                </c:pt>
                <c:pt idx="18">
                  <c:v>4416645</c:v>
                </c:pt>
                <c:pt idx="19">
                  <c:v>4428914</c:v>
                </c:pt>
                <c:pt idx="20">
                  <c:v>4448873</c:v>
                </c:pt>
                <c:pt idx="21">
                  <c:v>4469282</c:v>
                </c:pt>
                <c:pt idx="22">
                  <c:v>4485945</c:v>
                </c:pt>
                <c:pt idx="23">
                  <c:v>4504676</c:v>
                </c:pt>
                <c:pt idx="24">
                  <c:v>4526256</c:v>
                </c:pt>
                <c:pt idx="25">
                  <c:v>4555580</c:v>
                </c:pt>
                <c:pt idx="26">
                  <c:v>4584342</c:v>
                </c:pt>
                <c:pt idx="27">
                  <c:v>4598937</c:v>
                </c:pt>
                <c:pt idx="28">
                  <c:v>4620144</c:v>
                </c:pt>
                <c:pt idx="29">
                  <c:v>4652034</c:v>
                </c:pt>
                <c:pt idx="30">
                  <c:v>4680441</c:v>
                </c:pt>
                <c:pt idx="31">
                  <c:v>4712390</c:v>
                </c:pt>
                <c:pt idx="32">
                  <c:v>4750579</c:v>
                </c:pt>
                <c:pt idx="33">
                  <c:v>4783344</c:v>
                </c:pt>
                <c:pt idx="34">
                  <c:v>4818966</c:v>
                </c:pt>
                <c:pt idx="35">
                  <c:v>4868415</c:v>
                </c:pt>
                <c:pt idx="36">
                  <c:v>4916676</c:v>
                </c:pt>
                <c:pt idx="37">
                  <c:v>4946675</c:v>
                </c:pt>
                <c:pt idx="38">
                  <c:v>4961477</c:v>
                </c:pt>
                <c:pt idx="39">
                  <c:v>5025319</c:v>
                </c:pt>
                <c:pt idx="40">
                  <c:v>5050678</c:v>
                </c:pt>
                <c:pt idx="41">
                  <c:v>5081037</c:v>
                </c:pt>
                <c:pt idx="42">
                  <c:v>5110088</c:v>
                </c:pt>
                <c:pt idx="43">
                  <c:v>5127103</c:v>
                </c:pt>
                <c:pt idx="44">
                  <c:v>5138407</c:v>
                </c:pt>
                <c:pt idx="45">
                  <c:v>5151292</c:v>
                </c:pt>
                <c:pt idx="46">
                  <c:v>5145428</c:v>
                </c:pt>
                <c:pt idx="47">
                  <c:v>5136497</c:v>
                </c:pt>
                <c:pt idx="48">
                  <c:v>5124320</c:v>
                </c:pt>
                <c:pt idx="49">
                  <c:v>5111837</c:v>
                </c:pt>
                <c:pt idx="50">
                  <c:v>5118677</c:v>
                </c:pt>
                <c:pt idx="51">
                  <c:v>5104438</c:v>
                </c:pt>
                <c:pt idx="52">
                  <c:v>5133122</c:v>
                </c:pt>
                <c:pt idx="53">
                  <c:v>5154714</c:v>
                </c:pt>
                <c:pt idx="54">
                  <c:v>5184349</c:v>
                </c:pt>
                <c:pt idx="55">
                  <c:v>5218391</c:v>
                </c:pt>
                <c:pt idx="56">
                  <c:v>5243674</c:v>
                </c:pt>
                <c:pt idx="57">
                  <c:v>5266123</c:v>
                </c:pt>
                <c:pt idx="58">
                  <c:v>5292333</c:v>
                </c:pt>
                <c:pt idx="59">
                  <c:v>5318821</c:v>
                </c:pt>
                <c:pt idx="60">
                  <c:v>5340566</c:v>
                </c:pt>
                <c:pt idx="61">
                  <c:v>5373545</c:v>
                </c:pt>
                <c:pt idx="62">
                  <c:v>5388710</c:v>
                </c:pt>
                <c:pt idx="63">
                  <c:v>5422512</c:v>
                </c:pt>
                <c:pt idx="64">
                  <c:v>5440989</c:v>
                </c:pt>
                <c:pt idx="65">
                  <c:v>5441984</c:v>
                </c:pt>
                <c:pt idx="66">
                  <c:v>5428468</c:v>
                </c:pt>
                <c:pt idx="67">
                  <c:v>5414906</c:v>
                </c:pt>
                <c:pt idx="68">
                  <c:v>5397740</c:v>
                </c:pt>
                <c:pt idx="69">
                  <c:v>5381668</c:v>
                </c:pt>
                <c:pt idx="70">
                  <c:v>5347488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671712"/>
        <c:axId val="469671320"/>
      </c:lineChart>
      <c:catAx>
        <c:axId val="46967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9671320"/>
        <c:crosses val="autoZero"/>
        <c:auto val="1"/>
        <c:lblAlgn val="ctr"/>
        <c:lblOffset val="100"/>
        <c:noMultiLvlLbl val="0"/>
      </c:catAx>
      <c:valAx>
        <c:axId val="469671320"/>
        <c:scaling>
          <c:orientation val="minMax"/>
          <c:min val="42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9671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Chart 1.2: Number of Cruise Ships Docking at NI Ports (12 Month Rolling) January 2014 Onward</a:t>
            </a:r>
            <a:endParaRPr lang="en-GB" sz="12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006967768192852E-2"/>
          <c:y val="0.1015887601273672"/>
          <c:w val="0.93480255750400565"/>
          <c:h val="0.6602596069714246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('Table 1.2'!$A$34:$A$45,'Table 1.2'!$A$49:$A$60,'Table 1.2'!$A$64:$A$75,'Table 1.2'!$A$79:$A$90,'Table 1.2'!$A$94:$A$105,'Table 1.2'!$A$109,'Table 1.2'!$A$110,'Table 1.2'!$A$111,'Table 1.2'!$A$112,'Table 1.2'!$A$113,'Table 1.2'!$A$114:$A$115,'Table 1.2'!$A$116,'Table 1.2'!$A$117,'Table 1.2'!$A$118,'Table 1.2'!$A$119,'Table 1.2'!$A$120)</c:f>
              <c:strCache>
                <c:ptCount val="7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January</c:v>
                </c:pt>
                <c:pt idx="25">
                  <c:v>February</c:v>
                </c:pt>
                <c:pt idx="26">
                  <c:v>March</c:v>
                </c:pt>
                <c:pt idx="27">
                  <c:v>April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September</c:v>
                </c:pt>
                <c:pt idx="33">
                  <c:v>October</c:v>
                </c:pt>
                <c:pt idx="34">
                  <c:v>November</c:v>
                </c:pt>
                <c:pt idx="35">
                  <c:v>December</c:v>
                </c:pt>
                <c:pt idx="36">
                  <c:v>January</c:v>
                </c:pt>
                <c:pt idx="37">
                  <c:v>February</c:v>
                </c:pt>
                <c:pt idx="38">
                  <c:v>March</c:v>
                </c:pt>
                <c:pt idx="39">
                  <c:v>April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August</c:v>
                </c:pt>
                <c:pt idx="44">
                  <c:v>September</c:v>
                </c:pt>
                <c:pt idx="45">
                  <c:v>October </c:v>
                </c:pt>
                <c:pt idx="46">
                  <c:v>November</c:v>
                </c:pt>
                <c:pt idx="47">
                  <c:v>December</c:v>
                </c:pt>
                <c:pt idx="48">
                  <c:v>January</c:v>
                </c:pt>
                <c:pt idx="49">
                  <c:v>February</c:v>
                </c:pt>
                <c:pt idx="50">
                  <c:v>March</c:v>
                </c:pt>
                <c:pt idx="51">
                  <c:v>April 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August</c:v>
                </c:pt>
                <c:pt idx="56">
                  <c:v>September</c:v>
                </c:pt>
                <c:pt idx="57">
                  <c:v>October</c:v>
                </c:pt>
                <c:pt idx="58">
                  <c:v>November</c:v>
                </c:pt>
                <c:pt idx="59">
                  <c:v>December</c:v>
                </c:pt>
                <c:pt idx="60">
                  <c:v>January</c:v>
                </c:pt>
                <c:pt idx="61">
                  <c:v>February</c:v>
                </c:pt>
                <c:pt idx="62">
                  <c:v>March</c:v>
                </c:pt>
                <c:pt idx="63">
                  <c:v>April</c:v>
                </c:pt>
                <c:pt idx="64">
                  <c:v>May </c:v>
                </c:pt>
                <c:pt idx="65">
                  <c:v>June</c:v>
                </c:pt>
                <c:pt idx="66">
                  <c:v>July</c:v>
                </c:pt>
                <c:pt idx="67">
                  <c:v>August</c:v>
                </c:pt>
                <c:pt idx="68">
                  <c:v>September</c:v>
                </c:pt>
                <c:pt idx="69">
                  <c:v>October</c:v>
                </c:pt>
                <c:pt idx="70">
                  <c:v>November </c:v>
                </c:pt>
                <c:pt idx="71">
                  <c:v>December </c:v>
                </c:pt>
              </c:strCache>
            </c:strRef>
          </c:cat>
          <c:val>
            <c:numRef>
              <c:f>('Table 1.2'!$M$34:$M$45,'Table 1.2'!$M$49:$M$60,'Table 1.2'!$M$64:$M$75,'Table 1.2'!$M$79:$M$90,'Table 1.2'!$M$94:$M$105,'Table 1.2'!$M$109,'Table 1.2'!$M$110,'Table 1.2'!$M$111,'Table 1.2'!$M$112,'Table 1.2'!$M$113,'Table 1.2'!$M$114:$M$115,'Table 1.2'!$M$116,'Table 1.2'!$M$117,'Table 1.2'!$M$118,'Table 1.2'!$M$119,'Table 1.2'!$M$120)</c:f>
              <c:numCache>
                <c:formatCode>_-* #,##0_-;\-* #,##0_-;_-* "-"??_-;_-@_-</c:formatCode>
                <c:ptCount val="72"/>
                <c:pt idx="0">
                  <c:v>62</c:v>
                </c:pt>
                <c:pt idx="1">
                  <c:v>62</c:v>
                </c:pt>
                <c:pt idx="2">
                  <c:v>63</c:v>
                </c:pt>
                <c:pt idx="3">
                  <c:v>62</c:v>
                </c:pt>
                <c:pt idx="4">
                  <c:v>59</c:v>
                </c:pt>
                <c:pt idx="5">
                  <c:v>62</c:v>
                </c:pt>
                <c:pt idx="6">
                  <c:v>56</c:v>
                </c:pt>
                <c:pt idx="7">
                  <c:v>64</c:v>
                </c:pt>
                <c:pt idx="8">
                  <c:v>69</c:v>
                </c:pt>
                <c:pt idx="9">
                  <c:v>68</c:v>
                </c:pt>
                <c:pt idx="10">
                  <c:v>68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68</c:v>
                </c:pt>
                <c:pt idx="16">
                  <c:v>68</c:v>
                </c:pt>
                <c:pt idx="17">
                  <c:v>67</c:v>
                </c:pt>
                <c:pt idx="18">
                  <c:v>75</c:v>
                </c:pt>
                <c:pt idx="19">
                  <c:v>71</c:v>
                </c:pt>
                <c:pt idx="20">
                  <c:v>65</c:v>
                </c:pt>
                <c:pt idx="21">
                  <c:v>67</c:v>
                </c:pt>
                <c:pt idx="22">
                  <c:v>68</c:v>
                </c:pt>
                <c:pt idx="23">
                  <c:v>67</c:v>
                </c:pt>
                <c:pt idx="24">
                  <c:v>67</c:v>
                </c:pt>
                <c:pt idx="25">
                  <c:v>67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77</c:v>
                </c:pt>
                <c:pt idx="30">
                  <c:v>77</c:v>
                </c:pt>
                <c:pt idx="31">
                  <c:v>92</c:v>
                </c:pt>
                <c:pt idx="32">
                  <c:v>97</c:v>
                </c:pt>
                <c:pt idx="33">
                  <c:v>93</c:v>
                </c:pt>
                <c:pt idx="34">
                  <c:v>92</c:v>
                </c:pt>
                <c:pt idx="35">
                  <c:v>93</c:v>
                </c:pt>
                <c:pt idx="36">
                  <c:v>93</c:v>
                </c:pt>
                <c:pt idx="37">
                  <c:v>93</c:v>
                </c:pt>
                <c:pt idx="38">
                  <c:v>91</c:v>
                </c:pt>
                <c:pt idx="39">
                  <c:v>94</c:v>
                </c:pt>
                <c:pt idx="40">
                  <c:v>98</c:v>
                </c:pt>
                <c:pt idx="41">
                  <c:v>111</c:v>
                </c:pt>
                <c:pt idx="42">
                  <c:v>112</c:v>
                </c:pt>
                <c:pt idx="43">
                  <c:v>107</c:v>
                </c:pt>
                <c:pt idx="44">
                  <c:v>113</c:v>
                </c:pt>
                <c:pt idx="45">
                  <c:v>113</c:v>
                </c:pt>
                <c:pt idx="46">
                  <c:v>113</c:v>
                </c:pt>
                <c:pt idx="47">
                  <c:v>112</c:v>
                </c:pt>
                <c:pt idx="48">
                  <c:v>112</c:v>
                </c:pt>
                <c:pt idx="49">
                  <c:v>112</c:v>
                </c:pt>
                <c:pt idx="50">
                  <c:v>113</c:v>
                </c:pt>
                <c:pt idx="51">
                  <c:v>115</c:v>
                </c:pt>
                <c:pt idx="52">
                  <c:v>120</c:v>
                </c:pt>
                <c:pt idx="53">
                  <c:v>115</c:v>
                </c:pt>
                <c:pt idx="54">
                  <c:v>119</c:v>
                </c:pt>
                <c:pt idx="55">
                  <c:v>121</c:v>
                </c:pt>
                <c:pt idx="56">
                  <c:v>127</c:v>
                </c:pt>
                <c:pt idx="57">
                  <c:v>128</c:v>
                </c:pt>
                <c:pt idx="58">
                  <c:v>128</c:v>
                </c:pt>
                <c:pt idx="59">
                  <c:v>128</c:v>
                </c:pt>
                <c:pt idx="60">
                  <c:v>128</c:v>
                </c:pt>
                <c:pt idx="61">
                  <c:v>128</c:v>
                </c:pt>
                <c:pt idx="62">
                  <c:v>128</c:v>
                </c:pt>
                <c:pt idx="63">
                  <c:v>132</c:v>
                </c:pt>
                <c:pt idx="64">
                  <c:v>131</c:v>
                </c:pt>
                <c:pt idx="65">
                  <c:v>136</c:v>
                </c:pt>
                <c:pt idx="66">
                  <c:v>155</c:v>
                </c:pt>
                <c:pt idx="67">
                  <c:v>158</c:v>
                </c:pt>
                <c:pt idx="68">
                  <c:v>164</c:v>
                </c:pt>
                <c:pt idx="69">
                  <c:v>167</c:v>
                </c:pt>
                <c:pt idx="70">
                  <c:v>167</c:v>
                </c:pt>
                <c:pt idx="71">
                  <c:v>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670144"/>
        <c:axId val="469666224"/>
      </c:lineChart>
      <c:catAx>
        <c:axId val="469670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469666224"/>
        <c:crosses val="autoZero"/>
        <c:auto val="1"/>
        <c:lblAlgn val="ctr"/>
        <c:lblOffset val="100"/>
        <c:noMultiLvlLbl val="0"/>
      </c:catAx>
      <c:valAx>
        <c:axId val="469666224"/>
        <c:scaling>
          <c:orientation val="minMax"/>
          <c:min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69670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Chart 1.3: Number of Passengers &amp; Crew (12 Month Rolling) January 2014 Onward</a:t>
            </a:r>
            <a:endParaRPr lang="en-GB" sz="12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614889047960098E-2"/>
          <c:y val="9.8959394781535037E-2"/>
          <c:w val="0.89726389883082758"/>
          <c:h val="0.7126644576667768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('Table 1.2'!$A$34:$A$45,'Table 1.2'!$A$49:$A$60,'Table 1.2'!$A$64:$A$75,'Table 1.2'!$A$79:$A$90,'Table 1.2'!$A$94:$A$105,'Table 1.2'!$A$109,'Table 1.2'!$A$110,'Table 1.2'!$A$111,'Table 1.2'!$A$112,'Table 1.2'!$A$113,'Table 1.2'!$A$114:$A$115,'Table 1.2'!$A$116,'Table 1.2'!$A$117,'Table 1.2'!$A$118,'Table 1.2'!$A$119,'Table 1.2'!$A$120)</c:f>
              <c:strCache>
                <c:ptCount val="7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January</c:v>
                </c:pt>
                <c:pt idx="25">
                  <c:v>February</c:v>
                </c:pt>
                <c:pt idx="26">
                  <c:v>March</c:v>
                </c:pt>
                <c:pt idx="27">
                  <c:v>April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September</c:v>
                </c:pt>
                <c:pt idx="33">
                  <c:v>October</c:v>
                </c:pt>
                <c:pt idx="34">
                  <c:v>November</c:v>
                </c:pt>
                <c:pt idx="35">
                  <c:v>December</c:v>
                </c:pt>
                <c:pt idx="36">
                  <c:v>January</c:v>
                </c:pt>
                <c:pt idx="37">
                  <c:v>February</c:v>
                </c:pt>
                <c:pt idx="38">
                  <c:v>March</c:v>
                </c:pt>
                <c:pt idx="39">
                  <c:v>April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August</c:v>
                </c:pt>
                <c:pt idx="44">
                  <c:v>September</c:v>
                </c:pt>
                <c:pt idx="45">
                  <c:v>October </c:v>
                </c:pt>
                <c:pt idx="46">
                  <c:v>November</c:v>
                </c:pt>
                <c:pt idx="47">
                  <c:v>December</c:v>
                </c:pt>
                <c:pt idx="48">
                  <c:v>January</c:v>
                </c:pt>
                <c:pt idx="49">
                  <c:v>February</c:v>
                </c:pt>
                <c:pt idx="50">
                  <c:v>March</c:v>
                </c:pt>
                <c:pt idx="51">
                  <c:v>April 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August</c:v>
                </c:pt>
                <c:pt idx="56">
                  <c:v>September</c:v>
                </c:pt>
                <c:pt idx="57">
                  <c:v>October</c:v>
                </c:pt>
                <c:pt idx="58">
                  <c:v>November</c:v>
                </c:pt>
                <c:pt idx="59">
                  <c:v>December</c:v>
                </c:pt>
                <c:pt idx="60">
                  <c:v>January</c:v>
                </c:pt>
                <c:pt idx="61">
                  <c:v>February</c:v>
                </c:pt>
                <c:pt idx="62">
                  <c:v>March</c:v>
                </c:pt>
                <c:pt idx="63">
                  <c:v>April</c:v>
                </c:pt>
                <c:pt idx="64">
                  <c:v>May </c:v>
                </c:pt>
                <c:pt idx="65">
                  <c:v>June</c:v>
                </c:pt>
                <c:pt idx="66">
                  <c:v>July</c:v>
                </c:pt>
                <c:pt idx="67">
                  <c:v>August</c:v>
                </c:pt>
                <c:pt idx="68">
                  <c:v>September</c:v>
                </c:pt>
                <c:pt idx="69">
                  <c:v>October</c:v>
                </c:pt>
                <c:pt idx="70">
                  <c:v>November </c:v>
                </c:pt>
                <c:pt idx="71">
                  <c:v>December </c:v>
                </c:pt>
              </c:strCache>
            </c:strRef>
          </c:cat>
          <c:val>
            <c:numRef>
              <c:f>('Table 1.2'!$N$34:$N$45,'Table 1.2'!$N$49:$N$60,'Table 1.2'!$N$64:$N$75,'Table 1.2'!$N$79:$N$90,'Table 1.2'!$N$94:$N$105,'Table 1.2'!$N$109,'Table 1.2'!$N$110,'Table 1.2'!$N$111,'Table 1.2'!$N$112,'Table 1.2'!$N$113,'Table 1.2'!$N$114:$N$115,'Table 1.2'!$N$116,'Table 1.2'!$N$117,'Table 1.2'!$N$118,'Table 1.2'!$N$119,'Table 1.2'!$N$120)</c:f>
              <c:numCache>
                <c:formatCode>_-* #,##0_-;\-* #,##0_-;_-* "-"??_-;_-@_-</c:formatCode>
                <c:ptCount val="72"/>
                <c:pt idx="0">
                  <c:v>102839</c:v>
                </c:pt>
                <c:pt idx="1">
                  <c:v>102839</c:v>
                </c:pt>
                <c:pt idx="2">
                  <c:v>103889</c:v>
                </c:pt>
                <c:pt idx="3">
                  <c:v>104184</c:v>
                </c:pt>
                <c:pt idx="4">
                  <c:v>103441</c:v>
                </c:pt>
                <c:pt idx="5">
                  <c:v>104365</c:v>
                </c:pt>
                <c:pt idx="6">
                  <c:v>102195</c:v>
                </c:pt>
                <c:pt idx="7">
                  <c:v>109546</c:v>
                </c:pt>
                <c:pt idx="8">
                  <c:v>118063</c:v>
                </c:pt>
                <c:pt idx="9">
                  <c:v>119063</c:v>
                </c:pt>
                <c:pt idx="10">
                  <c:v>119063</c:v>
                </c:pt>
                <c:pt idx="11">
                  <c:v>120153</c:v>
                </c:pt>
                <c:pt idx="12">
                  <c:v>120153</c:v>
                </c:pt>
                <c:pt idx="13">
                  <c:v>120153</c:v>
                </c:pt>
                <c:pt idx="14">
                  <c:v>119878</c:v>
                </c:pt>
                <c:pt idx="15">
                  <c:v>119460</c:v>
                </c:pt>
                <c:pt idx="16">
                  <c:v>109629</c:v>
                </c:pt>
                <c:pt idx="17">
                  <c:v>109630</c:v>
                </c:pt>
                <c:pt idx="18">
                  <c:v>127681</c:v>
                </c:pt>
                <c:pt idx="19">
                  <c:v>127537</c:v>
                </c:pt>
                <c:pt idx="20">
                  <c:v>120587</c:v>
                </c:pt>
                <c:pt idx="21">
                  <c:v>122867</c:v>
                </c:pt>
                <c:pt idx="22">
                  <c:v>124067</c:v>
                </c:pt>
                <c:pt idx="23">
                  <c:v>122977</c:v>
                </c:pt>
                <c:pt idx="24">
                  <c:v>122977</c:v>
                </c:pt>
                <c:pt idx="25">
                  <c:v>122977</c:v>
                </c:pt>
                <c:pt idx="26">
                  <c:v>124352</c:v>
                </c:pt>
                <c:pt idx="27">
                  <c:v>124352</c:v>
                </c:pt>
                <c:pt idx="28">
                  <c:v>129843</c:v>
                </c:pt>
                <c:pt idx="29">
                  <c:v>151474</c:v>
                </c:pt>
                <c:pt idx="30">
                  <c:v>141714</c:v>
                </c:pt>
                <c:pt idx="31">
                  <c:v>158154</c:v>
                </c:pt>
                <c:pt idx="32">
                  <c:v>158457</c:v>
                </c:pt>
                <c:pt idx="33">
                  <c:v>151517</c:v>
                </c:pt>
                <c:pt idx="34">
                  <c:v>150317</c:v>
                </c:pt>
                <c:pt idx="35">
                  <c:v>151517</c:v>
                </c:pt>
                <c:pt idx="36">
                  <c:v>151517</c:v>
                </c:pt>
                <c:pt idx="37">
                  <c:v>151517</c:v>
                </c:pt>
                <c:pt idx="38">
                  <c:v>149367</c:v>
                </c:pt>
                <c:pt idx="39">
                  <c:v>152038</c:v>
                </c:pt>
                <c:pt idx="40">
                  <c:v>158796</c:v>
                </c:pt>
                <c:pt idx="41">
                  <c:v>160909</c:v>
                </c:pt>
                <c:pt idx="42">
                  <c:v>164280</c:v>
                </c:pt>
                <c:pt idx="43">
                  <c:v>155669</c:v>
                </c:pt>
                <c:pt idx="44">
                  <c:v>169289</c:v>
                </c:pt>
                <c:pt idx="45">
                  <c:v>169289</c:v>
                </c:pt>
                <c:pt idx="46">
                  <c:v>169289</c:v>
                </c:pt>
                <c:pt idx="47">
                  <c:v>168089</c:v>
                </c:pt>
                <c:pt idx="48">
                  <c:v>168089</c:v>
                </c:pt>
                <c:pt idx="49">
                  <c:v>168089</c:v>
                </c:pt>
                <c:pt idx="50">
                  <c:v>168939</c:v>
                </c:pt>
                <c:pt idx="51">
                  <c:v>172429</c:v>
                </c:pt>
                <c:pt idx="52">
                  <c:v>184750</c:v>
                </c:pt>
                <c:pt idx="53">
                  <c:v>184216</c:v>
                </c:pt>
                <c:pt idx="54">
                  <c:v>189560</c:v>
                </c:pt>
                <c:pt idx="55">
                  <c:v>192831</c:v>
                </c:pt>
                <c:pt idx="56">
                  <c:v>201713</c:v>
                </c:pt>
                <c:pt idx="57">
                  <c:v>202913</c:v>
                </c:pt>
                <c:pt idx="58">
                  <c:v>202913</c:v>
                </c:pt>
                <c:pt idx="59">
                  <c:v>202913</c:v>
                </c:pt>
                <c:pt idx="60">
                  <c:v>202913</c:v>
                </c:pt>
                <c:pt idx="61">
                  <c:v>202913</c:v>
                </c:pt>
                <c:pt idx="62">
                  <c:v>202913</c:v>
                </c:pt>
                <c:pt idx="63">
                  <c:v>208154</c:v>
                </c:pt>
                <c:pt idx="64">
                  <c:v>212383</c:v>
                </c:pt>
                <c:pt idx="65">
                  <c:v>233615</c:v>
                </c:pt>
                <c:pt idx="66">
                  <c:v>258394</c:v>
                </c:pt>
                <c:pt idx="67">
                  <c:v>269021</c:v>
                </c:pt>
                <c:pt idx="68">
                  <c:v>285101</c:v>
                </c:pt>
                <c:pt idx="69">
                  <c:v>290198</c:v>
                </c:pt>
                <c:pt idx="70">
                  <c:v>290198</c:v>
                </c:pt>
                <c:pt idx="71">
                  <c:v>290198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666616"/>
        <c:axId val="469668576"/>
      </c:lineChart>
      <c:catAx>
        <c:axId val="469666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469668576"/>
        <c:crosses val="autoZero"/>
        <c:auto val="1"/>
        <c:lblAlgn val="ctr"/>
        <c:lblOffset val="100"/>
        <c:noMultiLvlLbl val="0"/>
      </c:catAx>
      <c:valAx>
        <c:axId val="469668576"/>
        <c:scaling>
          <c:orientation val="minMax"/>
          <c:min val="6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69666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Chart 1.4: Northern Ireland Hotel Rooms Sold (Rolling 12 Months) January 2014 Onward</a:t>
            </a:r>
            <a:endParaRPr lang="en-GB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121691290405611E-2"/>
          <c:y val="7.5371556789460017E-2"/>
          <c:w val="0.91962493449545968"/>
          <c:h val="0.7876271856836808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('Table 1.3'!$A$35:$A$46,'Table 1.3'!$A$50:$A$61,'Table 1.3'!$A$65:$A$76,'Table 1.3'!$A$80:$A$91,'Table 1.3'!$A$95:$A$106,'Table 1.3'!$A$110,'Table 1.3'!$A$111,'Table 1.3'!$A$112,'Table 1.3'!$A$113,'Table 1.3'!$A$114,'Table 1.3'!$A$115,'Table 1.3'!$A$116,'Table 1.3'!$A$117,'Table 1.3'!$A$118,'Table 1.3'!$A$119,'Table 1.3'!$A$120,'Table 1.3'!$A$121)</c:f>
              <c:strCache>
                <c:ptCount val="7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January</c:v>
                </c:pt>
                <c:pt idx="25">
                  <c:v>February</c:v>
                </c:pt>
                <c:pt idx="26">
                  <c:v>March</c:v>
                </c:pt>
                <c:pt idx="27">
                  <c:v>April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September</c:v>
                </c:pt>
                <c:pt idx="33">
                  <c:v>October</c:v>
                </c:pt>
                <c:pt idx="34">
                  <c:v>November</c:v>
                </c:pt>
                <c:pt idx="35">
                  <c:v>December </c:v>
                </c:pt>
                <c:pt idx="36">
                  <c:v>January </c:v>
                </c:pt>
                <c:pt idx="37">
                  <c:v>February</c:v>
                </c:pt>
                <c:pt idx="38">
                  <c:v>March</c:v>
                </c:pt>
                <c:pt idx="39">
                  <c:v>April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August</c:v>
                </c:pt>
                <c:pt idx="44">
                  <c:v>September</c:v>
                </c:pt>
                <c:pt idx="45">
                  <c:v>October</c:v>
                </c:pt>
                <c:pt idx="46">
                  <c:v>November</c:v>
                </c:pt>
                <c:pt idx="47">
                  <c:v>December</c:v>
                </c:pt>
                <c:pt idx="48">
                  <c:v>January </c:v>
                </c:pt>
                <c:pt idx="49">
                  <c:v>February</c:v>
                </c:pt>
                <c:pt idx="50">
                  <c:v>March</c:v>
                </c:pt>
                <c:pt idx="51">
                  <c:v>April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August</c:v>
                </c:pt>
                <c:pt idx="56">
                  <c:v>September</c:v>
                </c:pt>
                <c:pt idx="57">
                  <c:v>October</c:v>
                </c:pt>
                <c:pt idx="58">
                  <c:v>November</c:v>
                </c:pt>
                <c:pt idx="59">
                  <c:v>December</c:v>
                </c:pt>
                <c:pt idx="60">
                  <c:v>January </c:v>
                </c:pt>
                <c:pt idx="61">
                  <c:v>February</c:v>
                </c:pt>
                <c:pt idx="62">
                  <c:v>March</c:v>
                </c:pt>
                <c:pt idx="63">
                  <c:v>April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August</c:v>
                </c:pt>
                <c:pt idx="68">
                  <c:v>September</c:v>
                </c:pt>
                <c:pt idx="69">
                  <c:v>October</c:v>
                </c:pt>
                <c:pt idx="70">
                  <c:v>November</c:v>
                </c:pt>
                <c:pt idx="71">
                  <c:v>December</c:v>
                </c:pt>
              </c:strCache>
            </c:strRef>
          </c:cat>
          <c:val>
            <c:numRef>
              <c:f>('Table 1.3'!$E$35:$E$46,'Table 1.3'!$E$50:$E$61,'Table 1.3'!$E$65:$E$76,'Table 1.3'!$E$80:$E$91,'Table 1.3'!$E$95:$E$106,'Table 1.3'!$E$110,'Table 1.3'!$E$111,'Table 1.3'!$E$112,'Table 1.3'!$E$113,'Table 1.3'!$E$114,'Table 1.3'!$E$115,'Table 1.3'!$E$116,'Table 1.3'!$E$117,'Table 1.3'!$E$118,'Table 1.3'!$E$119,'Table 1.3'!$E$120,'Table 1.3'!$E$121)</c:f>
              <c:numCache>
                <c:formatCode>_-* #,##0_-;\-* #,##0_-;_-* "-"??_-;_-@_-</c:formatCode>
                <c:ptCount val="72"/>
                <c:pt idx="0">
                  <c:v>1810383.5928408748</c:v>
                </c:pt>
                <c:pt idx="1">
                  <c:v>1823700.6222052141</c:v>
                </c:pt>
                <c:pt idx="2">
                  <c:v>1831335.3839794546</c:v>
                </c:pt>
                <c:pt idx="3">
                  <c:v>1851976.9113214395</c:v>
                </c:pt>
                <c:pt idx="4">
                  <c:v>1863213.522553032</c:v>
                </c:pt>
                <c:pt idx="5">
                  <c:v>1857225.461166248</c:v>
                </c:pt>
                <c:pt idx="6">
                  <c:v>1855829.8125446883</c:v>
                </c:pt>
                <c:pt idx="7">
                  <c:v>1857229.1466580108</c:v>
                </c:pt>
                <c:pt idx="8">
                  <c:v>1854028.2862612209</c:v>
                </c:pt>
                <c:pt idx="9">
                  <c:v>1845155.1883477257</c:v>
                </c:pt>
                <c:pt idx="10">
                  <c:v>1850550.3604746533</c:v>
                </c:pt>
                <c:pt idx="11">
                  <c:v>1849521.42167173</c:v>
                </c:pt>
                <c:pt idx="12">
                  <c:v>1851402.3551132507</c:v>
                </c:pt>
                <c:pt idx="13">
                  <c:v>1853062.4272391261</c:v>
                </c:pt>
                <c:pt idx="14">
                  <c:v>1875195.6301086748</c:v>
                </c:pt>
                <c:pt idx="15">
                  <c:v>1882948.5030404772</c:v>
                </c:pt>
                <c:pt idx="16">
                  <c:v>1893856.0775225307</c:v>
                </c:pt>
                <c:pt idx="17">
                  <c:v>1907646.3557784595</c:v>
                </c:pt>
                <c:pt idx="18">
                  <c:v>1908124.4800053327</c:v>
                </c:pt>
                <c:pt idx="19">
                  <c:v>1906321.3964124767</c:v>
                </c:pt>
                <c:pt idx="20">
                  <c:v>1907929.1659618034</c:v>
                </c:pt>
                <c:pt idx="21">
                  <c:v>1907001.5762997693</c:v>
                </c:pt>
                <c:pt idx="22">
                  <c:v>1891447.3182142144</c:v>
                </c:pt>
                <c:pt idx="23">
                  <c:v>1897876.3195426711</c:v>
                </c:pt>
                <c:pt idx="24">
                  <c:v>1880403.0685369316</c:v>
                </c:pt>
                <c:pt idx="25">
                  <c:v>1879771.915964352</c:v>
                </c:pt>
                <c:pt idx="26">
                  <c:v>1873411.2333054063</c:v>
                </c:pt>
                <c:pt idx="27">
                  <c:v>1869576.4094018522</c:v>
                </c:pt>
                <c:pt idx="28">
                  <c:v>1866226.4720209199</c:v>
                </c:pt>
                <c:pt idx="29">
                  <c:v>1873676.9647953967</c:v>
                </c:pt>
                <c:pt idx="30">
                  <c:v>1903011.1811197884</c:v>
                </c:pt>
                <c:pt idx="31">
                  <c:v>1922431.1725288606</c:v>
                </c:pt>
                <c:pt idx="32">
                  <c:v>1944377.5885761529</c:v>
                </c:pt>
                <c:pt idx="33">
                  <c:v>1966225.4702924495</c:v>
                </c:pt>
                <c:pt idx="34">
                  <c:v>1992317.8115490316</c:v>
                </c:pt>
                <c:pt idx="35">
                  <c:v>2016024.3900910104</c:v>
                </c:pt>
                <c:pt idx="36">
                  <c:v>2056265.3827732941</c:v>
                </c:pt>
                <c:pt idx="37">
                  <c:v>2064661.2232176918</c:v>
                </c:pt>
                <c:pt idx="38">
                  <c:v>2071677.8162869001</c:v>
                </c:pt>
                <c:pt idx="39">
                  <c:v>2079349.700597527</c:v>
                </c:pt>
                <c:pt idx="40">
                  <c:v>2084692.8665591073</c:v>
                </c:pt>
                <c:pt idx="41">
                  <c:v>2092588.8883795021</c:v>
                </c:pt>
                <c:pt idx="42">
                  <c:v>2087625.9803349082</c:v>
                </c:pt>
                <c:pt idx="43">
                  <c:v>2090456.6564944021</c:v>
                </c:pt>
                <c:pt idx="44">
                  <c:v>2091495.9337478927</c:v>
                </c:pt>
                <c:pt idx="45">
                  <c:v>2100027.0173590835</c:v>
                </c:pt>
                <c:pt idx="46">
                  <c:v>2105129.2253709291</c:v>
                </c:pt>
                <c:pt idx="47">
                  <c:v>2105193.6179806227</c:v>
                </c:pt>
                <c:pt idx="48">
                  <c:v>2106929.9175392082</c:v>
                </c:pt>
                <c:pt idx="49">
                  <c:v>2114931.6451519066</c:v>
                </c:pt>
                <c:pt idx="50">
                  <c:v>2128500.4006096427</c:v>
                </c:pt>
                <c:pt idx="51">
                  <c:v>2132213.7551914225</c:v>
                </c:pt>
                <c:pt idx="52">
                  <c:v>2149106.4128780211</c:v>
                </c:pt>
                <c:pt idx="53">
                  <c:v>2157475.239653246</c:v>
                </c:pt>
                <c:pt idx="54">
                  <c:v>2163130.2715394683</c:v>
                </c:pt>
                <c:pt idx="55">
                  <c:v>2169948.457931817</c:v>
                </c:pt>
                <c:pt idx="56">
                  <c:v>2180901.4680421674</c:v>
                </c:pt>
                <c:pt idx="57">
                  <c:v>2192852.1440155408</c:v>
                </c:pt>
                <c:pt idx="58">
                  <c:v>2200077.874126289</c:v>
                </c:pt>
                <c:pt idx="59">
                  <c:v>2211912.2785237655</c:v>
                </c:pt>
                <c:pt idx="60">
                  <c:v>2212884.865800255</c:v>
                </c:pt>
                <c:pt idx="61">
                  <c:v>2228647.8001340325</c:v>
                </c:pt>
                <c:pt idx="62">
                  <c:v>2229625.1106077698</c:v>
                </c:pt>
                <c:pt idx="63">
                  <c:v>2229757.0247861436</c:v>
                </c:pt>
                <c:pt idx="64">
                  <c:v>2235305.9964482239</c:v>
                </c:pt>
                <c:pt idx="65">
                  <c:v>2253968.8063452491</c:v>
                </c:pt>
                <c:pt idx="66">
                  <c:v>2284090.9828568534</c:v>
                </c:pt>
                <c:pt idx="67">
                  <c:v>2301985.6522921794</c:v>
                </c:pt>
                <c:pt idx="68">
                  <c:v>2307021.9520261087</c:v>
                </c:pt>
                <c:pt idx="69">
                  <c:v>2308807.9642918734</c:v>
                </c:pt>
                <c:pt idx="70">
                  <c:v>2313087.9878480611</c:v>
                </c:pt>
                <c:pt idx="71">
                  <c:v>2312089.9416015781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145896"/>
        <c:axId val="638145504"/>
      </c:lineChart>
      <c:catAx>
        <c:axId val="638145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aseline="0"/>
            </a:pPr>
            <a:endParaRPr lang="en-US"/>
          </a:p>
        </c:txPr>
        <c:crossAx val="638145504"/>
        <c:crosses val="autoZero"/>
        <c:auto val="1"/>
        <c:lblAlgn val="ctr"/>
        <c:lblOffset val="100"/>
        <c:noMultiLvlLbl val="0"/>
      </c:catAx>
      <c:valAx>
        <c:axId val="638145504"/>
        <c:scaling>
          <c:orientation val="minMax"/>
          <c:min val="17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638145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Chart 1.5: Northern Ireland Combined* Accommodation Rooms Sold (12 Months Rolling ) January 2014 Onward</a:t>
            </a:r>
            <a:endParaRPr lang="en-GB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266121364098853E-2"/>
          <c:y val="9.9416683506120651E-2"/>
          <c:w val="0.89608734554837732"/>
          <c:h val="0.772273582785249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('Table 1.3'!$A$35:$A$46,'Table 1.3'!$A$50:$A$61,'Table 1.3'!$A$65:$A$76,'Table 1.3'!$A$80:$A$91,'Table 1.3'!$A$95:$A$106,'Table 1.3'!$A$110,'Table 1.3'!$A$111,'Table 1.3'!$A$112,'Table 1.3'!$A$113,'Table 1.3'!$A$114,'Table 1.3'!$A$115,'Table 1.3'!$A$116,'Table 1.3'!$A$117,'Table 1.3'!$A$118,'Table 1.3'!$A$119,'Table 1.3'!$A$120,'Table 1.3'!$A$121)</c:f>
              <c:strCache>
                <c:ptCount val="7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January</c:v>
                </c:pt>
                <c:pt idx="25">
                  <c:v>February</c:v>
                </c:pt>
                <c:pt idx="26">
                  <c:v>March</c:v>
                </c:pt>
                <c:pt idx="27">
                  <c:v>April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September</c:v>
                </c:pt>
                <c:pt idx="33">
                  <c:v>October</c:v>
                </c:pt>
                <c:pt idx="34">
                  <c:v>November</c:v>
                </c:pt>
                <c:pt idx="35">
                  <c:v>December </c:v>
                </c:pt>
                <c:pt idx="36">
                  <c:v>January </c:v>
                </c:pt>
                <c:pt idx="37">
                  <c:v>February</c:v>
                </c:pt>
                <c:pt idx="38">
                  <c:v>March</c:v>
                </c:pt>
                <c:pt idx="39">
                  <c:v>April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August</c:v>
                </c:pt>
                <c:pt idx="44">
                  <c:v>September</c:v>
                </c:pt>
                <c:pt idx="45">
                  <c:v>October</c:v>
                </c:pt>
                <c:pt idx="46">
                  <c:v>November</c:v>
                </c:pt>
                <c:pt idx="47">
                  <c:v>December</c:v>
                </c:pt>
                <c:pt idx="48">
                  <c:v>January </c:v>
                </c:pt>
                <c:pt idx="49">
                  <c:v>February</c:v>
                </c:pt>
                <c:pt idx="50">
                  <c:v>March</c:v>
                </c:pt>
                <c:pt idx="51">
                  <c:v>April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August</c:v>
                </c:pt>
                <c:pt idx="56">
                  <c:v>September</c:v>
                </c:pt>
                <c:pt idx="57">
                  <c:v>October</c:v>
                </c:pt>
                <c:pt idx="58">
                  <c:v>November</c:v>
                </c:pt>
                <c:pt idx="59">
                  <c:v>December</c:v>
                </c:pt>
                <c:pt idx="60">
                  <c:v>January </c:v>
                </c:pt>
                <c:pt idx="61">
                  <c:v>February</c:v>
                </c:pt>
                <c:pt idx="62">
                  <c:v>March</c:v>
                </c:pt>
                <c:pt idx="63">
                  <c:v>April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August</c:v>
                </c:pt>
                <c:pt idx="68">
                  <c:v>September</c:v>
                </c:pt>
                <c:pt idx="69">
                  <c:v>October</c:v>
                </c:pt>
                <c:pt idx="70">
                  <c:v>November</c:v>
                </c:pt>
                <c:pt idx="71">
                  <c:v>December</c:v>
                </c:pt>
              </c:strCache>
            </c:strRef>
          </c:cat>
          <c:val>
            <c:numRef>
              <c:f>('Table 1.3'!$M$35:$M$46,'Table 1.3'!$M$50:$M$61,'Table 1.3'!$M$65:$M$76,'Table 1.3'!$M$80:$M$91,'Table 1.3'!$M$95:$M$106,'Table 1.3'!$M$110,'Table 1.3'!$M$111,'Table 1.3'!$M$112,'Table 1.3'!$M$113,'Table 1.3'!$M$114,'Table 1.3'!$M$115,'Table 1.3'!$M$116,'Table 1.3'!$M$117,'Table 1.3'!$M$118,'Table 1.3'!$M$119,'Table 1.3'!$M$120,'Table 1.3'!$M$121)</c:f>
              <c:numCache>
                <c:formatCode>_-* #,##0_-;\-* #,##0_-;_-* "-"??_-;_-@_-</c:formatCode>
                <c:ptCount val="72"/>
                <c:pt idx="0">
                  <c:v>2144161.9662075127</c:v>
                </c:pt>
                <c:pt idx="1">
                  <c:v>2149099.4971971419</c:v>
                </c:pt>
                <c:pt idx="2">
                  <c:v>2150785.5089535606</c:v>
                </c:pt>
                <c:pt idx="3">
                  <c:v>2168288.2115701046</c:v>
                </c:pt>
                <c:pt idx="4">
                  <c:v>2174743.0132885468</c:v>
                </c:pt>
                <c:pt idx="5">
                  <c:v>2173982.8091001441</c:v>
                </c:pt>
                <c:pt idx="6">
                  <c:v>2174352.3521373258</c:v>
                </c:pt>
                <c:pt idx="7">
                  <c:v>2186923.0938811041</c:v>
                </c:pt>
                <c:pt idx="8">
                  <c:v>2190159.3262929777</c:v>
                </c:pt>
                <c:pt idx="9">
                  <c:v>2173923.6855000183</c:v>
                </c:pt>
                <c:pt idx="10">
                  <c:v>2173076.2589427377</c:v>
                </c:pt>
                <c:pt idx="11">
                  <c:v>2165237.0336231268</c:v>
                </c:pt>
                <c:pt idx="12">
                  <c:v>2167671.3529510605</c:v>
                </c:pt>
                <c:pt idx="13">
                  <c:v>2172510.9032766735</c:v>
                </c:pt>
                <c:pt idx="14">
                  <c:v>2196157.3169838167</c:v>
                </c:pt>
                <c:pt idx="15">
                  <c:v>2203101.866856778</c:v>
                </c:pt>
                <c:pt idx="16">
                  <c:v>2212020.9724362823</c:v>
                </c:pt>
                <c:pt idx="17">
                  <c:v>2223296.1249185931</c:v>
                </c:pt>
                <c:pt idx="18">
                  <c:v>2220127.3052838235</c:v>
                </c:pt>
                <c:pt idx="19">
                  <c:v>2211773.7495296132</c:v>
                </c:pt>
                <c:pt idx="20">
                  <c:v>2205593.575377001</c:v>
                </c:pt>
                <c:pt idx="21">
                  <c:v>2202539.3504448803</c:v>
                </c:pt>
                <c:pt idx="22">
                  <c:v>2182794.7094982467</c:v>
                </c:pt>
                <c:pt idx="23">
                  <c:v>2187123.1479814616</c:v>
                </c:pt>
                <c:pt idx="24">
                  <c:v>2168031.1852687756</c:v>
                </c:pt>
                <c:pt idx="25">
                  <c:v>2170577.8966441662</c:v>
                </c:pt>
                <c:pt idx="26">
                  <c:v>2170157.2707827012</c:v>
                </c:pt>
                <c:pt idx="27">
                  <c:v>2175866.4650568189</c:v>
                </c:pt>
                <c:pt idx="28">
                  <c:v>2179980.3389646546</c:v>
                </c:pt>
                <c:pt idx="29">
                  <c:v>2196324.1740704719</c:v>
                </c:pt>
                <c:pt idx="30">
                  <c:v>2239229.190771502</c:v>
                </c:pt>
                <c:pt idx="31">
                  <c:v>2269399.7655073162</c:v>
                </c:pt>
                <c:pt idx="32">
                  <c:v>2302245.6730584828</c:v>
                </c:pt>
                <c:pt idx="33">
                  <c:v>2331818.6692498848</c:v>
                </c:pt>
                <c:pt idx="34">
                  <c:v>2370042.8633823683</c:v>
                </c:pt>
                <c:pt idx="35">
                  <c:v>2400693.2340808529</c:v>
                </c:pt>
                <c:pt idx="36">
                  <c:v>2445160.5070426608</c:v>
                </c:pt>
                <c:pt idx="37">
                  <c:v>2457929.0573594472</c:v>
                </c:pt>
                <c:pt idx="38">
                  <c:v>2465533.66297343</c:v>
                </c:pt>
                <c:pt idx="39">
                  <c:v>2479836.8456967901</c:v>
                </c:pt>
                <c:pt idx="40">
                  <c:v>2492755.7225841656</c:v>
                </c:pt>
                <c:pt idx="41">
                  <c:v>2504961.8502467782</c:v>
                </c:pt>
                <c:pt idx="42">
                  <c:v>2499217.1995989648</c:v>
                </c:pt>
                <c:pt idx="43">
                  <c:v>2506527.3593697846</c:v>
                </c:pt>
                <c:pt idx="44">
                  <c:v>2514902.5065135392</c:v>
                </c:pt>
                <c:pt idx="45">
                  <c:v>2523879.7635647892</c:v>
                </c:pt>
                <c:pt idx="46">
                  <c:v>2526352.5425379071</c:v>
                </c:pt>
                <c:pt idx="47">
                  <c:v>2528223.6187209371</c:v>
                </c:pt>
                <c:pt idx="48">
                  <c:v>2531037.8305764976</c:v>
                </c:pt>
                <c:pt idx="49">
                  <c:v>2537386.3202229831</c:v>
                </c:pt>
                <c:pt idx="50">
                  <c:v>2551482.0490050032</c:v>
                </c:pt>
                <c:pt idx="51">
                  <c:v>2553361.3440610715</c:v>
                </c:pt>
                <c:pt idx="52">
                  <c:v>2572083.5879136194</c:v>
                </c:pt>
                <c:pt idx="53">
                  <c:v>2586750.7858471037</c:v>
                </c:pt>
                <c:pt idx="54">
                  <c:v>2600642.1583399633</c:v>
                </c:pt>
                <c:pt idx="55">
                  <c:v>2608030.4880753872</c:v>
                </c:pt>
                <c:pt idx="56">
                  <c:v>2619599.3637054781</c:v>
                </c:pt>
                <c:pt idx="57">
                  <c:v>2639003.5281321062</c:v>
                </c:pt>
                <c:pt idx="58">
                  <c:v>2649877.0788082746</c:v>
                </c:pt>
                <c:pt idx="59">
                  <c:v>2665590.4665028839</c:v>
                </c:pt>
                <c:pt idx="60">
                  <c:v>2668033.9679069966</c:v>
                </c:pt>
                <c:pt idx="61">
                  <c:v>2683796.0004478469</c:v>
                </c:pt>
                <c:pt idx="62">
                  <c:v>2685814.8502715658</c:v>
                </c:pt>
                <c:pt idx="63">
                  <c:v>2687913.0484673339</c:v>
                </c:pt>
                <c:pt idx="64">
                  <c:v>2689508.0639351523</c:v>
                </c:pt>
                <c:pt idx="65">
                  <c:v>2705015.8467698977</c:v>
                </c:pt>
                <c:pt idx="66">
                  <c:v>2737994.3403231674</c:v>
                </c:pt>
                <c:pt idx="67">
                  <c:v>2764331.8502854295</c:v>
                </c:pt>
                <c:pt idx="68">
                  <c:v>2767420.6259427047</c:v>
                </c:pt>
                <c:pt idx="69">
                  <c:v>2768940.693884525</c:v>
                </c:pt>
                <c:pt idx="70">
                  <c:v>2772474.6776039954</c:v>
                </c:pt>
                <c:pt idx="71">
                  <c:v>2769332.0377678541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144720"/>
        <c:axId val="638146288"/>
      </c:lineChart>
      <c:catAx>
        <c:axId val="63814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638146288"/>
        <c:crosses val="autoZero"/>
        <c:auto val="1"/>
        <c:lblAlgn val="ctr"/>
        <c:lblOffset val="100"/>
        <c:noMultiLvlLbl val="0"/>
      </c:catAx>
      <c:valAx>
        <c:axId val="638146288"/>
        <c:scaling>
          <c:orientation val="minMax"/>
          <c:min val="19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crossAx val="638144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0.23981</cdr:x>
      <cdr:y>0.0999</cdr:y>
    </cdr:from>
    <cdr:to>
      <cdr:x>0.24076</cdr:x>
      <cdr:y>0.87239</cdr:y>
    </cdr:to>
    <cdr:sp macro="" textlink="">
      <cdr:nvSpPr>
        <cdr:cNvPr id="10" name="Straight Connector 9"/>
        <cdr:cNvSpPr/>
      </cdr:nvSpPr>
      <cdr:spPr>
        <a:xfrm xmlns:a="http://schemas.openxmlformats.org/drawingml/2006/main" flipV="1">
          <a:off x="2230554" y="606489"/>
          <a:ext cx="8836" cy="468990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0.38846</cdr:x>
      <cdr:y>0.10459</cdr:y>
    </cdr:from>
    <cdr:to>
      <cdr:x>0.39037</cdr:x>
      <cdr:y>0.87561</cdr:y>
    </cdr:to>
    <cdr:sp macro="" textlink="">
      <cdr:nvSpPr>
        <cdr:cNvPr id="11" name="Straight Connector 10"/>
        <cdr:cNvSpPr/>
      </cdr:nvSpPr>
      <cdr:spPr>
        <a:xfrm xmlns:a="http://schemas.openxmlformats.org/drawingml/2006/main" flipV="1">
          <a:off x="3613164" y="634985"/>
          <a:ext cx="17766" cy="4680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0.53803</cdr:x>
      <cdr:y>0.10177</cdr:y>
    </cdr:from>
    <cdr:to>
      <cdr:x>0.53995</cdr:x>
      <cdr:y>0.87279</cdr:y>
    </cdr:to>
    <cdr:sp macro="" textlink="">
      <cdr:nvSpPr>
        <cdr:cNvPr id="12" name="Straight Connector 11"/>
        <cdr:cNvSpPr/>
      </cdr:nvSpPr>
      <cdr:spPr>
        <a:xfrm xmlns:a="http://schemas.openxmlformats.org/drawingml/2006/main" flipV="1">
          <a:off x="5004382" y="617861"/>
          <a:ext cx="17859" cy="4680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0.1388</cdr:x>
      <cdr:y>0.81154</cdr:y>
    </cdr:from>
    <cdr:to>
      <cdr:x>0.20862</cdr:x>
      <cdr:y>0.85838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1290992" y="4926964"/>
          <a:ext cx="649421" cy="284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2014</a:t>
          </a:r>
        </a:p>
      </cdr:txBody>
    </cdr:sp>
  </cdr:relSizeAnchor>
  <cdr:relSizeAnchor xmlns:cdr="http://schemas.openxmlformats.org/drawingml/2006/chartDrawing">
    <cdr:from>
      <cdr:x>0.28373</cdr:x>
      <cdr:y>0.81243</cdr:y>
    </cdr:from>
    <cdr:to>
      <cdr:x>0.35356</cdr:x>
      <cdr:y>0.85927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639040" y="4932389"/>
          <a:ext cx="649515" cy="284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0.43848</cdr:x>
      <cdr:y>0.81015</cdr:y>
    </cdr:from>
    <cdr:to>
      <cdr:x>0.50831</cdr:x>
      <cdr:y>0.85698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078482" y="4918566"/>
          <a:ext cx="649514" cy="284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2016</a:t>
          </a:r>
        </a:p>
      </cdr:txBody>
    </cdr:sp>
  </cdr:relSizeAnchor>
  <cdr:relSizeAnchor xmlns:cdr="http://schemas.openxmlformats.org/drawingml/2006/chartDrawing">
    <cdr:from>
      <cdr:x>0.58567</cdr:x>
      <cdr:y>0.80661</cdr:y>
    </cdr:from>
    <cdr:to>
      <cdr:x>0.65549</cdr:x>
      <cdr:y>0.85344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5447555" y="4897071"/>
          <a:ext cx="649422" cy="284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0.68697</cdr:x>
      <cdr:y>0.10198</cdr:y>
    </cdr:from>
    <cdr:to>
      <cdr:x>0.68889</cdr:x>
      <cdr:y>0.873</cdr:y>
    </cdr:to>
    <cdr:sp macro="" textlink="">
      <cdr:nvSpPr>
        <cdr:cNvPr id="9" name="Straight Connector 8"/>
        <cdr:cNvSpPr/>
      </cdr:nvSpPr>
      <cdr:spPr>
        <a:xfrm xmlns:a="http://schemas.openxmlformats.org/drawingml/2006/main" flipV="1">
          <a:off x="6389742" y="619120"/>
          <a:ext cx="17858" cy="4680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0.73784</cdr:x>
      <cdr:y>0.80803</cdr:y>
    </cdr:from>
    <cdr:to>
      <cdr:x>0.80762</cdr:x>
      <cdr:y>0.85488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6862903" y="4905693"/>
          <a:ext cx="649049" cy="284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0.83637</cdr:x>
      <cdr:y>0.10371</cdr:y>
    </cdr:from>
    <cdr:to>
      <cdr:x>0.83829</cdr:x>
      <cdr:y>0.87473</cdr:y>
    </cdr:to>
    <cdr:sp macro="" textlink="">
      <cdr:nvSpPr>
        <cdr:cNvPr id="18" name="Straight Connector 17"/>
        <cdr:cNvSpPr/>
      </cdr:nvSpPr>
      <cdr:spPr>
        <a:xfrm xmlns:a="http://schemas.openxmlformats.org/drawingml/2006/main" flipV="1">
          <a:off x="7779400" y="629620"/>
          <a:ext cx="17859" cy="4680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0.88746</cdr:x>
      <cdr:y>0.81037</cdr:y>
    </cdr:from>
    <cdr:to>
      <cdr:x>0.94801</cdr:x>
      <cdr:y>0.85604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8254611" y="4919879"/>
          <a:ext cx="563198" cy="277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2019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0.22057</cdr:x>
      <cdr:y>0.11377</cdr:y>
    </cdr:from>
    <cdr:to>
      <cdr:x>0.22158</cdr:x>
      <cdr:y>0.8708</cdr:y>
    </cdr:to>
    <cdr:cxnSp macro="">
      <cdr:nvCxnSpPr>
        <cdr:cNvPr id="2" name="Straight Connector 1"/>
        <cdr:cNvCxnSpPr/>
      </cdr:nvCxnSpPr>
      <cdr:spPr>
        <a:xfrm xmlns:a="http://schemas.openxmlformats.org/drawingml/2006/main" flipH="1" flipV="1">
          <a:off x="2051820" y="692144"/>
          <a:ext cx="9395" cy="46055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0.37711</cdr:x>
      <cdr:y>0.11699</cdr:y>
    </cdr:from>
    <cdr:to>
      <cdr:x>0.37812</cdr:x>
      <cdr:y>0.87401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3507976" y="711736"/>
          <a:ext cx="9395" cy="46054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0.53151</cdr:x>
      <cdr:y>0.11508</cdr:y>
    </cdr:from>
    <cdr:to>
      <cdr:x>0.53252</cdr:x>
      <cdr:y>0.87209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 flipV="1">
          <a:off x="4944215" y="700113"/>
          <a:ext cx="9395" cy="46054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0.68788</cdr:x>
      <cdr:y>0.11454</cdr:y>
    </cdr:from>
    <cdr:to>
      <cdr:x>0.68889</cdr:x>
      <cdr:y>0.87156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6398846" y="696857"/>
          <a:ext cx="9395" cy="46054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0.11317</cdr:x>
      <cdr:y>0.80305</cdr:y>
    </cdr:from>
    <cdr:to>
      <cdr:x>0.19958</cdr:x>
      <cdr:y>0.86852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052756" y="4885540"/>
          <a:ext cx="803806" cy="39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600" b="1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2014</a:t>
          </a:r>
        </a:p>
      </cdr:txBody>
    </cdr:sp>
  </cdr:relSizeAnchor>
  <cdr:relSizeAnchor xmlns:cdr="http://schemas.openxmlformats.org/drawingml/2006/chartDrawing">
    <cdr:from>
      <cdr:x>0.26502</cdr:x>
      <cdr:y>0.803</cdr:y>
    </cdr:from>
    <cdr:to>
      <cdr:x>0.35143</cdr:x>
      <cdr:y>0.86847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465315" y="4885190"/>
          <a:ext cx="803806" cy="398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600" b="1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0.4178</cdr:x>
      <cdr:y>0.80023</cdr:y>
    </cdr:from>
    <cdr:to>
      <cdr:x>0.50421</cdr:x>
      <cdr:y>0.86551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86430" y="4868338"/>
          <a:ext cx="803806" cy="397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600" b="1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2016</a:t>
          </a:r>
        </a:p>
      </cdr:txBody>
    </cdr:sp>
  </cdr:relSizeAnchor>
  <cdr:relSizeAnchor xmlns:cdr="http://schemas.openxmlformats.org/drawingml/2006/chartDrawing">
    <cdr:from>
      <cdr:x>0.57666</cdr:x>
      <cdr:y>0.79658</cdr:y>
    </cdr:from>
    <cdr:to>
      <cdr:x>0.67272</cdr:x>
      <cdr:y>0.8622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364251" y="4846133"/>
          <a:ext cx="893573" cy="399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600" b="1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0.73581</cdr:x>
      <cdr:y>0.79687</cdr:y>
    </cdr:from>
    <cdr:to>
      <cdr:x>0.79939</cdr:x>
      <cdr:y>0.83731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844687" y="4847897"/>
          <a:ext cx="591436" cy="246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0.84358</cdr:x>
      <cdr:y>0.11857</cdr:y>
    </cdr:from>
    <cdr:to>
      <cdr:x>0.84459</cdr:x>
      <cdr:y>0.87559</cdr:y>
    </cdr:to>
    <cdr:cxnSp macro="">
      <cdr:nvCxnSpPr>
        <cdr:cNvPr id="11" name="Straight Connector 10"/>
        <cdr:cNvCxnSpPr/>
      </cdr:nvCxnSpPr>
      <cdr:spPr>
        <a:xfrm xmlns:a="http://schemas.openxmlformats.org/drawingml/2006/main" flipH="1" flipV="1">
          <a:off x="7847176" y="721333"/>
          <a:ext cx="9395" cy="46054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0.88459</cdr:x>
      <cdr:y>0.80038</cdr:y>
    </cdr:from>
    <cdr:to>
      <cdr:x>0.94814</cdr:x>
      <cdr:y>0.84084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8228688" y="4869253"/>
          <a:ext cx="591157" cy="246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 b="1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0.20722</cdr:x>
      <cdr:y>0.08981</cdr:y>
    </cdr:from>
    <cdr:to>
      <cdr:x>0.20806</cdr:x>
      <cdr:y>0.76316</cdr:y>
    </cdr:to>
    <cdr:cxnSp macro="">
      <cdr:nvCxnSpPr>
        <cdr:cNvPr id="2" name="Straight Connector 1"/>
        <cdr:cNvCxnSpPr/>
      </cdr:nvCxnSpPr>
      <cdr:spPr>
        <a:xfrm xmlns:a="http://schemas.openxmlformats.org/drawingml/2006/main" flipH="1" flipV="1">
          <a:off x="1927408" y="545224"/>
          <a:ext cx="7813" cy="4088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0.36413</cdr:x>
      <cdr:y>0.09081</cdr:y>
    </cdr:from>
    <cdr:to>
      <cdr:x>0.36413</cdr:x>
      <cdr:y>0.76287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 flipV="1">
          <a:off x="3386864" y="551296"/>
          <a:ext cx="0" cy="40801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0.52016</cdr:x>
      <cdr:y>0.08706</cdr:y>
    </cdr:from>
    <cdr:to>
      <cdr:x>0.52016</cdr:x>
      <cdr:y>0.76555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 flipV="1">
          <a:off x="4838228" y="528554"/>
          <a:ext cx="0" cy="41192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0.10365</cdr:x>
      <cdr:y>0.6994</cdr:y>
    </cdr:from>
    <cdr:to>
      <cdr:x>0.18041</cdr:x>
      <cdr:y>0.74834</cdr:y>
    </cdr:to>
    <cdr:sp macro="" textlink="">
      <cdr:nvSpPr>
        <cdr:cNvPr id="12" name="TextBox 26"/>
        <cdr:cNvSpPr txBox="1"/>
      </cdr:nvSpPr>
      <cdr:spPr>
        <a:xfrm xmlns:a="http://schemas.openxmlformats.org/drawingml/2006/main">
          <a:off x="964070" y="4246173"/>
          <a:ext cx="713973" cy="297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2014</a:t>
          </a:r>
        </a:p>
      </cdr:txBody>
    </cdr:sp>
  </cdr:relSizeAnchor>
  <cdr:relSizeAnchor xmlns:cdr="http://schemas.openxmlformats.org/drawingml/2006/chartDrawing">
    <cdr:from>
      <cdr:x>0.25734</cdr:x>
      <cdr:y>0.69926</cdr:y>
    </cdr:from>
    <cdr:to>
      <cdr:x>0.33411</cdr:x>
      <cdr:y>0.7482</cdr:y>
    </cdr:to>
    <cdr:sp macro="" textlink="">
      <cdr:nvSpPr>
        <cdr:cNvPr id="13" name="TextBox 26"/>
        <cdr:cNvSpPr txBox="1"/>
      </cdr:nvSpPr>
      <cdr:spPr>
        <a:xfrm xmlns:a="http://schemas.openxmlformats.org/drawingml/2006/main">
          <a:off x="2393571" y="4245306"/>
          <a:ext cx="714066" cy="297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0.41303</cdr:x>
      <cdr:y>0.69821</cdr:y>
    </cdr:from>
    <cdr:to>
      <cdr:x>0.48979</cdr:x>
      <cdr:y>0.74715</cdr:y>
    </cdr:to>
    <cdr:sp macro="" textlink="">
      <cdr:nvSpPr>
        <cdr:cNvPr id="14" name="TextBox 26"/>
        <cdr:cNvSpPr txBox="1"/>
      </cdr:nvSpPr>
      <cdr:spPr>
        <a:xfrm xmlns:a="http://schemas.openxmlformats.org/drawingml/2006/main">
          <a:off x="3841706" y="4238965"/>
          <a:ext cx="713973" cy="297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2016</a:t>
          </a:r>
        </a:p>
      </cdr:txBody>
    </cdr:sp>
  </cdr:relSizeAnchor>
  <cdr:relSizeAnchor xmlns:cdr="http://schemas.openxmlformats.org/drawingml/2006/chartDrawing">
    <cdr:from>
      <cdr:x>0.57616</cdr:x>
      <cdr:y>0.69671</cdr:y>
    </cdr:from>
    <cdr:to>
      <cdr:x>0.65767</cdr:x>
      <cdr:y>0.74567</cdr:y>
    </cdr:to>
    <cdr:sp macro="" textlink="">
      <cdr:nvSpPr>
        <cdr:cNvPr id="15" name="TextBox 26"/>
        <cdr:cNvSpPr txBox="1"/>
      </cdr:nvSpPr>
      <cdr:spPr>
        <a:xfrm xmlns:a="http://schemas.openxmlformats.org/drawingml/2006/main">
          <a:off x="5359034" y="4229823"/>
          <a:ext cx="758154" cy="297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0.67561</cdr:x>
      <cdr:y>0.08034</cdr:y>
    </cdr:from>
    <cdr:to>
      <cdr:x>0.67561</cdr:x>
      <cdr:y>0.76525</cdr:y>
    </cdr:to>
    <cdr:cxnSp macro="">
      <cdr:nvCxnSpPr>
        <cdr:cNvPr id="11" name="Straight Connector 10"/>
        <cdr:cNvCxnSpPr/>
      </cdr:nvCxnSpPr>
      <cdr:spPr>
        <a:xfrm xmlns:a="http://schemas.openxmlformats.org/drawingml/2006/main" flipH="1" flipV="1">
          <a:off x="6284104" y="487747"/>
          <a:ext cx="0" cy="4158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0.73196</cdr:x>
      <cdr:y>0.69595</cdr:y>
    </cdr:from>
    <cdr:to>
      <cdr:x>0.80053</cdr:x>
      <cdr:y>0.74492</cdr:y>
    </cdr:to>
    <cdr:sp macro="" textlink="">
      <cdr:nvSpPr>
        <cdr:cNvPr id="16" name="TextBox 26"/>
        <cdr:cNvSpPr txBox="1"/>
      </cdr:nvSpPr>
      <cdr:spPr>
        <a:xfrm xmlns:a="http://schemas.openxmlformats.org/drawingml/2006/main">
          <a:off x="6808241" y="4225209"/>
          <a:ext cx="637795" cy="297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0.83158</cdr:x>
      <cdr:y>0.07916</cdr:y>
    </cdr:from>
    <cdr:to>
      <cdr:x>0.83158</cdr:x>
      <cdr:y>0.76407</cdr:y>
    </cdr:to>
    <cdr:cxnSp macro="">
      <cdr:nvCxnSpPr>
        <cdr:cNvPr id="17" name="Straight Connector 16"/>
        <cdr:cNvCxnSpPr/>
      </cdr:nvCxnSpPr>
      <cdr:spPr>
        <a:xfrm xmlns:a="http://schemas.openxmlformats.org/drawingml/2006/main" flipH="1" flipV="1">
          <a:off x="7734817" y="480608"/>
          <a:ext cx="0" cy="4158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0.88424</cdr:x>
      <cdr:y>0.69441</cdr:y>
    </cdr:from>
    <cdr:to>
      <cdr:x>0.9439</cdr:x>
      <cdr:y>0.74357</cdr:y>
    </cdr:to>
    <cdr:sp macro="" textlink="">
      <cdr:nvSpPr>
        <cdr:cNvPr id="18" name="TextBox 26"/>
        <cdr:cNvSpPr txBox="1"/>
      </cdr:nvSpPr>
      <cdr:spPr>
        <a:xfrm xmlns:a="http://schemas.openxmlformats.org/drawingml/2006/main">
          <a:off x="8224679" y="4215869"/>
          <a:ext cx="554920" cy="2984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0.23985</cdr:x>
      <cdr:y>0.05515</cdr:y>
    </cdr:from>
    <cdr:to>
      <cdr:x>0.24113</cdr:x>
      <cdr:y>0.80996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2230111" y="334559"/>
          <a:ext cx="11901" cy="45792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0.38951</cdr:x>
      <cdr:y>0.05939</cdr:y>
    </cdr:from>
    <cdr:to>
      <cdr:x>0.39079</cdr:x>
      <cdr:y>0.8142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3621628" y="360287"/>
          <a:ext cx="11901" cy="45792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0.53903</cdr:x>
      <cdr:y>0.06049</cdr:y>
    </cdr:from>
    <cdr:to>
      <cdr:x>0.5403</cdr:x>
      <cdr:y>0.8153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5011844" y="366974"/>
          <a:ext cx="11809" cy="45792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0.6885</cdr:x>
      <cdr:y>0.06084</cdr:y>
    </cdr:from>
    <cdr:to>
      <cdr:x>0.68978</cdr:x>
      <cdr:y>0.81565</cdr:y>
    </cdr:to>
    <cdr:cxnSp macro="">
      <cdr:nvCxnSpPr>
        <cdr:cNvPr id="6" name="Straight Connector 5"/>
        <cdr:cNvCxnSpPr/>
      </cdr:nvCxnSpPr>
      <cdr:spPr>
        <a:xfrm xmlns:a="http://schemas.openxmlformats.org/drawingml/2006/main" flipV="1">
          <a:off x="6401595" y="369102"/>
          <a:ext cx="11901" cy="45792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0.13405</cdr:x>
      <cdr:y>0.73067</cdr:y>
    </cdr:from>
    <cdr:to>
      <cdr:x>0.21081</cdr:x>
      <cdr:y>0.77961</cdr:y>
    </cdr:to>
    <cdr:sp macro="" textlink="">
      <cdr:nvSpPr>
        <cdr:cNvPr id="8" name="TextBox 26"/>
        <cdr:cNvSpPr txBox="1"/>
      </cdr:nvSpPr>
      <cdr:spPr>
        <a:xfrm xmlns:a="http://schemas.openxmlformats.org/drawingml/2006/main">
          <a:off x="1246340" y="4432762"/>
          <a:ext cx="713704" cy="29690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2014</a:t>
          </a:r>
        </a:p>
      </cdr:txBody>
    </cdr:sp>
  </cdr:relSizeAnchor>
  <cdr:relSizeAnchor xmlns:cdr="http://schemas.openxmlformats.org/drawingml/2006/chartDrawing">
    <cdr:from>
      <cdr:x>0.28639</cdr:x>
      <cdr:y>0.73193</cdr:y>
    </cdr:from>
    <cdr:to>
      <cdr:x>0.36315</cdr:x>
      <cdr:y>0.78087</cdr:y>
    </cdr:to>
    <cdr:sp macro="" textlink="">
      <cdr:nvSpPr>
        <cdr:cNvPr id="9" name="TextBox 26"/>
        <cdr:cNvSpPr txBox="1"/>
      </cdr:nvSpPr>
      <cdr:spPr>
        <a:xfrm xmlns:a="http://schemas.openxmlformats.org/drawingml/2006/main">
          <a:off x="2662776" y="4440412"/>
          <a:ext cx="713704" cy="29690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0.43935</cdr:x>
      <cdr:y>0.73052</cdr:y>
    </cdr:from>
    <cdr:to>
      <cdr:x>0.51612</cdr:x>
      <cdr:y>0.77946</cdr:y>
    </cdr:to>
    <cdr:sp macro="" textlink="">
      <cdr:nvSpPr>
        <cdr:cNvPr id="10" name="TextBox 26"/>
        <cdr:cNvSpPr txBox="1"/>
      </cdr:nvSpPr>
      <cdr:spPr>
        <a:xfrm xmlns:a="http://schemas.openxmlformats.org/drawingml/2006/main">
          <a:off x="4085033" y="4431812"/>
          <a:ext cx="713798" cy="29690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2016</a:t>
          </a:r>
        </a:p>
      </cdr:txBody>
    </cdr:sp>
  </cdr:relSizeAnchor>
  <cdr:relSizeAnchor xmlns:cdr="http://schemas.openxmlformats.org/drawingml/2006/chartDrawing">
    <cdr:from>
      <cdr:x>0.58923</cdr:x>
      <cdr:y>0.72928</cdr:y>
    </cdr:from>
    <cdr:to>
      <cdr:x>0.67402</cdr:x>
      <cdr:y>0.7782</cdr:y>
    </cdr:to>
    <cdr:sp macro="" textlink="">
      <cdr:nvSpPr>
        <cdr:cNvPr id="11" name="TextBox 26"/>
        <cdr:cNvSpPr txBox="1"/>
      </cdr:nvSpPr>
      <cdr:spPr>
        <a:xfrm xmlns:a="http://schemas.openxmlformats.org/drawingml/2006/main">
          <a:off x="5478578" y="4424303"/>
          <a:ext cx="788366" cy="296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0.74076</cdr:x>
      <cdr:y>0.7286</cdr:y>
    </cdr:from>
    <cdr:to>
      <cdr:x>0.81089</cdr:x>
      <cdr:y>0.77757</cdr:y>
    </cdr:to>
    <cdr:sp macro="" textlink="">
      <cdr:nvSpPr>
        <cdr:cNvPr id="13" name="TextBox 26"/>
        <cdr:cNvSpPr txBox="1"/>
      </cdr:nvSpPr>
      <cdr:spPr>
        <a:xfrm xmlns:a="http://schemas.openxmlformats.org/drawingml/2006/main">
          <a:off x="6887464" y="4420192"/>
          <a:ext cx="652059" cy="297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0.83762</cdr:x>
      <cdr:y>0.05668</cdr:y>
    </cdr:from>
    <cdr:to>
      <cdr:x>0.8389</cdr:x>
      <cdr:y>0.81149</cdr:y>
    </cdr:to>
    <cdr:cxnSp macro="">
      <cdr:nvCxnSpPr>
        <cdr:cNvPr id="12" name="Straight Connector 11"/>
        <cdr:cNvCxnSpPr/>
      </cdr:nvCxnSpPr>
      <cdr:spPr>
        <a:xfrm xmlns:a="http://schemas.openxmlformats.org/drawingml/2006/main" flipV="1">
          <a:off x="7788109" y="343841"/>
          <a:ext cx="11902" cy="45791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" lastClr="FFFFFF">
              <a:lumMod val="7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0.88967</cdr:x>
      <cdr:y>0.72826</cdr:y>
    </cdr:from>
    <cdr:to>
      <cdr:x>0.94719</cdr:x>
      <cdr:y>0.77594</cdr:y>
    </cdr:to>
    <cdr:sp macro="" textlink="">
      <cdr:nvSpPr>
        <cdr:cNvPr id="15" name="TextBox 26"/>
        <cdr:cNvSpPr txBox="1"/>
      </cdr:nvSpPr>
      <cdr:spPr>
        <a:xfrm xmlns:a="http://schemas.openxmlformats.org/drawingml/2006/main">
          <a:off x="8272010" y="4418110"/>
          <a:ext cx="534814" cy="289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65000"/>
                </a:sysClr>
              </a:solidFill>
              <a:latin typeface="Arial" pitchFamily="34" charset="0"/>
              <a:cs typeface="Arial" pitchFamily="34" charset="0"/>
            </a:rPr>
            <a:t>2019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0.2318</cdr:x>
      <cdr:y>0.0764</cdr:y>
    </cdr:from>
    <cdr:to>
      <cdr:x>0.23306</cdr:x>
      <cdr:y>0.86551</cdr:y>
    </cdr:to>
    <cdr:sp macro="" textlink="">
      <cdr:nvSpPr>
        <cdr:cNvPr id="13" name="Straight Connector 12"/>
        <cdr:cNvSpPr/>
      </cdr:nvSpPr>
      <cdr:spPr>
        <a:xfrm xmlns:a="http://schemas.openxmlformats.org/drawingml/2006/main" flipV="1">
          <a:off x="2156091" y="463836"/>
          <a:ext cx="11720" cy="47908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0.38237</cdr:x>
      <cdr:y>0.07881</cdr:y>
    </cdr:from>
    <cdr:to>
      <cdr:x>0.38505</cdr:x>
      <cdr:y>0.86609</cdr:y>
    </cdr:to>
    <cdr:sp macro="" textlink="">
      <cdr:nvSpPr>
        <cdr:cNvPr id="14" name="Straight Connector 13"/>
        <cdr:cNvSpPr/>
      </cdr:nvSpPr>
      <cdr:spPr>
        <a:xfrm xmlns:a="http://schemas.openxmlformats.org/drawingml/2006/main" flipH="1" flipV="1">
          <a:off x="3556540" y="478490"/>
          <a:ext cx="24927" cy="47796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0.53765</cdr:x>
      <cdr:y>0.07356</cdr:y>
    </cdr:from>
    <cdr:to>
      <cdr:x>0.53937</cdr:x>
      <cdr:y>0.8659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000869" y="446616"/>
          <a:ext cx="15998" cy="48104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0.69185</cdr:x>
      <cdr:y>0.0817</cdr:y>
    </cdr:from>
    <cdr:to>
      <cdr:x>0.69236</cdr:x>
      <cdr:y>0.8681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6435154" y="495994"/>
          <a:ext cx="4743" cy="47743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0.1246</cdr:x>
      <cdr:y>0.79159</cdr:y>
    </cdr:from>
    <cdr:to>
      <cdr:x>0.18964</cdr:x>
      <cdr:y>0.83691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158905" y="4805844"/>
          <a:ext cx="604961" cy="275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2014</a:t>
          </a:r>
        </a:p>
      </cdr:txBody>
    </cdr:sp>
  </cdr:relSizeAnchor>
  <cdr:relSizeAnchor xmlns:cdr="http://schemas.openxmlformats.org/drawingml/2006/chartDrawing">
    <cdr:from>
      <cdr:x>0.28473</cdr:x>
      <cdr:y>0.79002</cdr:y>
    </cdr:from>
    <cdr:to>
      <cdr:x>0.34976</cdr:x>
      <cdr:y>0.83534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2648391" y="4796332"/>
          <a:ext cx="604869" cy="275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0.43407</cdr:x>
      <cdr:y>0.78916</cdr:y>
    </cdr:from>
    <cdr:to>
      <cdr:x>0.4991</cdr:x>
      <cdr:y>0.83448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037484" y="4791110"/>
          <a:ext cx="604868" cy="275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2016</a:t>
          </a:r>
        </a:p>
      </cdr:txBody>
    </cdr:sp>
  </cdr:relSizeAnchor>
  <cdr:relSizeAnchor xmlns:cdr="http://schemas.openxmlformats.org/drawingml/2006/chartDrawing">
    <cdr:from>
      <cdr:x>0.59149</cdr:x>
      <cdr:y>0.78807</cdr:y>
    </cdr:from>
    <cdr:to>
      <cdr:x>0.65652</cdr:x>
      <cdr:y>0.83161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5501706" y="4784493"/>
          <a:ext cx="604868" cy="264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0.74523</cdr:x>
      <cdr:y>0.79011</cdr:y>
    </cdr:from>
    <cdr:to>
      <cdr:x>0.81023</cdr:x>
      <cdr:y>0.83366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31631" y="4796862"/>
          <a:ext cx="604589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0.84537</cdr:x>
      <cdr:y>0.08156</cdr:y>
    </cdr:from>
    <cdr:to>
      <cdr:x>0.84588</cdr:x>
      <cdr:y>0.86796</cdr:y>
    </cdr:to>
    <cdr:sp macro="" textlink="">
      <cdr:nvSpPr>
        <cdr:cNvPr id="11" name="Straight Connector 10"/>
        <cdr:cNvSpPr/>
      </cdr:nvSpPr>
      <cdr:spPr>
        <a:xfrm xmlns:a="http://schemas.openxmlformats.org/drawingml/2006/main" flipV="1">
          <a:off x="7863133" y="495166"/>
          <a:ext cx="4744" cy="47743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0.90113</cdr:x>
      <cdr:y>0.78807</cdr:y>
    </cdr:from>
    <cdr:to>
      <cdr:x>0.95456</cdr:x>
      <cdr:y>0.82251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8381731" y="4784496"/>
          <a:ext cx="496972" cy="209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2019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essoffice@detini.gov.uk" TargetMode="External"/><Relationship Id="rId1" Type="http://schemas.openxmlformats.org/officeDocument/2006/relationships/hyperlink" Target="mailto:tourismstatistics@nisra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B16" sqref="B16"/>
    </sheetView>
  </sheetViews>
  <sheetFormatPr defaultRowHeight="18" x14ac:dyDescent="0.25"/>
  <cols>
    <col min="1" max="1" width="27.7109375" style="120" customWidth="1"/>
    <col min="2" max="2" width="42.85546875" style="120" customWidth="1"/>
    <col min="3" max="3" width="20.85546875" style="120" customWidth="1"/>
    <col min="4" max="4" width="15.42578125" style="120" bestFit="1" customWidth="1"/>
    <col min="5" max="256" width="9.140625" style="120"/>
    <col min="257" max="257" width="27.7109375" style="120" customWidth="1"/>
    <col min="258" max="258" width="42.85546875" style="120" customWidth="1"/>
    <col min="259" max="259" width="14.7109375" style="120" customWidth="1"/>
    <col min="260" max="512" width="9.140625" style="120"/>
    <col min="513" max="513" width="27.7109375" style="120" customWidth="1"/>
    <col min="514" max="514" width="42.85546875" style="120" customWidth="1"/>
    <col min="515" max="515" width="14.7109375" style="120" customWidth="1"/>
    <col min="516" max="768" width="9.140625" style="120"/>
    <col min="769" max="769" width="27.7109375" style="120" customWidth="1"/>
    <col min="770" max="770" width="42.85546875" style="120" customWidth="1"/>
    <col min="771" max="771" width="14.7109375" style="120" customWidth="1"/>
    <col min="772" max="1024" width="9.140625" style="120"/>
    <col min="1025" max="1025" width="27.7109375" style="120" customWidth="1"/>
    <col min="1026" max="1026" width="42.85546875" style="120" customWidth="1"/>
    <col min="1027" max="1027" width="14.7109375" style="120" customWidth="1"/>
    <col min="1028" max="1280" width="9.140625" style="120"/>
    <col min="1281" max="1281" width="27.7109375" style="120" customWidth="1"/>
    <col min="1282" max="1282" width="42.85546875" style="120" customWidth="1"/>
    <col min="1283" max="1283" width="14.7109375" style="120" customWidth="1"/>
    <col min="1284" max="1536" width="9.140625" style="120"/>
    <col min="1537" max="1537" width="27.7109375" style="120" customWidth="1"/>
    <col min="1538" max="1538" width="42.85546875" style="120" customWidth="1"/>
    <col min="1539" max="1539" width="14.7109375" style="120" customWidth="1"/>
    <col min="1540" max="1792" width="9.140625" style="120"/>
    <col min="1793" max="1793" width="27.7109375" style="120" customWidth="1"/>
    <col min="1794" max="1794" width="42.85546875" style="120" customWidth="1"/>
    <col min="1795" max="1795" width="14.7109375" style="120" customWidth="1"/>
    <col min="1796" max="2048" width="9.140625" style="120"/>
    <col min="2049" max="2049" width="27.7109375" style="120" customWidth="1"/>
    <col min="2050" max="2050" width="42.85546875" style="120" customWidth="1"/>
    <col min="2051" max="2051" width="14.7109375" style="120" customWidth="1"/>
    <col min="2052" max="2304" width="9.140625" style="120"/>
    <col min="2305" max="2305" width="27.7109375" style="120" customWidth="1"/>
    <col min="2306" max="2306" width="42.85546875" style="120" customWidth="1"/>
    <col min="2307" max="2307" width="14.7109375" style="120" customWidth="1"/>
    <col min="2308" max="2560" width="9.140625" style="120"/>
    <col min="2561" max="2561" width="27.7109375" style="120" customWidth="1"/>
    <col min="2562" max="2562" width="42.85546875" style="120" customWidth="1"/>
    <col min="2563" max="2563" width="14.7109375" style="120" customWidth="1"/>
    <col min="2564" max="2816" width="9.140625" style="120"/>
    <col min="2817" max="2817" width="27.7109375" style="120" customWidth="1"/>
    <col min="2818" max="2818" width="42.85546875" style="120" customWidth="1"/>
    <col min="2819" max="2819" width="14.7109375" style="120" customWidth="1"/>
    <col min="2820" max="3072" width="9.140625" style="120"/>
    <col min="3073" max="3073" width="27.7109375" style="120" customWidth="1"/>
    <col min="3074" max="3074" width="42.85546875" style="120" customWidth="1"/>
    <col min="3075" max="3075" width="14.7109375" style="120" customWidth="1"/>
    <col min="3076" max="3328" width="9.140625" style="120"/>
    <col min="3329" max="3329" width="27.7109375" style="120" customWidth="1"/>
    <col min="3330" max="3330" width="42.85546875" style="120" customWidth="1"/>
    <col min="3331" max="3331" width="14.7109375" style="120" customWidth="1"/>
    <col min="3332" max="3584" width="9.140625" style="120"/>
    <col min="3585" max="3585" width="27.7109375" style="120" customWidth="1"/>
    <col min="3586" max="3586" width="42.85546875" style="120" customWidth="1"/>
    <col min="3587" max="3587" width="14.7109375" style="120" customWidth="1"/>
    <col min="3588" max="3840" width="9.140625" style="120"/>
    <col min="3841" max="3841" width="27.7109375" style="120" customWidth="1"/>
    <col min="3842" max="3842" width="42.85546875" style="120" customWidth="1"/>
    <col min="3843" max="3843" width="14.7109375" style="120" customWidth="1"/>
    <col min="3844" max="4096" width="9.140625" style="120"/>
    <col min="4097" max="4097" width="27.7109375" style="120" customWidth="1"/>
    <col min="4098" max="4098" width="42.85546875" style="120" customWidth="1"/>
    <col min="4099" max="4099" width="14.7109375" style="120" customWidth="1"/>
    <col min="4100" max="4352" width="9.140625" style="120"/>
    <col min="4353" max="4353" width="27.7109375" style="120" customWidth="1"/>
    <col min="4354" max="4354" width="42.85546875" style="120" customWidth="1"/>
    <col min="4355" max="4355" width="14.7109375" style="120" customWidth="1"/>
    <col min="4356" max="4608" width="9.140625" style="120"/>
    <col min="4609" max="4609" width="27.7109375" style="120" customWidth="1"/>
    <col min="4610" max="4610" width="42.85546875" style="120" customWidth="1"/>
    <col min="4611" max="4611" width="14.7109375" style="120" customWidth="1"/>
    <col min="4612" max="4864" width="9.140625" style="120"/>
    <col min="4865" max="4865" width="27.7109375" style="120" customWidth="1"/>
    <col min="4866" max="4866" width="42.85546875" style="120" customWidth="1"/>
    <col min="4867" max="4867" width="14.7109375" style="120" customWidth="1"/>
    <col min="4868" max="5120" width="9.140625" style="120"/>
    <col min="5121" max="5121" width="27.7109375" style="120" customWidth="1"/>
    <col min="5122" max="5122" width="42.85546875" style="120" customWidth="1"/>
    <col min="5123" max="5123" width="14.7109375" style="120" customWidth="1"/>
    <col min="5124" max="5376" width="9.140625" style="120"/>
    <col min="5377" max="5377" width="27.7109375" style="120" customWidth="1"/>
    <col min="5378" max="5378" width="42.85546875" style="120" customWidth="1"/>
    <col min="5379" max="5379" width="14.7109375" style="120" customWidth="1"/>
    <col min="5380" max="5632" width="9.140625" style="120"/>
    <col min="5633" max="5633" width="27.7109375" style="120" customWidth="1"/>
    <col min="5634" max="5634" width="42.85546875" style="120" customWidth="1"/>
    <col min="5635" max="5635" width="14.7109375" style="120" customWidth="1"/>
    <col min="5636" max="5888" width="9.140625" style="120"/>
    <col min="5889" max="5889" width="27.7109375" style="120" customWidth="1"/>
    <col min="5890" max="5890" width="42.85546875" style="120" customWidth="1"/>
    <col min="5891" max="5891" width="14.7109375" style="120" customWidth="1"/>
    <col min="5892" max="6144" width="9.140625" style="120"/>
    <col min="6145" max="6145" width="27.7109375" style="120" customWidth="1"/>
    <col min="6146" max="6146" width="42.85546875" style="120" customWidth="1"/>
    <col min="6147" max="6147" width="14.7109375" style="120" customWidth="1"/>
    <col min="6148" max="6400" width="9.140625" style="120"/>
    <col min="6401" max="6401" width="27.7109375" style="120" customWidth="1"/>
    <col min="6402" max="6402" width="42.85546875" style="120" customWidth="1"/>
    <col min="6403" max="6403" width="14.7109375" style="120" customWidth="1"/>
    <col min="6404" max="6656" width="9.140625" style="120"/>
    <col min="6657" max="6657" width="27.7109375" style="120" customWidth="1"/>
    <col min="6658" max="6658" width="42.85546875" style="120" customWidth="1"/>
    <col min="6659" max="6659" width="14.7109375" style="120" customWidth="1"/>
    <col min="6660" max="6912" width="9.140625" style="120"/>
    <col min="6913" max="6913" width="27.7109375" style="120" customWidth="1"/>
    <col min="6914" max="6914" width="42.85546875" style="120" customWidth="1"/>
    <col min="6915" max="6915" width="14.7109375" style="120" customWidth="1"/>
    <col min="6916" max="7168" width="9.140625" style="120"/>
    <col min="7169" max="7169" width="27.7109375" style="120" customWidth="1"/>
    <col min="7170" max="7170" width="42.85546875" style="120" customWidth="1"/>
    <col min="7171" max="7171" width="14.7109375" style="120" customWidth="1"/>
    <col min="7172" max="7424" width="9.140625" style="120"/>
    <col min="7425" max="7425" width="27.7109375" style="120" customWidth="1"/>
    <col min="7426" max="7426" width="42.85546875" style="120" customWidth="1"/>
    <col min="7427" max="7427" width="14.7109375" style="120" customWidth="1"/>
    <col min="7428" max="7680" width="9.140625" style="120"/>
    <col min="7681" max="7681" width="27.7109375" style="120" customWidth="1"/>
    <col min="7682" max="7682" width="42.85546875" style="120" customWidth="1"/>
    <col min="7683" max="7683" width="14.7109375" style="120" customWidth="1"/>
    <col min="7684" max="7936" width="9.140625" style="120"/>
    <col min="7937" max="7937" width="27.7109375" style="120" customWidth="1"/>
    <col min="7938" max="7938" width="42.85546875" style="120" customWidth="1"/>
    <col min="7939" max="7939" width="14.7109375" style="120" customWidth="1"/>
    <col min="7940" max="8192" width="9.140625" style="120"/>
    <col min="8193" max="8193" width="27.7109375" style="120" customWidth="1"/>
    <col min="8194" max="8194" width="42.85546875" style="120" customWidth="1"/>
    <col min="8195" max="8195" width="14.7109375" style="120" customWidth="1"/>
    <col min="8196" max="8448" width="9.140625" style="120"/>
    <col min="8449" max="8449" width="27.7109375" style="120" customWidth="1"/>
    <col min="8450" max="8450" width="42.85546875" style="120" customWidth="1"/>
    <col min="8451" max="8451" width="14.7109375" style="120" customWidth="1"/>
    <col min="8452" max="8704" width="9.140625" style="120"/>
    <col min="8705" max="8705" width="27.7109375" style="120" customWidth="1"/>
    <col min="8706" max="8706" width="42.85546875" style="120" customWidth="1"/>
    <col min="8707" max="8707" width="14.7109375" style="120" customWidth="1"/>
    <col min="8708" max="8960" width="9.140625" style="120"/>
    <col min="8961" max="8961" width="27.7109375" style="120" customWidth="1"/>
    <col min="8962" max="8962" width="42.85546875" style="120" customWidth="1"/>
    <col min="8963" max="8963" width="14.7109375" style="120" customWidth="1"/>
    <col min="8964" max="9216" width="9.140625" style="120"/>
    <col min="9217" max="9217" width="27.7109375" style="120" customWidth="1"/>
    <col min="9218" max="9218" width="42.85546875" style="120" customWidth="1"/>
    <col min="9219" max="9219" width="14.7109375" style="120" customWidth="1"/>
    <col min="9220" max="9472" width="9.140625" style="120"/>
    <col min="9473" max="9473" width="27.7109375" style="120" customWidth="1"/>
    <col min="9474" max="9474" width="42.85546875" style="120" customWidth="1"/>
    <col min="9475" max="9475" width="14.7109375" style="120" customWidth="1"/>
    <col min="9476" max="9728" width="9.140625" style="120"/>
    <col min="9729" max="9729" width="27.7109375" style="120" customWidth="1"/>
    <col min="9730" max="9730" width="42.85546875" style="120" customWidth="1"/>
    <col min="9731" max="9731" width="14.7109375" style="120" customWidth="1"/>
    <col min="9732" max="9984" width="9.140625" style="120"/>
    <col min="9985" max="9985" width="27.7109375" style="120" customWidth="1"/>
    <col min="9986" max="9986" width="42.85546875" style="120" customWidth="1"/>
    <col min="9987" max="9987" width="14.7109375" style="120" customWidth="1"/>
    <col min="9988" max="10240" width="9.140625" style="120"/>
    <col min="10241" max="10241" width="27.7109375" style="120" customWidth="1"/>
    <col min="10242" max="10242" width="42.85546875" style="120" customWidth="1"/>
    <col min="10243" max="10243" width="14.7109375" style="120" customWidth="1"/>
    <col min="10244" max="10496" width="9.140625" style="120"/>
    <col min="10497" max="10497" width="27.7109375" style="120" customWidth="1"/>
    <col min="10498" max="10498" width="42.85546875" style="120" customWidth="1"/>
    <col min="10499" max="10499" width="14.7109375" style="120" customWidth="1"/>
    <col min="10500" max="10752" width="9.140625" style="120"/>
    <col min="10753" max="10753" width="27.7109375" style="120" customWidth="1"/>
    <col min="10754" max="10754" width="42.85546875" style="120" customWidth="1"/>
    <col min="10755" max="10755" width="14.7109375" style="120" customWidth="1"/>
    <col min="10756" max="11008" width="9.140625" style="120"/>
    <col min="11009" max="11009" width="27.7109375" style="120" customWidth="1"/>
    <col min="11010" max="11010" width="42.85546875" style="120" customWidth="1"/>
    <col min="11011" max="11011" width="14.7109375" style="120" customWidth="1"/>
    <col min="11012" max="11264" width="9.140625" style="120"/>
    <col min="11265" max="11265" width="27.7109375" style="120" customWidth="1"/>
    <col min="11266" max="11266" width="42.85546875" style="120" customWidth="1"/>
    <col min="11267" max="11267" width="14.7109375" style="120" customWidth="1"/>
    <col min="11268" max="11520" width="9.140625" style="120"/>
    <col min="11521" max="11521" width="27.7109375" style="120" customWidth="1"/>
    <col min="11522" max="11522" width="42.85546875" style="120" customWidth="1"/>
    <col min="11523" max="11523" width="14.7109375" style="120" customWidth="1"/>
    <col min="11524" max="11776" width="9.140625" style="120"/>
    <col min="11777" max="11777" width="27.7109375" style="120" customWidth="1"/>
    <col min="11778" max="11778" width="42.85546875" style="120" customWidth="1"/>
    <col min="11779" max="11779" width="14.7109375" style="120" customWidth="1"/>
    <col min="11780" max="12032" width="9.140625" style="120"/>
    <col min="12033" max="12033" width="27.7109375" style="120" customWidth="1"/>
    <col min="12034" max="12034" width="42.85546875" style="120" customWidth="1"/>
    <col min="12035" max="12035" width="14.7109375" style="120" customWidth="1"/>
    <col min="12036" max="12288" width="9.140625" style="120"/>
    <col min="12289" max="12289" width="27.7109375" style="120" customWidth="1"/>
    <col min="12290" max="12290" width="42.85546875" style="120" customWidth="1"/>
    <col min="12291" max="12291" width="14.7109375" style="120" customWidth="1"/>
    <col min="12292" max="12544" width="9.140625" style="120"/>
    <col min="12545" max="12545" width="27.7109375" style="120" customWidth="1"/>
    <col min="12546" max="12546" width="42.85546875" style="120" customWidth="1"/>
    <col min="12547" max="12547" width="14.7109375" style="120" customWidth="1"/>
    <col min="12548" max="12800" width="9.140625" style="120"/>
    <col min="12801" max="12801" width="27.7109375" style="120" customWidth="1"/>
    <col min="12802" max="12802" width="42.85546875" style="120" customWidth="1"/>
    <col min="12803" max="12803" width="14.7109375" style="120" customWidth="1"/>
    <col min="12804" max="13056" width="9.140625" style="120"/>
    <col min="13057" max="13057" width="27.7109375" style="120" customWidth="1"/>
    <col min="13058" max="13058" width="42.85546875" style="120" customWidth="1"/>
    <col min="13059" max="13059" width="14.7109375" style="120" customWidth="1"/>
    <col min="13060" max="13312" width="9.140625" style="120"/>
    <col min="13313" max="13313" width="27.7109375" style="120" customWidth="1"/>
    <col min="13314" max="13314" width="42.85546875" style="120" customWidth="1"/>
    <col min="13315" max="13315" width="14.7109375" style="120" customWidth="1"/>
    <col min="13316" max="13568" width="9.140625" style="120"/>
    <col min="13569" max="13569" width="27.7109375" style="120" customWidth="1"/>
    <col min="13570" max="13570" width="42.85546875" style="120" customWidth="1"/>
    <col min="13571" max="13571" width="14.7109375" style="120" customWidth="1"/>
    <col min="13572" max="13824" width="9.140625" style="120"/>
    <col min="13825" max="13825" width="27.7109375" style="120" customWidth="1"/>
    <col min="13826" max="13826" width="42.85546875" style="120" customWidth="1"/>
    <col min="13827" max="13827" width="14.7109375" style="120" customWidth="1"/>
    <col min="13828" max="14080" width="9.140625" style="120"/>
    <col min="14081" max="14081" width="27.7109375" style="120" customWidth="1"/>
    <col min="14082" max="14082" width="42.85546875" style="120" customWidth="1"/>
    <col min="14083" max="14083" width="14.7109375" style="120" customWidth="1"/>
    <col min="14084" max="14336" width="9.140625" style="120"/>
    <col min="14337" max="14337" width="27.7109375" style="120" customWidth="1"/>
    <col min="14338" max="14338" width="42.85546875" style="120" customWidth="1"/>
    <col min="14339" max="14339" width="14.7109375" style="120" customWidth="1"/>
    <col min="14340" max="14592" width="9.140625" style="120"/>
    <col min="14593" max="14593" width="27.7109375" style="120" customWidth="1"/>
    <col min="14594" max="14594" width="42.85546875" style="120" customWidth="1"/>
    <col min="14595" max="14595" width="14.7109375" style="120" customWidth="1"/>
    <col min="14596" max="14848" width="9.140625" style="120"/>
    <col min="14849" max="14849" width="27.7109375" style="120" customWidth="1"/>
    <col min="14850" max="14850" width="42.85546875" style="120" customWidth="1"/>
    <col min="14851" max="14851" width="14.7109375" style="120" customWidth="1"/>
    <col min="14852" max="15104" width="9.140625" style="120"/>
    <col min="15105" max="15105" width="27.7109375" style="120" customWidth="1"/>
    <col min="15106" max="15106" width="42.85546875" style="120" customWidth="1"/>
    <col min="15107" max="15107" width="14.7109375" style="120" customWidth="1"/>
    <col min="15108" max="15360" width="9.140625" style="120"/>
    <col min="15361" max="15361" width="27.7109375" style="120" customWidth="1"/>
    <col min="15362" max="15362" width="42.85546875" style="120" customWidth="1"/>
    <col min="15363" max="15363" width="14.7109375" style="120" customWidth="1"/>
    <col min="15364" max="15616" width="9.140625" style="120"/>
    <col min="15617" max="15617" width="27.7109375" style="120" customWidth="1"/>
    <col min="15618" max="15618" width="42.85546875" style="120" customWidth="1"/>
    <col min="15619" max="15619" width="14.7109375" style="120" customWidth="1"/>
    <col min="15620" max="15872" width="9.140625" style="120"/>
    <col min="15873" max="15873" width="27.7109375" style="120" customWidth="1"/>
    <col min="15874" max="15874" width="42.85546875" style="120" customWidth="1"/>
    <col min="15875" max="15875" width="14.7109375" style="120" customWidth="1"/>
    <col min="15876" max="16128" width="9.140625" style="120"/>
    <col min="16129" max="16129" width="27.7109375" style="120" customWidth="1"/>
    <col min="16130" max="16130" width="42.85546875" style="120" customWidth="1"/>
    <col min="16131" max="16131" width="14.7109375" style="120" customWidth="1"/>
    <col min="16132" max="16384" width="9.140625" style="120"/>
  </cols>
  <sheetData>
    <row r="1" spans="1:5" x14ac:dyDescent="0.25">
      <c r="A1" s="117" t="s">
        <v>75</v>
      </c>
      <c r="B1" s="118" t="s">
        <v>76</v>
      </c>
      <c r="C1" s="119" t="s">
        <v>77</v>
      </c>
    </row>
    <row r="2" spans="1:5" ht="54.75" customHeight="1" x14ac:dyDescent="0.25">
      <c r="A2" s="117" t="s">
        <v>78</v>
      </c>
      <c r="B2" s="118" t="s">
        <v>79</v>
      </c>
      <c r="C2" s="121" t="s">
        <v>94</v>
      </c>
    </row>
    <row r="3" spans="1:5" ht="36" x14ac:dyDescent="0.25">
      <c r="A3" s="117" t="s">
        <v>80</v>
      </c>
      <c r="B3" s="118" t="s">
        <v>81</v>
      </c>
      <c r="C3" s="119"/>
    </row>
    <row r="4" spans="1:5" x14ac:dyDescent="0.25">
      <c r="A4" s="117" t="s">
        <v>82</v>
      </c>
      <c r="B4" s="122" t="s">
        <v>47</v>
      </c>
      <c r="C4" s="117"/>
      <c r="D4" s="134"/>
    </row>
    <row r="5" spans="1:5" ht="36" x14ac:dyDescent="0.25">
      <c r="A5" s="117" t="s">
        <v>83</v>
      </c>
      <c r="B5" s="122" t="s">
        <v>84</v>
      </c>
      <c r="C5" s="123"/>
    </row>
    <row r="6" spans="1:5" x14ac:dyDescent="0.25">
      <c r="A6" s="208" t="s">
        <v>85</v>
      </c>
      <c r="B6" s="122" t="s">
        <v>106</v>
      </c>
      <c r="C6" s="124"/>
    </row>
    <row r="7" spans="1:5" x14ac:dyDescent="0.25">
      <c r="A7" s="208"/>
      <c r="B7" s="122" t="s">
        <v>112</v>
      </c>
      <c r="C7" s="123"/>
    </row>
    <row r="8" spans="1:5" x14ac:dyDescent="0.25">
      <c r="A8" s="208"/>
      <c r="B8" s="74" t="s">
        <v>110</v>
      </c>
      <c r="C8" s="125"/>
    </row>
    <row r="9" spans="1:5" x14ac:dyDescent="0.25">
      <c r="A9" s="119" t="s">
        <v>86</v>
      </c>
      <c r="B9" s="4" t="s">
        <v>102</v>
      </c>
      <c r="C9" s="125"/>
    </row>
    <row r="10" spans="1:5" x14ac:dyDescent="0.25">
      <c r="A10" s="119"/>
      <c r="B10" s="4" t="s">
        <v>107</v>
      </c>
      <c r="C10" s="125"/>
      <c r="E10" s="120" t="s">
        <v>96</v>
      </c>
    </row>
    <row r="11" spans="1:5" x14ac:dyDescent="0.25">
      <c r="A11" s="183"/>
      <c r="B11" s="4" t="s">
        <v>108</v>
      </c>
      <c r="C11" s="125"/>
    </row>
    <row r="12" spans="1:5" x14ac:dyDescent="0.25">
      <c r="A12" s="183"/>
      <c r="B12" s="4" t="s">
        <v>111</v>
      </c>
      <c r="C12" s="125"/>
    </row>
    <row r="13" spans="1:5" x14ac:dyDescent="0.25">
      <c r="A13" s="119"/>
      <c r="B13" s="4" t="s">
        <v>44</v>
      </c>
      <c r="C13" s="125"/>
    </row>
    <row r="14" spans="1:5" x14ac:dyDescent="0.25">
      <c r="A14" s="119"/>
      <c r="B14" s="4" t="s">
        <v>109</v>
      </c>
      <c r="C14" s="125"/>
    </row>
    <row r="15" spans="1:5" ht="36" x14ac:dyDescent="0.25">
      <c r="A15" s="117" t="s">
        <v>90</v>
      </c>
      <c r="B15" s="122" t="s">
        <v>91</v>
      </c>
      <c r="C15" s="125"/>
    </row>
    <row r="16" spans="1:5" x14ac:dyDescent="0.25">
      <c r="A16" s="126" t="s">
        <v>95</v>
      </c>
      <c r="B16" s="127">
        <v>43929</v>
      </c>
    </row>
    <row r="18" spans="1:2" x14ac:dyDescent="0.25">
      <c r="A18" s="126" t="s">
        <v>92</v>
      </c>
      <c r="B18" s="128" t="s">
        <v>103</v>
      </c>
    </row>
    <row r="19" spans="1:2" x14ac:dyDescent="0.25">
      <c r="A19" s="129"/>
      <c r="B19" s="128" t="s">
        <v>87</v>
      </c>
    </row>
    <row r="20" spans="1:2" x14ac:dyDescent="0.25">
      <c r="B20" s="128" t="s">
        <v>88</v>
      </c>
    </row>
    <row r="21" spans="1:2" x14ac:dyDescent="0.25">
      <c r="B21" s="128" t="s">
        <v>89</v>
      </c>
    </row>
    <row r="22" spans="1:2" x14ac:dyDescent="0.25">
      <c r="B22" s="128" t="s">
        <v>93</v>
      </c>
    </row>
    <row r="23" spans="1:2" x14ac:dyDescent="0.25">
      <c r="B23" s="74" t="s">
        <v>104</v>
      </c>
    </row>
    <row r="28" spans="1:2" ht="12.75" customHeight="1" x14ac:dyDescent="0.25"/>
    <row r="30" spans="1:2" x14ac:dyDescent="0.25">
      <c r="A30" s="126"/>
    </row>
    <row r="31" spans="1:2" x14ac:dyDescent="0.25">
      <c r="A31" s="126"/>
    </row>
    <row r="32" spans="1:2" x14ac:dyDescent="0.25">
      <c r="A32" s="129"/>
    </row>
    <row r="36" spans="1:1" x14ac:dyDescent="0.25">
      <c r="A36" s="126"/>
    </row>
    <row r="37" spans="1:1" x14ac:dyDescent="0.25">
      <c r="A37" s="129"/>
    </row>
    <row r="39" spans="1:1" x14ac:dyDescent="0.25">
      <c r="A39" s="130"/>
    </row>
    <row r="40" spans="1:1" x14ac:dyDescent="0.25">
      <c r="A40" s="131"/>
    </row>
    <row r="44" spans="1:1" x14ac:dyDescent="0.25">
      <c r="A44" s="132"/>
    </row>
    <row r="45" spans="1:1" x14ac:dyDescent="0.25">
      <c r="A45" s="132"/>
    </row>
    <row r="46" spans="1:1" x14ac:dyDescent="0.25">
      <c r="A46" s="131"/>
    </row>
    <row r="51" spans="1:1" x14ac:dyDescent="0.25">
      <c r="A51" s="129"/>
    </row>
    <row r="53" spans="1:1" x14ac:dyDescent="0.25">
      <c r="A53" s="129"/>
    </row>
    <row r="58" spans="1:1" x14ac:dyDescent="0.25">
      <c r="A58" s="129"/>
    </row>
    <row r="59" spans="1:1" x14ac:dyDescent="0.25">
      <c r="A59" s="132"/>
    </row>
    <row r="60" spans="1:1" x14ac:dyDescent="0.25">
      <c r="A60" s="132"/>
    </row>
    <row r="61" spans="1:1" x14ac:dyDescent="0.25">
      <c r="A61" s="132"/>
    </row>
    <row r="65" spans="1:1" x14ac:dyDescent="0.25">
      <c r="A65" s="126"/>
    </row>
    <row r="66" spans="1:1" x14ac:dyDescent="0.25">
      <c r="A66" s="133"/>
    </row>
    <row r="67" spans="1:1" x14ac:dyDescent="0.25">
      <c r="A67" s="133"/>
    </row>
    <row r="68" spans="1:1" x14ac:dyDescent="0.25">
      <c r="A68" s="133"/>
    </row>
    <row r="69" spans="1:1" x14ac:dyDescent="0.25">
      <c r="A69" s="133"/>
    </row>
    <row r="70" spans="1:1" x14ac:dyDescent="0.25">
      <c r="A70" s="133"/>
    </row>
    <row r="71" spans="1:1" x14ac:dyDescent="0.25">
      <c r="A71" s="133"/>
    </row>
    <row r="72" spans="1:1" x14ac:dyDescent="0.25">
      <c r="A72" s="133"/>
    </row>
    <row r="73" spans="1:1" x14ac:dyDescent="0.25">
      <c r="A73" s="133"/>
    </row>
    <row r="75" spans="1:1" ht="12.75" customHeight="1" x14ac:dyDescent="0.25">
      <c r="A75" s="126"/>
    </row>
    <row r="76" spans="1:1" x14ac:dyDescent="0.25">
      <c r="A76" s="133"/>
    </row>
    <row r="77" spans="1:1" x14ac:dyDescent="0.25">
      <c r="A77" s="133"/>
    </row>
    <row r="79" spans="1:1" x14ac:dyDescent="0.25">
      <c r="A79" s="126"/>
    </row>
    <row r="80" spans="1:1" x14ac:dyDescent="0.25">
      <c r="A80" s="133"/>
    </row>
  </sheetData>
  <mergeCells count="1">
    <mergeCell ref="A6:A8"/>
  </mergeCells>
  <hyperlinks>
    <hyperlink ref="B8" r:id="rId1"/>
    <hyperlink ref="B23" r:id="rId2" display="pressoffice@detini.gov.uk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" sqref="B1"/>
    </sheetView>
  </sheetViews>
  <sheetFormatPr defaultRowHeight="15" x14ac:dyDescent="0.2"/>
  <cols>
    <col min="1" max="1" width="13.42578125" style="4" customWidth="1"/>
    <col min="2" max="16384" width="9.140625" style="4"/>
  </cols>
  <sheetData>
    <row r="1" spans="1:2" x14ac:dyDescent="0.2">
      <c r="A1" s="74" t="s">
        <v>74</v>
      </c>
    </row>
    <row r="3" spans="1:2" x14ac:dyDescent="0.2">
      <c r="A3" s="74" t="s">
        <v>36</v>
      </c>
      <c r="B3" s="4" t="s">
        <v>39</v>
      </c>
    </row>
    <row r="4" spans="1:2" x14ac:dyDescent="0.2">
      <c r="A4" s="74" t="s">
        <v>37</v>
      </c>
      <c r="B4" s="4" t="s">
        <v>69</v>
      </c>
    </row>
    <row r="5" spans="1:2" x14ac:dyDescent="0.2">
      <c r="A5" s="74" t="s">
        <v>38</v>
      </c>
      <c r="B5" s="4" t="s">
        <v>40</v>
      </c>
    </row>
    <row r="7" spans="1:2" x14ac:dyDescent="0.2">
      <c r="A7" s="74" t="s">
        <v>41</v>
      </c>
      <c r="B7" s="4" t="s">
        <v>115</v>
      </c>
    </row>
    <row r="8" spans="1:2" x14ac:dyDescent="0.2">
      <c r="A8" s="74" t="s">
        <v>42</v>
      </c>
      <c r="B8" s="4" t="s">
        <v>116</v>
      </c>
    </row>
    <row r="9" spans="1:2" x14ac:dyDescent="0.2">
      <c r="A9" s="74" t="s">
        <v>43</v>
      </c>
      <c r="B9" s="4" t="s">
        <v>117</v>
      </c>
    </row>
    <row r="10" spans="1:2" x14ac:dyDescent="0.2">
      <c r="A10" s="74" t="s">
        <v>70</v>
      </c>
      <c r="B10" s="4" t="s">
        <v>118</v>
      </c>
    </row>
    <row r="11" spans="1:2" x14ac:dyDescent="0.2">
      <c r="A11" s="74" t="s">
        <v>72</v>
      </c>
      <c r="B11" s="4" t="s">
        <v>73</v>
      </c>
    </row>
  </sheetData>
  <hyperlinks>
    <hyperlink ref="A3" location="'Table 1.1'!A1" display="Table 1.1"/>
    <hyperlink ref="A4" location="'Table 1.2'!A1" display="Table 1.2"/>
    <hyperlink ref="A5" location="'Table 1.3'!A1" display="Table 1.3"/>
    <hyperlink ref="A7" location="'Chart 1.1'!A1" display="Chart 1.1"/>
    <hyperlink ref="A8" location="'Charts 1.2 &amp; 1.3'!A1" display="Chart 1.2"/>
    <hyperlink ref="A9" location="'Charts 1.2 &amp; 1.3'!A1" display="Chart 1.3"/>
    <hyperlink ref="A10" location="'Chart 1.4'!A1" display="Chart 1.4"/>
    <hyperlink ref="A11" location="'Charts 1.4 &amp; 1.5'!A1" display="Chart 1.5"/>
    <hyperlink ref="A1" location="'Contact '!A1" display="Contact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25.5703125" style="45" customWidth="1"/>
    <col min="2" max="2" width="25.42578125" style="51" customWidth="1"/>
    <col min="3" max="3" width="24.140625" style="45" customWidth="1"/>
    <col min="4" max="5" width="15.28515625" style="45" customWidth="1"/>
    <col min="6" max="6" width="24.28515625" style="45" customWidth="1"/>
    <col min="7" max="8" width="15.28515625" style="45" customWidth="1"/>
    <col min="9" max="9" width="9.140625" style="45"/>
    <col min="10" max="10" width="12.85546875" style="45" bestFit="1" customWidth="1"/>
    <col min="11" max="250" width="9.140625" style="45"/>
    <col min="251" max="251" width="25.5703125" style="45" customWidth="1"/>
    <col min="252" max="252" width="12.42578125" style="45" bestFit="1" customWidth="1"/>
    <col min="253" max="253" width="8.42578125" style="45" bestFit="1" customWidth="1"/>
    <col min="254" max="254" width="14.42578125" style="45" customWidth="1"/>
    <col min="255" max="255" width="11.5703125" style="45" bestFit="1" customWidth="1"/>
    <col min="256" max="256" width="13.85546875" style="45" bestFit="1" customWidth="1"/>
    <col min="257" max="257" width="14.28515625" style="45" bestFit="1" customWidth="1"/>
    <col min="258" max="258" width="13.5703125" style="45" bestFit="1" customWidth="1"/>
    <col min="259" max="259" width="14.28515625" style="45" bestFit="1" customWidth="1"/>
    <col min="260" max="260" width="11.5703125" style="45" bestFit="1" customWidth="1"/>
    <col min="261" max="261" width="15.42578125" style="45" customWidth="1"/>
    <col min="262" max="506" width="9.140625" style="45"/>
    <col min="507" max="507" width="25.5703125" style="45" customWidth="1"/>
    <col min="508" max="508" width="12.42578125" style="45" bestFit="1" customWidth="1"/>
    <col min="509" max="509" width="8.42578125" style="45" bestFit="1" customWidth="1"/>
    <col min="510" max="510" width="14.42578125" style="45" customWidth="1"/>
    <col min="511" max="511" width="11.5703125" style="45" bestFit="1" customWidth="1"/>
    <col min="512" max="512" width="13.85546875" style="45" bestFit="1" customWidth="1"/>
    <col min="513" max="513" width="14.28515625" style="45" bestFit="1" customWidth="1"/>
    <col min="514" max="514" width="13.5703125" style="45" bestFit="1" customWidth="1"/>
    <col min="515" max="515" width="14.28515625" style="45" bestFit="1" customWidth="1"/>
    <col min="516" max="516" width="11.5703125" style="45" bestFit="1" customWidth="1"/>
    <col min="517" max="517" width="15.42578125" style="45" customWidth="1"/>
    <col min="518" max="762" width="9.140625" style="45"/>
    <col min="763" max="763" width="25.5703125" style="45" customWidth="1"/>
    <col min="764" max="764" width="12.42578125" style="45" bestFit="1" customWidth="1"/>
    <col min="765" max="765" width="8.42578125" style="45" bestFit="1" customWidth="1"/>
    <col min="766" max="766" width="14.42578125" style="45" customWidth="1"/>
    <col min="767" max="767" width="11.5703125" style="45" bestFit="1" customWidth="1"/>
    <col min="768" max="768" width="13.85546875" style="45" bestFit="1" customWidth="1"/>
    <col min="769" max="769" width="14.28515625" style="45" bestFit="1" customWidth="1"/>
    <col min="770" max="770" width="13.5703125" style="45" bestFit="1" customWidth="1"/>
    <col min="771" max="771" width="14.28515625" style="45" bestFit="1" customWidth="1"/>
    <col min="772" max="772" width="11.5703125" style="45" bestFit="1" customWidth="1"/>
    <col min="773" max="773" width="15.42578125" style="45" customWidth="1"/>
    <col min="774" max="1018" width="9.140625" style="45"/>
    <col min="1019" max="1019" width="25.5703125" style="45" customWidth="1"/>
    <col min="1020" max="1020" width="12.42578125" style="45" bestFit="1" customWidth="1"/>
    <col min="1021" max="1021" width="8.42578125" style="45" bestFit="1" customWidth="1"/>
    <col min="1022" max="1022" width="14.42578125" style="45" customWidth="1"/>
    <col min="1023" max="1023" width="11.5703125" style="45" bestFit="1" customWidth="1"/>
    <col min="1024" max="1024" width="13.85546875" style="45" bestFit="1" customWidth="1"/>
    <col min="1025" max="1025" width="14.28515625" style="45" bestFit="1" customWidth="1"/>
    <col min="1026" max="1026" width="13.5703125" style="45" bestFit="1" customWidth="1"/>
    <col min="1027" max="1027" width="14.28515625" style="45" bestFit="1" customWidth="1"/>
    <col min="1028" max="1028" width="11.5703125" style="45" bestFit="1" customWidth="1"/>
    <col min="1029" max="1029" width="15.42578125" style="45" customWidth="1"/>
    <col min="1030" max="1274" width="9.140625" style="45"/>
    <col min="1275" max="1275" width="25.5703125" style="45" customWidth="1"/>
    <col min="1276" max="1276" width="12.42578125" style="45" bestFit="1" customWidth="1"/>
    <col min="1277" max="1277" width="8.42578125" style="45" bestFit="1" customWidth="1"/>
    <col min="1278" max="1278" width="14.42578125" style="45" customWidth="1"/>
    <col min="1279" max="1279" width="11.5703125" style="45" bestFit="1" customWidth="1"/>
    <col min="1280" max="1280" width="13.85546875" style="45" bestFit="1" customWidth="1"/>
    <col min="1281" max="1281" width="14.28515625" style="45" bestFit="1" customWidth="1"/>
    <col min="1282" max="1282" width="13.5703125" style="45" bestFit="1" customWidth="1"/>
    <col min="1283" max="1283" width="14.28515625" style="45" bestFit="1" customWidth="1"/>
    <col min="1284" max="1284" width="11.5703125" style="45" bestFit="1" customWidth="1"/>
    <col min="1285" max="1285" width="15.42578125" style="45" customWidth="1"/>
    <col min="1286" max="1530" width="9.140625" style="45"/>
    <col min="1531" max="1531" width="25.5703125" style="45" customWidth="1"/>
    <col min="1532" max="1532" width="12.42578125" style="45" bestFit="1" customWidth="1"/>
    <col min="1533" max="1533" width="8.42578125" style="45" bestFit="1" customWidth="1"/>
    <col min="1534" max="1534" width="14.42578125" style="45" customWidth="1"/>
    <col min="1535" max="1535" width="11.5703125" style="45" bestFit="1" customWidth="1"/>
    <col min="1536" max="1536" width="13.85546875" style="45" bestFit="1" customWidth="1"/>
    <col min="1537" max="1537" width="14.28515625" style="45" bestFit="1" customWidth="1"/>
    <col min="1538" max="1538" width="13.5703125" style="45" bestFit="1" customWidth="1"/>
    <col min="1539" max="1539" width="14.28515625" style="45" bestFit="1" customWidth="1"/>
    <col min="1540" max="1540" width="11.5703125" style="45" bestFit="1" customWidth="1"/>
    <col min="1541" max="1541" width="15.42578125" style="45" customWidth="1"/>
    <col min="1542" max="1786" width="9.140625" style="45"/>
    <col min="1787" max="1787" width="25.5703125" style="45" customWidth="1"/>
    <col min="1788" max="1788" width="12.42578125" style="45" bestFit="1" customWidth="1"/>
    <col min="1789" max="1789" width="8.42578125" style="45" bestFit="1" customWidth="1"/>
    <col min="1790" max="1790" width="14.42578125" style="45" customWidth="1"/>
    <col min="1791" max="1791" width="11.5703125" style="45" bestFit="1" customWidth="1"/>
    <col min="1792" max="1792" width="13.85546875" style="45" bestFit="1" customWidth="1"/>
    <col min="1793" max="1793" width="14.28515625" style="45" bestFit="1" customWidth="1"/>
    <col min="1794" max="1794" width="13.5703125" style="45" bestFit="1" customWidth="1"/>
    <col min="1795" max="1795" width="14.28515625" style="45" bestFit="1" customWidth="1"/>
    <col min="1796" max="1796" width="11.5703125" style="45" bestFit="1" customWidth="1"/>
    <col min="1797" max="1797" width="15.42578125" style="45" customWidth="1"/>
    <col min="1798" max="2042" width="9.140625" style="45"/>
    <col min="2043" max="2043" width="25.5703125" style="45" customWidth="1"/>
    <col min="2044" max="2044" width="12.42578125" style="45" bestFit="1" customWidth="1"/>
    <col min="2045" max="2045" width="8.42578125" style="45" bestFit="1" customWidth="1"/>
    <col min="2046" max="2046" width="14.42578125" style="45" customWidth="1"/>
    <col min="2047" max="2047" width="11.5703125" style="45" bestFit="1" customWidth="1"/>
    <col min="2048" max="2048" width="13.85546875" style="45" bestFit="1" customWidth="1"/>
    <col min="2049" max="2049" width="14.28515625" style="45" bestFit="1" customWidth="1"/>
    <col min="2050" max="2050" width="13.5703125" style="45" bestFit="1" customWidth="1"/>
    <col min="2051" max="2051" width="14.28515625" style="45" bestFit="1" customWidth="1"/>
    <col min="2052" max="2052" width="11.5703125" style="45" bestFit="1" customWidth="1"/>
    <col min="2053" max="2053" width="15.42578125" style="45" customWidth="1"/>
    <col min="2054" max="2298" width="9.140625" style="45"/>
    <col min="2299" max="2299" width="25.5703125" style="45" customWidth="1"/>
    <col min="2300" max="2300" width="12.42578125" style="45" bestFit="1" customWidth="1"/>
    <col min="2301" max="2301" width="8.42578125" style="45" bestFit="1" customWidth="1"/>
    <col min="2302" max="2302" width="14.42578125" style="45" customWidth="1"/>
    <col min="2303" max="2303" width="11.5703125" style="45" bestFit="1" customWidth="1"/>
    <col min="2304" max="2304" width="13.85546875" style="45" bestFit="1" customWidth="1"/>
    <col min="2305" max="2305" width="14.28515625" style="45" bestFit="1" customWidth="1"/>
    <col min="2306" max="2306" width="13.5703125" style="45" bestFit="1" customWidth="1"/>
    <col min="2307" max="2307" width="14.28515625" style="45" bestFit="1" customWidth="1"/>
    <col min="2308" max="2308" width="11.5703125" style="45" bestFit="1" customWidth="1"/>
    <col min="2309" max="2309" width="15.42578125" style="45" customWidth="1"/>
    <col min="2310" max="2554" width="9.140625" style="45"/>
    <col min="2555" max="2555" width="25.5703125" style="45" customWidth="1"/>
    <col min="2556" max="2556" width="12.42578125" style="45" bestFit="1" customWidth="1"/>
    <col min="2557" max="2557" width="8.42578125" style="45" bestFit="1" customWidth="1"/>
    <col min="2558" max="2558" width="14.42578125" style="45" customWidth="1"/>
    <col min="2559" max="2559" width="11.5703125" style="45" bestFit="1" customWidth="1"/>
    <col min="2560" max="2560" width="13.85546875" style="45" bestFit="1" customWidth="1"/>
    <col min="2561" max="2561" width="14.28515625" style="45" bestFit="1" customWidth="1"/>
    <col min="2562" max="2562" width="13.5703125" style="45" bestFit="1" customWidth="1"/>
    <col min="2563" max="2563" width="14.28515625" style="45" bestFit="1" customWidth="1"/>
    <col min="2564" max="2564" width="11.5703125" style="45" bestFit="1" customWidth="1"/>
    <col min="2565" max="2565" width="15.42578125" style="45" customWidth="1"/>
    <col min="2566" max="2810" width="9.140625" style="45"/>
    <col min="2811" max="2811" width="25.5703125" style="45" customWidth="1"/>
    <col min="2812" max="2812" width="12.42578125" style="45" bestFit="1" customWidth="1"/>
    <col min="2813" max="2813" width="8.42578125" style="45" bestFit="1" customWidth="1"/>
    <col min="2814" max="2814" width="14.42578125" style="45" customWidth="1"/>
    <col min="2815" max="2815" width="11.5703125" style="45" bestFit="1" customWidth="1"/>
    <col min="2816" max="2816" width="13.85546875" style="45" bestFit="1" customWidth="1"/>
    <col min="2817" max="2817" width="14.28515625" style="45" bestFit="1" customWidth="1"/>
    <col min="2818" max="2818" width="13.5703125" style="45" bestFit="1" customWidth="1"/>
    <col min="2819" max="2819" width="14.28515625" style="45" bestFit="1" customWidth="1"/>
    <col min="2820" max="2820" width="11.5703125" style="45" bestFit="1" customWidth="1"/>
    <col min="2821" max="2821" width="15.42578125" style="45" customWidth="1"/>
    <col min="2822" max="3066" width="9.140625" style="45"/>
    <col min="3067" max="3067" width="25.5703125" style="45" customWidth="1"/>
    <col min="3068" max="3068" width="12.42578125" style="45" bestFit="1" customWidth="1"/>
    <col min="3069" max="3069" width="8.42578125" style="45" bestFit="1" customWidth="1"/>
    <col min="3070" max="3070" width="14.42578125" style="45" customWidth="1"/>
    <col min="3071" max="3071" width="11.5703125" style="45" bestFit="1" customWidth="1"/>
    <col min="3072" max="3072" width="13.85546875" style="45" bestFit="1" customWidth="1"/>
    <col min="3073" max="3073" width="14.28515625" style="45" bestFit="1" customWidth="1"/>
    <col min="3074" max="3074" width="13.5703125" style="45" bestFit="1" customWidth="1"/>
    <col min="3075" max="3075" width="14.28515625" style="45" bestFit="1" customWidth="1"/>
    <col min="3076" max="3076" width="11.5703125" style="45" bestFit="1" customWidth="1"/>
    <col min="3077" max="3077" width="15.42578125" style="45" customWidth="1"/>
    <col min="3078" max="3322" width="9.140625" style="45"/>
    <col min="3323" max="3323" width="25.5703125" style="45" customWidth="1"/>
    <col min="3324" max="3324" width="12.42578125" style="45" bestFit="1" customWidth="1"/>
    <col min="3325" max="3325" width="8.42578125" style="45" bestFit="1" customWidth="1"/>
    <col min="3326" max="3326" width="14.42578125" style="45" customWidth="1"/>
    <col min="3327" max="3327" width="11.5703125" style="45" bestFit="1" customWidth="1"/>
    <col min="3328" max="3328" width="13.85546875" style="45" bestFit="1" customWidth="1"/>
    <col min="3329" max="3329" width="14.28515625" style="45" bestFit="1" customWidth="1"/>
    <col min="3330" max="3330" width="13.5703125" style="45" bestFit="1" customWidth="1"/>
    <col min="3331" max="3331" width="14.28515625" style="45" bestFit="1" customWidth="1"/>
    <col min="3332" max="3332" width="11.5703125" style="45" bestFit="1" customWidth="1"/>
    <col min="3333" max="3333" width="15.42578125" style="45" customWidth="1"/>
    <col min="3334" max="3578" width="9.140625" style="45"/>
    <col min="3579" max="3579" width="25.5703125" style="45" customWidth="1"/>
    <col min="3580" max="3580" width="12.42578125" style="45" bestFit="1" customWidth="1"/>
    <col min="3581" max="3581" width="8.42578125" style="45" bestFit="1" customWidth="1"/>
    <col min="3582" max="3582" width="14.42578125" style="45" customWidth="1"/>
    <col min="3583" max="3583" width="11.5703125" style="45" bestFit="1" customWidth="1"/>
    <col min="3584" max="3584" width="13.85546875" style="45" bestFit="1" customWidth="1"/>
    <col min="3585" max="3585" width="14.28515625" style="45" bestFit="1" customWidth="1"/>
    <col min="3586" max="3586" width="13.5703125" style="45" bestFit="1" customWidth="1"/>
    <col min="3587" max="3587" width="14.28515625" style="45" bestFit="1" customWidth="1"/>
    <col min="3588" max="3588" width="11.5703125" style="45" bestFit="1" customWidth="1"/>
    <col min="3589" max="3589" width="15.42578125" style="45" customWidth="1"/>
    <col min="3590" max="3834" width="9.140625" style="45"/>
    <col min="3835" max="3835" width="25.5703125" style="45" customWidth="1"/>
    <col min="3836" max="3836" width="12.42578125" style="45" bestFit="1" customWidth="1"/>
    <col min="3837" max="3837" width="8.42578125" style="45" bestFit="1" customWidth="1"/>
    <col min="3838" max="3838" width="14.42578125" style="45" customWidth="1"/>
    <col min="3839" max="3839" width="11.5703125" style="45" bestFit="1" customWidth="1"/>
    <col min="3840" max="3840" width="13.85546875" style="45" bestFit="1" customWidth="1"/>
    <col min="3841" max="3841" width="14.28515625" style="45" bestFit="1" customWidth="1"/>
    <col min="3842" max="3842" width="13.5703125" style="45" bestFit="1" customWidth="1"/>
    <col min="3843" max="3843" width="14.28515625" style="45" bestFit="1" customWidth="1"/>
    <col min="3844" max="3844" width="11.5703125" style="45" bestFit="1" customWidth="1"/>
    <col min="3845" max="3845" width="15.42578125" style="45" customWidth="1"/>
    <col min="3846" max="4090" width="9.140625" style="45"/>
    <col min="4091" max="4091" width="25.5703125" style="45" customWidth="1"/>
    <col min="4092" max="4092" width="12.42578125" style="45" bestFit="1" customWidth="1"/>
    <col min="4093" max="4093" width="8.42578125" style="45" bestFit="1" customWidth="1"/>
    <col min="4094" max="4094" width="14.42578125" style="45" customWidth="1"/>
    <col min="4095" max="4095" width="11.5703125" style="45" bestFit="1" customWidth="1"/>
    <col min="4096" max="4096" width="13.85546875" style="45" bestFit="1" customWidth="1"/>
    <col min="4097" max="4097" width="14.28515625" style="45" bestFit="1" customWidth="1"/>
    <col min="4098" max="4098" width="13.5703125" style="45" bestFit="1" customWidth="1"/>
    <col min="4099" max="4099" width="14.28515625" style="45" bestFit="1" customWidth="1"/>
    <col min="4100" max="4100" width="11.5703125" style="45" bestFit="1" customWidth="1"/>
    <col min="4101" max="4101" width="15.42578125" style="45" customWidth="1"/>
    <col min="4102" max="4346" width="9.140625" style="45"/>
    <col min="4347" max="4347" width="25.5703125" style="45" customWidth="1"/>
    <col min="4348" max="4348" width="12.42578125" style="45" bestFit="1" customWidth="1"/>
    <col min="4349" max="4349" width="8.42578125" style="45" bestFit="1" customWidth="1"/>
    <col min="4350" max="4350" width="14.42578125" style="45" customWidth="1"/>
    <col min="4351" max="4351" width="11.5703125" style="45" bestFit="1" customWidth="1"/>
    <col min="4352" max="4352" width="13.85546875" style="45" bestFit="1" customWidth="1"/>
    <col min="4353" max="4353" width="14.28515625" style="45" bestFit="1" customWidth="1"/>
    <col min="4354" max="4354" width="13.5703125" style="45" bestFit="1" customWidth="1"/>
    <col min="4355" max="4355" width="14.28515625" style="45" bestFit="1" customWidth="1"/>
    <col min="4356" max="4356" width="11.5703125" style="45" bestFit="1" customWidth="1"/>
    <col min="4357" max="4357" width="15.42578125" style="45" customWidth="1"/>
    <col min="4358" max="4602" width="9.140625" style="45"/>
    <col min="4603" max="4603" width="25.5703125" style="45" customWidth="1"/>
    <col min="4604" max="4604" width="12.42578125" style="45" bestFit="1" customWidth="1"/>
    <col min="4605" max="4605" width="8.42578125" style="45" bestFit="1" customWidth="1"/>
    <col min="4606" max="4606" width="14.42578125" style="45" customWidth="1"/>
    <col min="4607" max="4607" width="11.5703125" style="45" bestFit="1" customWidth="1"/>
    <col min="4608" max="4608" width="13.85546875" style="45" bestFit="1" customWidth="1"/>
    <col min="4609" max="4609" width="14.28515625" style="45" bestFit="1" customWidth="1"/>
    <col min="4610" max="4610" width="13.5703125" style="45" bestFit="1" customWidth="1"/>
    <col min="4611" max="4611" width="14.28515625" style="45" bestFit="1" customWidth="1"/>
    <col min="4612" max="4612" width="11.5703125" style="45" bestFit="1" customWidth="1"/>
    <col min="4613" max="4613" width="15.42578125" style="45" customWidth="1"/>
    <col min="4614" max="4858" width="9.140625" style="45"/>
    <col min="4859" max="4859" width="25.5703125" style="45" customWidth="1"/>
    <col min="4860" max="4860" width="12.42578125" style="45" bestFit="1" customWidth="1"/>
    <col min="4861" max="4861" width="8.42578125" style="45" bestFit="1" customWidth="1"/>
    <col min="4862" max="4862" width="14.42578125" style="45" customWidth="1"/>
    <col min="4863" max="4863" width="11.5703125" style="45" bestFit="1" customWidth="1"/>
    <col min="4864" max="4864" width="13.85546875" style="45" bestFit="1" customWidth="1"/>
    <col min="4865" max="4865" width="14.28515625" style="45" bestFit="1" customWidth="1"/>
    <col min="4866" max="4866" width="13.5703125" style="45" bestFit="1" customWidth="1"/>
    <col min="4867" max="4867" width="14.28515625" style="45" bestFit="1" customWidth="1"/>
    <col min="4868" max="4868" width="11.5703125" style="45" bestFit="1" customWidth="1"/>
    <col min="4869" max="4869" width="15.42578125" style="45" customWidth="1"/>
    <col min="4870" max="5114" width="9.140625" style="45"/>
    <col min="5115" max="5115" width="25.5703125" style="45" customWidth="1"/>
    <col min="5116" max="5116" width="12.42578125" style="45" bestFit="1" customWidth="1"/>
    <col min="5117" max="5117" width="8.42578125" style="45" bestFit="1" customWidth="1"/>
    <col min="5118" max="5118" width="14.42578125" style="45" customWidth="1"/>
    <col min="5119" max="5119" width="11.5703125" style="45" bestFit="1" customWidth="1"/>
    <col min="5120" max="5120" width="13.85546875" style="45" bestFit="1" customWidth="1"/>
    <col min="5121" max="5121" width="14.28515625" style="45" bestFit="1" customWidth="1"/>
    <col min="5122" max="5122" width="13.5703125" style="45" bestFit="1" customWidth="1"/>
    <col min="5123" max="5123" width="14.28515625" style="45" bestFit="1" customWidth="1"/>
    <col min="5124" max="5124" width="11.5703125" style="45" bestFit="1" customWidth="1"/>
    <col min="5125" max="5125" width="15.42578125" style="45" customWidth="1"/>
    <col min="5126" max="5370" width="9.140625" style="45"/>
    <col min="5371" max="5371" width="25.5703125" style="45" customWidth="1"/>
    <col min="5372" max="5372" width="12.42578125" style="45" bestFit="1" customWidth="1"/>
    <col min="5373" max="5373" width="8.42578125" style="45" bestFit="1" customWidth="1"/>
    <col min="5374" max="5374" width="14.42578125" style="45" customWidth="1"/>
    <col min="5375" max="5375" width="11.5703125" style="45" bestFit="1" customWidth="1"/>
    <col min="5376" max="5376" width="13.85546875" style="45" bestFit="1" customWidth="1"/>
    <col min="5377" max="5377" width="14.28515625" style="45" bestFit="1" customWidth="1"/>
    <col min="5378" max="5378" width="13.5703125" style="45" bestFit="1" customWidth="1"/>
    <col min="5379" max="5379" width="14.28515625" style="45" bestFit="1" customWidth="1"/>
    <col min="5380" max="5380" width="11.5703125" style="45" bestFit="1" customWidth="1"/>
    <col min="5381" max="5381" width="15.42578125" style="45" customWidth="1"/>
    <col min="5382" max="5626" width="9.140625" style="45"/>
    <col min="5627" max="5627" width="25.5703125" style="45" customWidth="1"/>
    <col min="5628" max="5628" width="12.42578125" style="45" bestFit="1" customWidth="1"/>
    <col min="5629" max="5629" width="8.42578125" style="45" bestFit="1" customWidth="1"/>
    <col min="5630" max="5630" width="14.42578125" style="45" customWidth="1"/>
    <col min="5631" max="5631" width="11.5703125" style="45" bestFit="1" customWidth="1"/>
    <col min="5632" max="5632" width="13.85546875" style="45" bestFit="1" customWidth="1"/>
    <col min="5633" max="5633" width="14.28515625" style="45" bestFit="1" customWidth="1"/>
    <col min="5634" max="5634" width="13.5703125" style="45" bestFit="1" customWidth="1"/>
    <col min="5635" max="5635" width="14.28515625" style="45" bestFit="1" customWidth="1"/>
    <col min="5636" max="5636" width="11.5703125" style="45" bestFit="1" customWidth="1"/>
    <col min="5637" max="5637" width="15.42578125" style="45" customWidth="1"/>
    <col min="5638" max="5882" width="9.140625" style="45"/>
    <col min="5883" max="5883" width="25.5703125" style="45" customWidth="1"/>
    <col min="5884" max="5884" width="12.42578125" style="45" bestFit="1" customWidth="1"/>
    <col min="5885" max="5885" width="8.42578125" style="45" bestFit="1" customWidth="1"/>
    <col min="5886" max="5886" width="14.42578125" style="45" customWidth="1"/>
    <col min="5887" max="5887" width="11.5703125" style="45" bestFit="1" customWidth="1"/>
    <col min="5888" max="5888" width="13.85546875" style="45" bestFit="1" customWidth="1"/>
    <col min="5889" max="5889" width="14.28515625" style="45" bestFit="1" customWidth="1"/>
    <col min="5890" max="5890" width="13.5703125" style="45" bestFit="1" customWidth="1"/>
    <col min="5891" max="5891" width="14.28515625" style="45" bestFit="1" customWidth="1"/>
    <col min="5892" max="5892" width="11.5703125" style="45" bestFit="1" customWidth="1"/>
    <col min="5893" max="5893" width="15.42578125" style="45" customWidth="1"/>
    <col min="5894" max="6138" width="9.140625" style="45"/>
    <col min="6139" max="6139" width="25.5703125" style="45" customWidth="1"/>
    <col min="6140" max="6140" width="12.42578125" style="45" bestFit="1" customWidth="1"/>
    <col min="6141" max="6141" width="8.42578125" style="45" bestFit="1" customWidth="1"/>
    <col min="6142" max="6142" width="14.42578125" style="45" customWidth="1"/>
    <col min="6143" max="6143" width="11.5703125" style="45" bestFit="1" customWidth="1"/>
    <col min="6144" max="6144" width="13.85546875" style="45" bestFit="1" customWidth="1"/>
    <col min="6145" max="6145" width="14.28515625" style="45" bestFit="1" customWidth="1"/>
    <col min="6146" max="6146" width="13.5703125" style="45" bestFit="1" customWidth="1"/>
    <col min="6147" max="6147" width="14.28515625" style="45" bestFit="1" customWidth="1"/>
    <col min="6148" max="6148" width="11.5703125" style="45" bestFit="1" customWidth="1"/>
    <col min="6149" max="6149" width="15.42578125" style="45" customWidth="1"/>
    <col min="6150" max="6394" width="9.140625" style="45"/>
    <col min="6395" max="6395" width="25.5703125" style="45" customWidth="1"/>
    <col min="6396" max="6396" width="12.42578125" style="45" bestFit="1" customWidth="1"/>
    <col min="6397" max="6397" width="8.42578125" style="45" bestFit="1" customWidth="1"/>
    <col min="6398" max="6398" width="14.42578125" style="45" customWidth="1"/>
    <col min="6399" max="6399" width="11.5703125" style="45" bestFit="1" customWidth="1"/>
    <col min="6400" max="6400" width="13.85546875" style="45" bestFit="1" customWidth="1"/>
    <col min="6401" max="6401" width="14.28515625" style="45" bestFit="1" customWidth="1"/>
    <col min="6402" max="6402" width="13.5703125" style="45" bestFit="1" customWidth="1"/>
    <col min="6403" max="6403" width="14.28515625" style="45" bestFit="1" customWidth="1"/>
    <col min="6404" max="6404" width="11.5703125" style="45" bestFit="1" customWidth="1"/>
    <col min="6405" max="6405" width="15.42578125" style="45" customWidth="1"/>
    <col min="6406" max="6650" width="9.140625" style="45"/>
    <col min="6651" max="6651" width="25.5703125" style="45" customWidth="1"/>
    <col min="6652" max="6652" width="12.42578125" style="45" bestFit="1" customWidth="1"/>
    <col min="6653" max="6653" width="8.42578125" style="45" bestFit="1" customWidth="1"/>
    <col min="6654" max="6654" width="14.42578125" style="45" customWidth="1"/>
    <col min="6655" max="6655" width="11.5703125" style="45" bestFit="1" customWidth="1"/>
    <col min="6656" max="6656" width="13.85546875" style="45" bestFit="1" customWidth="1"/>
    <col min="6657" max="6657" width="14.28515625" style="45" bestFit="1" customWidth="1"/>
    <col min="6658" max="6658" width="13.5703125" style="45" bestFit="1" customWidth="1"/>
    <col min="6659" max="6659" width="14.28515625" style="45" bestFit="1" customWidth="1"/>
    <col min="6660" max="6660" width="11.5703125" style="45" bestFit="1" customWidth="1"/>
    <col min="6661" max="6661" width="15.42578125" style="45" customWidth="1"/>
    <col min="6662" max="6906" width="9.140625" style="45"/>
    <col min="6907" max="6907" width="25.5703125" style="45" customWidth="1"/>
    <col min="6908" max="6908" width="12.42578125" style="45" bestFit="1" customWidth="1"/>
    <col min="6909" max="6909" width="8.42578125" style="45" bestFit="1" customWidth="1"/>
    <col min="6910" max="6910" width="14.42578125" style="45" customWidth="1"/>
    <col min="6911" max="6911" width="11.5703125" style="45" bestFit="1" customWidth="1"/>
    <col min="6912" max="6912" width="13.85546875" style="45" bestFit="1" customWidth="1"/>
    <col min="6913" max="6913" width="14.28515625" style="45" bestFit="1" customWidth="1"/>
    <col min="6914" max="6914" width="13.5703125" style="45" bestFit="1" customWidth="1"/>
    <col min="6915" max="6915" width="14.28515625" style="45" bestFit="1" customWidth="1"/>
    <col min="6916" max="6916" width="11.5703125" style="45" bestFit="1" customWidth="1"/>
    <col min="6917" max="6917" width="15.42578125" style="45" customWidth="1"/>
    <col min="6918" max="7162" width="9.140625" style="45"/>
    <col min="7163" max="7163" width="25.5703125" style="45" customWidth="1"/>
    <col min="7164" max="7164" width="12.42578125" style="45" bestFit="1" customWidth="1"/>
    <col min="7165" max="7165" width="8.42578125" style="45" bestFit="1" customWidth="1"/>
    <col min="7166" max="7166" width="14.42578125" style="45" customWidth="1"/>
    <col min="7167" max="7167" width="11.5703125" style="45" bestFit="1" customWidth="1"/>
    <col min="7168" max="7168" width="13.85546875" style="45" bestFit="1" customWidth="1"/>
    <col min="7169" max="7169" width="14.28515625" style="45" bestFit="1" customWidth="1"/>
    <col min="7170" max="7170" width="13.5703125" style="45" bestFit="1" customWidth="1"/>
    <col min="7171" max="7171" width="14.28515625" style="45" bestFit="1" customWidth="1"/>
    <col min="7172" max="7172" width="11.5703125" style="45" bestFit="1" customWidth="1"/>
    <col min="7173" max="7173" width="15.42578125" style="45" customWidth="1"/>
    <col min="7174" max="7418" width="9.140625" style="45"/>
    <col min="7419" max="7419" width="25.5703125" style="45" customWidth="1"/>
    <col min="7420" max="7420" width="12.42578125" style="45" bestFit="1" customWidth="1"/>
    <col min="7421" max="7421" width="8.42578125" style="45" bestFit="1" customWidth="1"/>
    <col min="7422" max="7422" width="14.42578125" style="45" customWidth="1"/>
    <col min="7423" max="7423" width="11.5703125" style="45" bestFit="1" customWidth="1"/>
    <col min="7424" max="7424" width="13.85546875" style="45" bestFit="1" customWidth="1"/>
    <col min="7425" max="7425" width="14.28515625" style="45" bestFit="1" customWidth="1"/>
    <col min="7426" max="7426" width="13.5703125" style="45" bestFit="1" customWidth="1"/>
    <col min="7427" max="7427" width="14.28515625" style="45" bestFit="1" customWidth="1"/>
    <col min="7428" max="7428" width="11.5703125" style="45" bestFit="1" customWidth="1"/>
    <col min="7429" max="7429" width="15.42578125" style="45" customWidth="1"/>
    <col min="7430" max="7674" width="9.140625" style="45"/>
    <col min="7675" max="7675" width="25.5703125" style="45" customWidth="1"/>
    <col min="7676" max="7676" width="12.42578125" style="45" bestFit="1" customWidth="1"/>
    <col min="7677" max="7677" width="8.42578125" style="45" bestFit="1" customWidth="1"/>
    <col min="7678" max="7678" width="14.42578125" style="45" customWidth="1"/>
    <col min="7679" max="7679" width="11.5703125" style="45" bestFit="1" customWidth="1"/>
    <col min="7680" max="7680" width="13.85546875" style="45" bestFit="1" customWidth="1"/>
    <col min="7681" max="7681" width="14.28515625" style="45" bestFit="1" customWidth="1"/>
    <col min="7682" max="7682" width="13.5703125" style="45" bestFit="1" customWidth="1"/>
    <col min="7683" max="7683" width="14.28515625" style="45" bestFit="1" customWidth="1"/>
    <col min="7684" max="7684" width="11.5703125" style="45" bestFit="1" customWidth="1"/>
    <col min="7685" max="7685" width="15.42578125" style="45" customWidth="1"/>
    <col min="7686" max="7930" width="9.140625" style="45"/>
    <col min="7931" max="7931" width="25.5703125" style="45" customWidth="1"/>
    <col min="7932" max="7932" width="12.42578125" style="45" bestFit="1" customWidth="1"/>
    <col min="7933" max="7933" width="8.42578125" style="45" bestFit="1" customWidth="1"/>
    <col min="7934" max="7934" width="14.42578125" style="45" customWidth="1"/>
    <col min="7935" max="7935" width="11.5703125" style="45" bestFit="1" customWidth="1"/>
    <col min="7936" max="7936" width="13.85546875" style="45" bestFit="1" customWidth="1"/>
    <col min="7937" max="7937" width="14.28515625" style="45" bestFit="1" customWidth="1"/>
    <col min="7938" max="7938" width="13.5703125" style="45" bestFit="1" customWidth="1"/>
    <col min="7939" max="7939" width="14.28515625" style="45" bestFit="1" customWidth="1"/>
    <col min="7940" max="7940" width="11.5703125" style="45" bestFit="1" customWidth="1"/>
    <col min="7941" max="7941" width="15.42578125" style="45" customWidth="1"/>
    <col min="7942" max="8186" width="9.140625" style="45"/>
    <col min="8187" max="8187" width="25.5703125" style="45" customWidth="1"/>
    <col min="8188" max="8188" width="12.42578125" style="45" bestFit="1" customWidth="1"/>
    <col min="8189" max="8189" width="8.42578125" style="45" bestFit="1" customWidth="1"/>
    <col min="8190" max="8190" width="14.42578125" style="45" customWidth="1"/>
    <col min="8191" max="8191" width="11.5703125" style="45" bestFit="1" customWidth="1"/>
    <col min="8192" max="8192" width="13.85546875" style="45" bestFit="1" customWidth="1"/>
    <col min="8193" max="8193" width="14.28515625" style="45" bestFit="1" customWidth="1"/>
    <col min="8194" max="8194" width="13.5703125" style="45" bestFit="1" customWidth="1"/>
    <col min="8195" max="8195" width="14.28515625" style="45" bestFit="1" customWidth="1"/>
    <col min="8196" max="8196" width="11.5703125" style="45" bestFit="1" customWidth="1"/>
    <col min="8197" max="8197" width="15.42578125" style="45" customWidth="1"/>
    <col min="8198" max="8442" width="9.140625" style="45"/>
    <col min="8443" max="8443" width="25.5703125" style="45" customWidth="1"/>
    <col min="8444" max="8444" width="12.42578125" style="45" bestFit="1" customWidth="1"/>
    <col min="8445" max="8445" width="8.42578125" style="45" bestFit="1" customWidth="1"/>
    <col min="8446" max="8446" width="14.42578125" style="45" customWidth="1"/>
    <col min="8447" max="8447" width="11.5703125" style="45" bestFit="1" customWidth="1"/>
    <col min="8448" max="8448" width="13.85546875" style="45" bestFit="1" customWidth="1"/>
    <col min="8449" max="8449" width="14.28515625" style="45" bestFit="1" customWidth="1"/>
    <col min="8450" max="8450" width="13.5703125" style="45" bestFit="1" customWidth="1"/>
    <col min="8451" max="8451" width="14.28515625" style="45" bestFit="1" customWidth="1"/>
    <col min="8452" max="8452" width="11.5703125" style="45" bestFit="1" customWidth="1"/>
    <col min="8453" max="8453" width="15.42578125" style="45" customWidth="1"/>
    <col min="8454" max="8698" width="9.140625" style="45"/>
    <col min="8699" max="8699" width="25.5703125" style="45" customWidth="1"/>
    <col min="8700" max="8700" width="12.42578125" style="45" bestFit="1" customWidth="1"/>
    <col min="8701" max="8701" width="8.42578125" style="45" bestFit="1" customWidth="1"/>
    <col min="8702" max="8702" width="14.42578125" style="45" customWidth="1"/>
    <col min="8703" max="8703" width="11.5703125" style="45" bestFit="1" customWidth="1"/>
    <col min="8704" max="8704" width="13.85546875" style="45" bestFit="1" customWidth="1"/>
    <col min="8705" max="8705" width="14.28515625" style="45" bestFit="1" customWidth="1"/>
    <col min="8706" max="8706" width="13.5703125" style="45" bestFit="1" customWidth="1"/>
    <col min="8707" max="8707" width="14.28515625" style="45" bestFit="1" customWidth="1"/>
    <col min="8708" max="8708" width="11.5703125" style="45" bestFit="1" customWidth="1"/>
    <col min="8709" max="8709" width="15.42578125" style="45" customWidth="1"/>
    <col min="8710" max="8954" width="9.140625" style="45"/>
    <col min="8955" max="8955" width="25.5703125" style="45" customWidth="1"/>
    <col min="8956" max="8956" width="12.42578125" style="45" bestFit="1" customWidth="1"/>
    <col min="8957" max="8957" width="8.42578125" style="45" bestFit="1" customWidth="1"/>
    <col min="8958" max="8958" width="14.42578125" style="45" customWidth="1"/>
    <col min="8959" max="8959" width="11.5703125" style="45" bestFit="1" customWidth="1"/>
    <col min="8960" max="8960" width="13.85546875" style="45" bestFit="1" customWidth="1"/>
    <col min="8961" max="8961" width="14.28515625" style="45" bestFit="1" customWidth="1"/>
    <col min="8962" max="8962" width="13.5703125" style="45" bestFit="1" customWidth="1"/>
    <col min="8963" max="8963" width="14.28515625" style="45" bestFit="1" customWidth="1"/>
    <col min="8964" max="8964" width="11.5703125" style="45" bestFit="1" customWidth="1"/>
    <col min="8965" max="8965" width="15.42578125" style="45" customWidth="1"/>
    <col min="8966" max="9210" width="9.140625" style="45"/>
    <col min="9211" max="9211" width="25.5703125" style="45" customWidth="1"/>
    <col min="9212" max="9212" width="12.42578125" style="45" bestFit="1" customWidth="1"/>
    <col min="9213" max="9213" width="8.42578125" style="45" bestFit="1" customWidth="1"/>
    <col min="9214" max="9214" width="14.42578125" style="45" customWidth="1"/>
    <col min="9215" max="9215" width="11.5703125" style="45" bestFit="1" customWidth="1"/>
    <col min="9216" max="9216" width="13.85546875" style="45" bestFit="1" customWidth="1"/>
    <col min="9217" max="9217" width="14.28515625" style="45" bestFit="1" customWidth="1"/>
    <col min="9218" max="9218" width="13.5703125" style="45" bestFit="1" customWidth="1"/>
    <col min="9219" max="9219" width="14.28515625" style="45" bestFit="1" customWidth="1"/>
    <col min="9220" max="9220" width="11.5703125" style="45" bestFit="1" customWidth="1"/>
    <col min="9221" max="9221" width="15.42578125" style="45" customWidth="1"/>
    <col min="9222" max="9466" width="9.140625" style="45"/>
    <col min="9467" max="9467" width="25.5703125" style="45" customWidth="1"/>
    <col min="9468" max="9468" width="12.42578125" style="45" bestFit="1" customWidth="1"/>
    <col min="9469" max="9469" width="8.42578125" style="45" bestFit="1" customWidth="1"/>
    <col min="9470" max="9470" width="14.42578125" style="45" customWidth="1"/>
    <col min="9471" max="9471" width="11.5703125" style="45" bestFit="1" customWidth="1"/>
    <col min="9472" max="9472" width="13.85546875" style="45" bestFit="1" customWidth="1"/>
    <col min="9473" max="9473" width="14.28515625" style="45" bestFit="1" customWidth="1"/>
    <col min="9474" max="9474" width="13.5703125" style="45" bestFit="1" customWidth="1"/>
    <col min="9475" max="9475" width="14.28515625" style="45" bestFit="1" customWidth="1"/>
    <col min="9476" max="9476" width="11.5703125" style="45" bestFit="1" customWidth="1"/>
    <col min="9477" max="9477" width="15.42578125" style="45" customWidth="1"/>
    <col min="9478" max="9722" width="9.140625" style="45"/>
    <col min="9723" max="9723" width="25.5703125" style="45" customWidth="1"/>
    <col min="9724" max="9724" width="12.42578125" style="45" bestFit="1" customWidth="1"/>
    <col min="9725" max="9725" width="8.42578125" style="45" bestFit="1" customWidth="1"/>
    <col min="9726" max="9726" width="14.42578125" style="45" customWidth="1"/>
    <col min="9727" max="9727" width="11.5703125" style="45" bestFit="1" customWidth="1"/>
    <col min="9728" max="9728" width="13.85546875" style="45" bestFit="1" customWidth="1"/>
    <col min="9729" max="9729" width="14.28515625" style="45" bestFit="1" customWidth="1"/>
    <col min="9730" max="9730" width="13.5703125" style="45" bestFit="1" customWidth="1"/>
    <col min="9731" max="9731" width="14.28515625" style="45" bestFit="1" customWidth="1"/>
    <col min="9732" max="9732" width="11.5703125" style="45" bestFit="1" customWidth="1"/>
    <col min="9733" max="9733" width="15.42578125" style="45" customWidth="1"/>
    <col min="9734" max="9978" width="9.140625" style="45"/>
    <col min="9979" max="9979" width="25.5703125" style="45" customWidth="1"/>
    <col min="9980" max="9980" width="12.42578125" style="45" bestFit="1" customWidth="1"/>
    <col min="9981" max="9981" width="8.42578125" style="45" bestFit="1" customWidth="1"/>
    <col min="9982" max="9982" width="14.42578125" style="45" customWidth="1"/>
    <col min="9983" max="9983" width="11.5703125" style="45" bestFit="1" customWidth="1"/>
    <col min="9984" max="9984" width="13.85546875" style="45" bestFit="1" customWidth="1"/>
    <col min="9985" max="9985" width="14.28515625" style="45" bestFit="1" customWidth="1"/>
    <col min="9986" max="9986" width="13.5703125" style="45" bestFit="1" customWidth="1"/>
    <col min="9987" max="9987" width="14.28515625" style="45" bestFit="1" customWidth="1"/>
    <col min="9988" max="9988" width="11.5703125" style="45" bestFit="1" customWidth="1"/>
    <col min="9989" max="9989" width="15.42578125" style="45" customWidth="1"/>
    <col min="9990" max="10234" width="9.140625" style="45"/>
    <col min="10235" max="10235" width="25.5703125" style="45" customWidth="1"/>
    <col min="10236" max="10236" width="12.42578125" style="45" bestFit="1" customWidth="1"/>
    <col min="10237" max="10237" width="8.42578125" style="45" bestFit="1" customWidth="1"/>
    <col min="10238" max="10238" width="14.42578125" style="45" customWidth="1"/>
    <col min="10239" max="10239" width="11.5703125" style="45" bestFit="1" customWidth="1"/>
    <col min="10240" max="10240" width="13.85546875" style="45" bestFit="1" customWidth="1"/>
    <col min="10241" max="10241" width="14.28515625" style="45" bestFit="1" customWidth="1"/>
    <col min="10242" max="10242" width="13.5703125" style="45" bestFit="1" customWidth="1"/>
    <col min="10243" max="10243" width="14.28515625" style="45" bestFit="1" customWidth="1"/>
    <col min="10244" max="10244" width="11.5703125" style="45" bestFit="1" customWidth="1"/>
    <col min="10245" max="10245" width="15.42578125" style="45" customWidth="1"/>
    <col min="10246" max="10490" width="9.140625" style="45"/>
    <col min="10491" max="10491" width="25.5703125" style="45" customWidth="1"/>
    <col min="10492" max="10492" width="12.42578125" style="45" bestFit="1" customWidth="1"/>
    <col min="10493" max="10493" width="8.42578125" style="45" bestFit="1" customWidth="1"/>
    <col min="10494" max="10494" width="14.42578125" style="45" customWidth="1"/>
    <col min="10495" max="10495" width="11.5703125" style="45" bestFit="1" customWidth="1"/>
    <col min="10496" max="10496" width="13.85546875" style="45" bestFit="1" customWidth="1"/>
    <col min="10497" max="10497" width="14.28515625" style="45" bestFit="1" customWidth="1"/>
    <col min="10498" max="10498" width="13.5703125" style="45" bestFit="1" customWidth="1"/>
    <col min="10499" max="10499" width="14.28515625" style="45" bestFit="1" customWidth="1"/>
    <col min="10500" max="10500" width="11.5703125" style="45" bestFit="1" customWidth="1"/>
    <col min="10501" max="10501" width="15.42578125" style="45" customWidth="1"/>
    <col min="10502" max="10746" width="9.140625" style="45"/>
    <col min="10747" max="10747" width="25.5703125" style="45" customWidth="1"/>
    <col min="10748" max="10748" width="12.42578125" style="45" bestFit="1" customWidth="1"/>
    <col min="10749" max="10749" width="8.42578125" style="45" bestFit="1" customWidth="1"/>
    <col min="10750" max="10750" width="14.42578125" style="45" customWidth="1"/>
    <col min="10751" max="10751" width="11.5703125" style="45" bestFit="1" customWidth="1"/>
    <col min="10752" max="10752" width="13.85546875" style="45" bestFit="1" customWidth="1"/>
    <col min="10753" max="10753" width="14.28515625" style="45" bestFit="1" customWidth="1"/>
    <col min="10754" max="10754" width="13.5703125" style="45" bestFit="1" customWidth="1"/>
    <col min="10755" max="10755" width="14.28515625" style="45" bestFit="1" customWidth="1"/>
    <col min="10756" max="10756" width="11.5703125" style="45" bestFit="1" customWidth="1"/>
    <col min="10757" max="10757" width="15.42578125" style="45" customWidth="1"/>
    <col min="10758" max="11002" width="9.140625" style="45"/>
    <col min="11003" max="11003" width="25.5703125" style="45" customWidth="1"/>
    <col min="11004" max="11004" width="12.42578125" style="45" bestFit="1" customWidth="1"/>
    <col min="11005" max="11005" width="8.42578125" style="45" bestFit="1" customWidth="1"/>
    <col min="11006" max="11006" width="14.42578125" style="45" customWidth="1"/>
    <col min="11007" max="11007" width="11.5703125" style="45" bestFit="1" customWidth="1"/>
    <col min="11008" max="11008" width="13.85546875" style="45" bestFit="1" customWidth="1"/>
    <col min="11009" max="11009" width="14.28515625" style="45" bestFit="1" customWidth="1"/>
    <col min="11010" max="11010" width="13.5703125" style="45" bestFit="1" customWidth="1"/>
    <col min="11011" max="11011" width="14.28515625" style="45" bestFit="1" customWidth="1"/>
    <col min="11012" max="11012" width="11.5703125" style="45" bestFit="1" customWidth="1"/>
    <col min="11013" max="11013" width="15.42578125" style="45" customWidth="1"/>
    <col min="11014" max="11258" width="9.140625" style="45"/>
    <col min="11259" max="11259" width="25.5703125" style="45" customWidth="1"/>
    <col min="11260" max="11260" width="12.42578125" style="45" bestFit="1" customWidth="1"/>
    <col min="11261" max="11261" width="8.42578125" style="45" bestFit="1" customWidth="1"/>
    <col min="11262" max="11262" width="14.42578125" style="45" customWidth="1"/>
    <col min="11263" max="11263" width="11.5703125" style="45" bestFit="1" customWidth="1"/>
    <col min="11264" max="11264" width="13.85546875" style="45" bestFit="1" customWidth="1"/>
    <col min="11265" max="11265" width="14.28515625" style="45" bestFit="1" customWidth="1"/>
    <col min="11266" max="11266" width="13.5703125" style="45" bestFit="1" customWidth="1"/>
    <col min="11267" max="11267" width="14.28515625" style="45" bestFit="1" customWidth="1"/>
    <col min="11268" max="11268" width="11.5703125" style="45" bestFit="1" customWidth="1"/>
    <col min="11269" max="11269" width="15.42578125" style="45" customWidth="1"/>
    <col min="11270" max="11514" width="9.140625" style="45"/>
    <col min="11515" max="11515" width="25.5703125" style="45" customWidth="1"/>
    <col min="11516" max="11516" width="12.42578125" style="45" bestFit="1" customWidth="1"/>
    <col min="11517" max="11517" width="8.42578125" style="45" bestFit="1" customWidth="1"/>
    <col min="11518" max="11518" width="14.42578125" style="45" customWidth="1"/>
    <col min="11519" max="11519" width="11.5703125" style="45" bestFit="1" customWidth="1"/>
    <col min="11520" max="11520" width="13.85546875" style="45" bestFit="1" customWidth="1"/>
    <col min="11521" max="11521" width="14.28515625" style="45" bestFit="1" customWidth="1"/>
    <col min="11522" max="11522" width="13.5703125" style="45" bestFit="1" customWidth="1"/>
    <col min="11523" max="11523" width="14.28515625" style="45" bestFit="1" customWidth="1"/>
    <col min="11524" max="11524" width="11.5703125" style="45" bestFit="1" customWidth="1"/>
    <col min="11525" max="11525" width="15.42578125" style="45" customWidth="1"/>
    <col min="11526" max="11770" width="9.140625" style="45"/>
    <col min="11771" max="11771" width="25.5703125" style="45" customWidth="1"/>
    <col min="11772" max="11772" width="12.42578125" style="45" bestFit="1" customWidth="1"/>
    <col min="11773" max="11773" width="8.42578125" style="45" bestFit="1" customWidth="1"/>
    <col min="11774" max="11774" width="14.42578125" style="45" customWidth="1"/>
    <col min="11775" max="11775" width="11.5703125" style="45" bestFit="1" customWidth="1"/>
    <col min="11776" max="11776" width="13.85546875" style="45" bestFit="1" customWidth="1"/>
    <col min="11777" max="11777" width="14.28515625" style="45" bestFit="1" customWidth="1"/>
    <col min="11778" max="11778" width="13.5703125" style="45" bestFit="1" customWidth="1"/>
    <col min="11779" max="11779" width="14.28515625" style="45" bestFit="1" customWidth="1"/>
    <col min="11780" max="11780" width="11.5703125" style="45" bestFit="1" customWidth="1"/>
    <col min="11781" max="11781" width="15.42578125" style="45" customWidth="1"/>
    <col min="11782" max="12026" width="9.140625" style="45"/>
    <col min="12027" max="12027" width="25.5703125" style="45" customWidth="1"/>
    <col min="12028" max="12028" width="12.42578125" style="45" bestFit="1" customWidth="1"/>
    <col min="12029" max="12029" width="8.42578125" style="45" bestFit="1" customWidth="1"/>
    <col min="12030" max="12030" width="14.42578125" style="45" customWidth="1"/>
    <col min="12031" max="12031" width="11.5703125" style="45" bestFit="1" customWidth="1"/>
    <col min="12032" max="12032" width="13.85546875" style="45" bestFit="1" customWidth="1"/>
    <col min="12033" max="12033" width="14.28515625" style="45" bestFit="1" customWidth="1"/>
    <col min="12034" max="12034" width="13.5703125" style="45" bestFit="1" customWidth="1"/>
    <col min="12035" max="12035" width="14.28515625" style="45" bestFit="1" customWidth="1"/>
    <col min="12036" max="12036" width="11.5703125" style="45" bestFit="1" customWidth="1"/>
    <col min="12037" max="12037" width="15.42578125" style="45" customWidth="1"/>
    <col min="12038" max="12282" width="9.140625" style="45"/>
    <col min="12283" max="12283" width="25.5703125" style="45" customWidth="1"/>
    <col min="12284" max="12284" width="12.42578125" style="45" bestFit="1" customWidth="1"/>
    <col min="12285" max="12285" width="8.42578125" style="45" bestFit="1" customWidth="1"/>
    <col min="12286" max="12286" width="14.42578125" style="45" customWidth="1"/>
    <col min="12287" max="12287" width="11.5703125" style="45" bestFit="1" customWidth="1"/>
    <col min="12288" max="12288" width="13.85546875" style="45" bestFit="1" customWidth="1"/>
    <col min="12289" max="12289" width="14.28515625" style="45" bestFit="1" customWidth="1"/>
    <col min="12290" max="12290" width="13.5703125" style="45" bestFit="1" customWidth="1"/>
    <col min="12291" max="12291" width="14.28515625" style="45" bestFit="1" customWidth="1"/>
    <col min="12292" max="12292" width="11.5703125" style="45" bestFit="1" customWidth="1"/>
    <col min="12293" max="12293" width="15.42578125" style="45" customWidth="1"/>
    <col min="12294" max="12538" width="9.140625" style="45"/>
    <col min="12539" max="12539" width="25.5703125" style="45" customWidth="1"/>
    <col min="12540" max="12540" width="12.42578125" style="45" bestFit="1" customWidth="1"/>
    <col min="12541" max="12541" width="8.42578125" style="45" bestFit="1" customWidth="1"/>
    <col min="12542" max="12542" width="14.42578125" style="45" customWidth="1"/>
    <col min="12543" max="12543" width="11.5703125" style="45" bestFit="1" customWidth="1"/>
    <col min="12544" max="12544" width="13.85546875" style="45" bestFit="1" customWidth="1"/>
    <col min="12545" max="12545" width="14.28515625" style="45" bestFit="1" customWidth="1"/>
    <col min="12546" max="12546" width="13.5703125" style="45" bestFit="1" customWidth="1"/>
    <col min="12547" max="12547" width="14.28515625" style="45" bestFit="1" customWidth="1"/>
    <col min="12548" max="12548" width="11.5703125" style="45" bestFit="1" customWidth="1"/>
    <col min="12549" max="12549" width="15.42578125" style="45" customWidth="1"/>
    <col min="12550" max="12794" width="9.140625" style="45"/>
    <col min="12795" max="12795" width="25.5703125" style="45" customWidth="1"/>
    <col min="12796" max="12796" width="12.42578125" style="45" bestFit="1" customWidth="1"/>
    <col min="12797" max="12797" width="8.42578125" style="45" bestFit="1" customWidth="1"/>
    <col min="12798" max="12798" width="14.42578125" style="45" customWidth="1"/>
    <col min="12799" max="12799" width="11.5703125" style="45" bestFit="1" customWidth="1"/>
    <col min="12800" max="12800" width="13.85546875" style="45" bestFit="1" customWidth="1"/>
    <col min="12801" max="12801" width="14.28515625" style="45" bestFit="1" customWidth="1"/>
    <col min="12802" max="12802" width="13.5703125" style="45" bestFit="1" customWidth="1"/>
    <col min="12803" max="12803" width="14.28515625" style="45" bestFit="1" customWidth="1"/>
    <col min="12804" max="12804" width="11.5703125" style="45" bestFit="1" customWidth="1"/>
    <col min="12805" max="12805" width="15.42578125" style="45" customWidth="1"/>
    <col min="12806" max="13050" width="9.140625" style="45"/>
    <col min="13051" max="13051" width="25.5703125" style="45" customWidth="1"/>
    <col min="13052" max="13052" width="12.42578125" style="45" bestFit="1" customWidth="1"/>
    <col min="13053" max="13053" width="8.42578125" style="45" bestFit="1" customWidth="1"/>
    <col min="13054" max="13054" width="14.42578125" style="45" customWidth="1"/>
    <col min="13055" max="13055" width="11.5703125" style="45" bestFit="1" customWidth="1"/>
    <col min="13056" max="13056" width="13.85546875" style="45" bestFit="1" customWidth="1"/>
    <col min="13057" max="13057" width="14.28515625" style="45" bestFit="1" customWidth="1"/>
    <col min="13058" max="13058" width="13.5703125" style="45" bestFit="1" customWidth="1"/>
    <col min="13059" max="13059" width="14.28515625" style="45" bestFit="1" customWidth="1"/>
    <col min="13060" max="13060" width="11.5703125" style="45" bestFit="1" customWidth="1"/>
    <col min="13061" max="13061" width="15.42578125" style="45" customWidth="1"/>
    <col min="13062" max="13306" width="9.140625" style="45"/>
    <col min="13307" max="13307" width="25.5703125" style="45" customWidth="1"/>
    <col min="13308" max="13308" width="12.42578125" style="45" bestFit="1" customWidth="1"/>
    <col min="13309" max="13309" width="8.42578125" style="45" bestFit="1" customWidth="1"/>
    <col min="13310" max="13310" width="14.42578125" style="45" customWidth="1"/>
    <col min="13311" max="13311" width="11.5703125" style="45" bestFit="1" customWidth="1"/>
    <col min="13312" max="13312" width="13.85546875" style="45" bestFit="1" customWidth="1"/>
    <col min="13313" max="13313" width="14.28515625" style="45" bestFit="1" customWidth="1"/>
    <col min="13314" max="13314" width="13.5703125" style="45" bestFit="1" customWidth="1"/>
    <col min="13315" max="13315" width="14.28515625" style="45" bestFit="1" customWidth="1"/>
    <col min="13316" max="13316" width="11.5703125" style="45" bestFit="1" customWidth="1"/>
    <col min="13317" max="13317" width="15.42578125" style="45" customWidth="1"/>
    <col min="13318" max="13562" width="9.140625" style="45"/>
    <col min="13563" max="13563" width="25.5703125" style="45" customWidth="1"/>
    <col min="13564" max="13564" width="12.42578125" style="45" bestFit="1" customWidth="1"/>
    <col min="13565" max="13565" width="8.42578125" style="45" bestFit="1" customWidth="1"/>
    <col min="13566" max="13566" width="14.42578125" style="45" customWidth="1"/>
    <col min="13567" max="13567" width="11.5703125" style="45" bestFit="1" customWidth="1"/>
    <col min="13568" max="13568" width="13.85546875" style="45" bestFit="1" customWidth="1"/>
    <col min="13569" max="13569" width="14.28515625" style="45" bestFit="1" customWidth="1"/>
    <col min="13570" max="13570" width="13.5703125" style="45" bestFit="1" customWidth="1"/>
    <col min="13571" max="13571" width="14.28515625" style="45" bestFit="1" customWidth="1"/>
    <col min="13572" max="13572" width="11.5703125" style="45" bestFit="1" customWidth="1"/>
    <col min="13573" max="13573" width="15.42578125" style="45" customWidth="1"/>
    <col min="13574" max="13818" width="9.140625" style="45"/>
    <col min="13819" max="13819" width="25.5703125" style="45" customWidth="1"/>
    <col min="13820" max="13820" width="12.42578125" style="45" bestFit="1" customWidth="1"/>
    <col min="13821" max="13821" width="8.42578125" style="45" bestFit="1" customWidth="1"/>
    <col min="13822" max="13822" width="14.42578125" style="45" customWidth="1"/>
    <col min="13823" max="13823" width="11.5703125" style="45" bestFit="1" customWidth="1"/>
    <col min="13824" max="13824" width="13.85546875" style="45" bestFit="1" customWidth="1"/>
    <col min="13825" max="13825" width="14.28515625" style="45" bestFit="1" customWidth="1"/>
    <col min="13826" max="13826" width="13.5703125" style="45" bestFit="1" customWidth="1"/>
    <col min="13827" max="13827" width="14.28515625" style="45" bestFit="1" customWidth="1"/>
    <col min="13828" max="13828" width="11.5703125" style="45" bestFit="1" customWidth="1"/>
    <col min="13829" max="13829" width="15.42578125" style="45" customWidth="1"/>
    <col min="13830" max="14074" width="9.140625" style="45"/>
    <col min="14075" max="14075" width="25.5703125" style="45" customWidth="1"/>
    <col min="14076" max="14076" width="12.42578125" style="45" bestFit="1" customWidth="1"/>
    <col min="14077" max="14077" width="8.42578125" style="45" bestFit="1" customWidth="1"/>
    <col min="14078" max="14078" width="14.42578125" style="45" customWidth="1"/>
    <col min="14079" max="14079" width="11.5703125" style="45" bestFit="1" customWidth="1"/>
    <col min="14080" max="14080" width="13.85546875" style="45" bestFit="1" customWidth="1"/>
    <col min="14081" max="14081" width="14.28515625" style="45" bestFit="1" customWidth="1"/>
    <col min="14082" max="14082" width="13.5703125" style="45" bestFit="1" customWidth="1"/>
    <col min="14083" max="14083" width="14.28515625" style="45" bestFit="1" customWidth="1"/>
    <col min="14084" max="14084" width="11.5703125" style="45" bestFit="1" customWidth="1"/>
    <col min="14085" max="14085" width="15.42578125" style="45" customWidth="1"/>
    <col min="14086" max="14330" width="9.140625" style="45"/>
    <col min="14331" max="14331" width="25.5703125" style="45" customWidth="1"/>
    <col min="14332" max="14332" width="12.42578125" style="45" bestFit="1" customWidth="1"/>
    <col min="14333" max="14333" width="8.42578125" style="45" bestFit="1" customWidth="1"/>
    <col min="14334" max="14334" width="14.42578125" style="45" customWidth="1"/>
    <col min="14335" max="14335" width="11.5703125" style="45" bestFit="1" customWidth="1"/>
    <col min="14336" max="14336" width="13.85546875" style="45" bestFit="1" customWidth="1"/>
    <col min="14337" max="14337" width="14.28515625" style="45" bestFit="1" customWidth="1"/>
    <col min="14338" max="14338" width="13.5703125" style="45" bestFit="1" customWidth="1"/>
    <col min="14339" max="14339" width="14.28515625" style="45" bestFit="1" customWidth="1"/>
    <col min="14340" max="14340" width="11.5703125" style="45" bestFit="1" customWidth="1"/>
    <col min="14341" max="14341" width="15.42578125" style="45" customWidth="1"/>
    <col min="14342" max="14586" width="9.140625" style="45"/>
    <col min="14587" max="14587" width="25.5703125" style="45" customWidth="1"/>
    <col min="14588" max="14588" width="12.42578125" style="45" bestFit="1" customWidth="1"/>
    <col min="14589" max="14589" width="8.42578125" style="45" bestFit="1" customWidth="1"/>
    <col min="14590" max="14590" width="14.42578125" style="45" customWidth="1"/>
    <col min="14591" max="14591" width="11.5703125" style="45" bestFit="1" customWidth="1"/>
    <col min="14592" max="14592" width="13.85546875" style="45" bestFit="1" customWidth="1"/>
    <col min="14593" max="14593" width="14.28515625" style="45" bestFit="1" customWidth="1"/>
    <col min="14594" max="14594" width="13.5703125" style="45" bestFit="1" customWidth="1"/>
    <col min="14595" max="14595" width="14.28515625" style="45" bestFit="1" customWidth="1"/>
    <col min="14596" max="14596" width="11.5703125" style="45" bestFit="1" customWidth="1"/>
    <col min="14597" max="14597" width="15.42578125" style="45" customWidth="1"/>
    <col min="14598" max="14842" width="9.140625" style="45"/>
    <col min="14843" max="14843" width="25.5703125" style="45" customWidth="1"/>
    <col min="14844" max="14844" width="12.42578125" style="45" bestFit="1" customWidth="1"/>
    <col min="14845" max="14845" width="8.42578125" style="45" bestFit="1" customWidth="1"/>
    <col min="14846" max="14846" width="14.42578125" style="45" customWidth="1"/>
    <col min="14847" max="14847" width="11.5703125" style="45" bestFit="1" customWidth="1"/>
    <col min="14848" max="14848" width="13.85546875" style="45" bestFit="1" customWidth="1"/>
    <col min="14849" max="14849" width="14.28515625" style="45" bestFit="1" customWidth="1"/>
    <col min="14850" max="14850" width="13.5703125" style="45" bestFit="1" customWidth="1"/>
    <col min="14851" max="14851" width="14.28515625" style="45" bestFit="1" customWidth="1"/>
    <col min="14852" max="14852" width="11.5703125" style="45" bestFit="1" customWidth="1"/>
    <col min="14853" max="14853" width="15.42578125" style="45" customWidth="1"/>
    <col min="14854" max="15098" width="9.140625" style="45"/>
    <col min="15099" max="15099" width="25.5703125" style="45" customWidth="1"/>
    <col min="15100" max="15100" width="12.42578125" style="45" bestFit="1" customWidth="1"/>
    <col min="15101" max="15101" width="8.42578125" style="45" bestFit="1" customWidth="1"/>
    <col min="15102" max="15102" width="14.42578125" style="45" customWidth="1"/>
    <col min="15103" max="15103" width="11.5703125" style="45" bestFit="1" customWidth="1"/>
    <col min="15104" max="15104" width="13.85546875" style="45" bestFit="1" customWidth="1"/>
    <col min="15105" max="15105" width="14.28515625" style="45" bestFit="1" customWidth="1"/>
    <col min="15106" max="15106" width="13.5703125" style="45" bestFit="1" customWidth="1"/>
    <col min="15107" max="15107" width="14.28515625" style="45" bestFit="1" customWidth="1"/>
    <col min="15108" max="15108" width="11.5703125" style="45" bestFit="1" customWidth="1"/>
    <col min="15109" max="15109" width="15.42578125" style="45" customWidth="1"/>
    <col min="15110" max="15354" width="9.140625" style="45"/>
    <col min="15355" max="15355" width="25.5703125" style="45" customWidth="1"/>
    <col min="15356" max="15356" width="12.42578125" style="45" bestFit="1" customWidth="1"/>
    <col min="15357" max="15357" width="8.42578125" style="45" bestFit="1" customWidth="1"/>
    <col min="15358" max="15358" width="14.42578125" style="45" customWidth="1"/>
    <col min="15359" max="15359" width="11.5703125" style="45" bestFit="1" customWidth="1"/>
    <col min="15360" max="15360" width="13.85546875" style="45" bestFit="1" customWidth="1"/>
    <col min="15361" max="15361" width="14.28515625" style="45" bestFit="1" customWidth="1"/>
    <col min="15362" max="15362" width="13.5703125" style="45" bestFit="1" customWidth="1"/>
    <col min="15363" max="15363" width="14.28515625" style="45" bestFit="1" customWidth="1"/>
    <col min="15364" max="15364" width="11.5703125" style="45" bestFit="1" customWidth="1"/>
    <col min="15365" max="15365" width="15.42578125" style="45" customWidth="1"/>
    <col min="15366" max="15610" width="9.140625" style="45"/>
    <col min="15611" max="15611" width="25.5703125" style="45" customWidth="1"/>
    <col min="15612" max="15612" width="12.42578125" style="45" bestFit="1" customWidth="1"/>
    <col min="15613" max="15613" width="8.42578125" style="45" bestFit="1" customWidth="1"/>
    <col min="15614" max="15614" width="14.42578125" style="45" customWidth="1"/>
    <col min="15615" max="15615" width="11.5703125" style="45" bestFit="1" customWidth="1"/>
    <col min="15616" max="15616" width="13.85546875" style="45" bestFit="1" customWidth="1"/>
    <col min="15617" max="15617" width="14.28515625" style="45" bestFit="1" customWidth="1"/>
    <col min="15618" max="15618" width="13.5703125" style="45" bestFit="1" customWidth="1"/>
    <col min="15619" max="15619" width="14.28515625" style="45" bestFit="1" customWidth="1"/>
    <col min="15620" max="15620" width="11.5703125" style="45" bestFit="1" customWidth="1"/>
    <col min="15621" max="15621" width="15.42578125" style="45" customWidth="1"/>
    <col min="15622" max="15866" width="9.140625" style="45"/>
    <col min="15867" max="15867" width="25.5703125" style="45" customWidth="1"/>
    <col min="15868" max="15868" width="12.42578125" style="45" bestFit="1" customWidth="1"/>
    <col min="15869" max="15869" width="8.42578125" style="45" bestFit="1" customWidth="1"/>
    <col min="15870" max="15870" width="14.42578125" style="45" customWidth="1"/>
    <col min="15871" max="15871" width="11.5703125" style="45" bestFit="1" customWidth="1"/>
    <col min="15872" max="15872" width="13.85546875" style="45" bestFit="1" customWidth="1"/>
    <col min="15873" max="15873" width="14.28515625" style="45" bestFit="1" customWidth="1"/>
    <col min="15874" max="15874" width="13.5703125" style="45" bestFit="1" customWidth="1"/>
    <col min="15875" max="15875" width="14.28515625" style="45" bestFit="1" customWidth="1"/>
    <col min="15876" max="15876" width="11.5703125" style="45" bestFit="1" customWidth="1"/>
    <col min="15877" max="15877" width="15.42578125" style="45" customWidth="1"/>
    <col min="15878" max="16122" width="9.140625" style="45"/>
    <col min="16123" max="16123" width="25.5703125" style="45" customWidth="1"/>
    <col min="16124" max="16124" width="12.42578125" style="45" bestFit="1" customWidth="1"/>
    <col min="16125" max="16125" width="8.42578125" style="45" bestFit="1" customWidth="1"/>
    <col min="16126" max="16126" width="14.42578125" style="45" customWidth="1"/>
    <col min="16127" max="16127" width="11.5703125" style="45" bestFit="1" customWidth="1"/>
    <col min="16128" max="16128" width="13.85546875" style="45" bestFit="1" customWidth="1"/>
    <col min="16129" max="16129" width="14.28515625" style="45" bestFit="1" customWidth="1"/>
    <col min="16130" max="16130" width="13.5703125" style="45" bestFit="1" customWidth="1"/>
    <col min="16131" max="16131" width="14.28515625" style="45" bestFit="1" customWidth="1"/>
    <col min="16132" max="16132" width="11.5703125" style="45" bestFit="1" customWidth="1"/>
    <col min="16133" max="16133" width="15.42578125" style="45" customWidth="1"/>
    <col min="16134" max="16384" width="9.140625" style="45"/>
  </cols>
  <sheetData>
    <row r="1" spans="1:8" ht="15.75" x14ac:dyDescent="0.25">
      <c r="A1" s="43"/>
      <c r="B1" s="44"/>
      <c r="C1" s="209" t="s">
        <v>22</v>
      </c>
      <c r="D1" s="210"/>
      <c r="E1" s="210"/>
      <c r="F1" s="210"/>
      <c r="G1" s="210"/>
      <c r="H1" s="211"/>
    </row>
    <row r="2" spans="1:8" s="48" customFormat="1" ht="15.75" x14ac:dyDescent="0.25">
      <c r="A2" s="46" t="s">
        <v>2</v>
      </c>
      <c r="B2" s="47" t="s">
        <v>3</v>
      </c>
      <c r="C2" s="28" t="s">
        <v>23</v>
      </c>
      <c r="D2" s="29" t="s">
        <v>24</v>
      </c>
      <c r="E2" s="30" t="s">
        <v>25</v>
      </c>
      <c r="F2" s="28" t="s">
        <v>26</v>
      </c>
      <c r="G2" s="29" t="s">
        <v>24</v>
      </c>
      <c r="H2" s="30" t="s">
        <v>25</v>
      </c>
    </row>
    <row r="3" spans="1:8" s="50" customFormat="1" ht="15.75" x14ac:dyDescent="0.25">
      <c r="A3" s="46"/>
      <c r="B3" s="47"/>
      <c r="C3" s="28"/>
      <c r="D3" s="29"/>
      <c r="E3" s="30"/>
      <c r="F3" s="48"/>
      <c r="G3" s="48"/>
      <c r="H3" s="49"/>
    </row>
    <row r="4" spans="1:8" x14ac:dyDescent="0.2">
      <c r="A4" s="43" t="s">
        <v>4</v>
      </c>
      <c r="B4" s="51">
        <v>2012</v>
      </c>
      <c r="C4" s="56">
        <v>272442</v>
      </c>
      <c r="D4" s="57">
        <v>0.8447339250189031</v>
      </c>
      <c r="E4" s="58">
        <v>0.1552660749810969</v>
      </c>
      <c r="F4" s="52"/>
      <c r="G4" s="52"/>
      <c r="H4" s="53"/>
    </row>
    <row r="5" spans="1:8" x14ac:dyDescent="0.2">
      <c r="A5" s="43" t="s">
        <v>6</v>
      </c>
      <c r="B5" s="51">
        <v>2012</v>
      </c>
      <c r="C5" s="56">
        <v>277226</v>
      </c>
      <c r="D5" s="57">
        <v>0.86107363667188508</v>
      </c>
      <c r="E5" s="58">
        <v>0.13892636332811498</v>
      </c>
      <c r="F5" s="52"/>
      <c r="G5" s="52"/>
      <c r="H5" s="53"/>
    </row>
    <row r="6" spans="1:8" x14ac:dyDescent="0.2">
      <c r="A6" s="43" t="s">
        <v>7</v>
      </c>
      <c r="B6" s="51">
        <v>2012</v>
      </c>
      <c r="C6" s="56">
        <v>315659</v>
      </c>
      <c r="D6" s="57">
        <v>0.85011990787527048</v>
      </c>
      <c r="E6" s="58">
        <v>0.14988009212472952</v>
      </c>
      <c r="F6" s="52"/>
      <c r="G6" s="52"/>
      <c r="H6" s="53"/>
    </row>
    <row r="7" spans="1:8" x14ac:dyDescent="0.2">
      <c r="A7" s="43" t="s">
        <v>8</v>
      </c>
      <c r="B7" s="51">
        <v>2012</v>
      </c>
      <c r="C7" s="56">
        <v>380745</v>
      </c>
      <c r="D7" s="57">
        <v>0.77994983519153238</v>
      </c>
      <c r="E7" s="58">
        <v>0.22005016480846762</v>
      </c>
      <c r="F7" s="52"/>
      <c r="G7" s="52"/>
      <c r="H7" s="53"/>
    </row>
    <row r="8" spans="1:8" x14ac:dyDescent="0.2">
      <c r="A8" s="43" t="s">
        <v>9</v>
      </c>
      <c r="B8" s="51">
        <v>2012</v>
      </c>
      <c r="C8" s="56">
        <v>386335</v>
      </c>
      <c r="D8" s="57">
        <v>0.81823029236284572</v>
      </c>
      <c r="E8" s="58">
        <v>0.18176970763715428</v>
      </c>
      <c r="F8" s="52"/>
      <c r="G8" s="52"/>
      <c r="H8" s="53"/>
    </row>
    <row r="9" spans="1:8" x14ac:dyDescent="0.2">
      <c r="A9" s="43" t="s">
        <v>10</v>
      </c>
      <c r="B9" s="51">
        <v>2012</v>
      </c>
      <c r="C9" s="56">
        <v>424689</v>
      </c>
      <c r="D9" s="57">
        <v>0.79050081353649382</v>
      </c>
      <c r="E9" s="58">
        <v>0.20949918646350624</v>
      </c>
      <c r="F9" s="52"/>
      <c r="G9" s="52"/>
      <c r="H9" s="53"/>
    </row>
    <row r="10" spans="1:8" x14ac:dyDescent="0.2">
      <c r="A10" s="43" t="s">
        <v>11</v>
      </c>
      <c r="B10" s="51">
        <v>2012</v>
      </c>
      <c r="C10" s="56">
        <v>480464</v>
      </c>
      <c r="D10" s="57">
        <v>0.74671359352625799</v>
      </c>
      <c r="E10" s="58">
        <v>0.25328640647374207</v>
      </c>
      <c r="F10" s="52"/>
      <c r="G10" s="52"/>
      <c r="H10" s="53"/>
    </row>
    <row r="11" spans="1:8" x14ac:dyDescent="0.2">
      <c r="A11" s="43" t="s">
        <v>12</v>
      </c>
      <c r="B11" s="51">
        <v>2012</v>
      </c>
      <c r="C11" s="56">
        <v>486867</v>
      </c>
      <c r="D11" s="57">
        <v>0.72914779600999857</v>
      </c>
      <c r="E11" s="58">
        <v>0.27085220399000137</v>
      </c>
      <c r="F11" s="52"/>
      <c r="G11" s="52"/>
      <c r="H11" s="53"/>
    </row>
    <row r="12" spans="1:8" x14ac:dyDescent="0.2">
      <c r="A12" s="43" t="s">
        <v>13</v>
      </c>
      <c r="B12" s="51">
        <v>2012</v>
      </c>
      <c r="C12" s="56">
        <v>400370</v>
      </c>
      <c r="D12" s="57">
        <v>0.78695206933586437</v>
      </c>
      <c r="E12" s="58">
        <v>0.21304793066413569</v>
      </c>
      <c r="F12" s="52"/>
      <c r="G12" s="52"/>
      <c r="H12" s="53"/>
    </row>
    <row r="13" spans="1:8" x14ac:dyDescent="0.2">
      <c r="A13" s="43" t="s">
        <v>14</v>
      </c>
      <c r="B13" s="51">
        <v>2012</v>
      </c>
      <c r="C13" s="56">
        <v>346817</v>
      </c>
      <c r="D13" s="57">
        <v>0.81799046759530247</v>
      </c>
      <c r="E13" s="58">
        <v>0.18200953240469758</v>
      </c>
      <c r="F13" s="52"/>
      <c r="G13" s="52"/>
      <c r="H13" s="53"/>
    </row>
    <row r="14" spans="1:8" x14ac:dyDescent="0.2">
      <c r="A14" s="43" t="s">
        <v>15</v>
      </c>
      <c r="B14" s="51">
        <v>2012</v>
      </c>
      <c r="C14" s="56">
        <v>298584</v>
      </c>
      <c r="D14" s="57">
        <v>0.85359228893711647</v>
      </c>
      <c r="E14" s="58">
        <v>0.14640771106288347</v>
      </c>
      <c r="F14" s="52"/>
      <c r="G14" s="52"/>
      <c r="H14" s="53"/>
    </row>
    <row r="15" spans="1:8" x14ac:dyDescent="0.2">
      <c r="A15" s="43" t="s">
        <v>16</v>
      </c>
      <c r="B15" s="51">
        <v>2012</v>
      </c>
      <c r="C15" s="56">
        <v>277346</v>
      </c>
      <c r="D15" s="57">
        <v>0.81805758871589995</v>
      </c>
      <c r="E15" s="58">
        <v>0.18194241128409999</v>
      </c>
      <c r="F15" s="52"/>
      <c r="G15" s="52"/>
      <c r="H15" s="53"/>
    </row>
    <row r="16" spans="1:8" x14ac:dyDescent="0.2">
      <c r="A16" s="43"/>
      <c r="C16" s="56"/>
      <c r="D16" s="59"/>
      <c r="E16" s="60"/>
      <c r="F16" s="52"/>
      <c r="G16" s="52"/>
      <c r="H16" s="53"/>
    </row>
    <row r="17" spans="1:13" ht="15.75" x14ac:dyDescent="0.25">
      <c r="A17" s="31" t="s">
        <v>3</v>
      </c>
      <c r="B17" s="32">
        <v>2012</v>
      </c>
      <c r="C17" s="33">
        <f>SUM(C4:C15)</f>
        <v>4347544</v>
      </c>
      <c r="D17" s="34">
        <v>0.80051564745520687</v>
      </c>
      <c r="E17" s="35">
        <v>0.1994843525447931</v>
      </c>
      <c r="F17" s="33">
        <f>C17</f>
        <v>4347544</v>
      </c>
      <c r="G17" s="34">
        <v>0.80051564745520687</v>
      </c>
      <c r="H17" s="35">
        <v>0.1994843525447931</v>
      </c>
    </row>
    <row r="18" spans="1:13" s="50" customFormat="1" ht="15.75" x14ac:dyDescent="0.25">
      <c r="A18" s="46"/>
      <c r="B18" s="47"/>
      <c r="C18" s="28"/>
      <c r="D18" s="29"/>
      <c r="E18" s="30"/>
      <c r="F18" s="48"/>
      <c r="G18" s="48"/>
      <c r="H18" s="49"/>
    </row>
    <row r="19" spans="1:13" x14ac:dyDescent="0.2">
      <c r="A19" s="43" t="s">
        <v>4</v>
      </c>
      <c r="B19" s="51">
        <v>2013</v>
      </c>
      <c r="C19" s="56">
        <v>267033</v>
      </c>
      <c r="D19" s="57">
        <v>0.84006096624761739</v>
      </c>
      <c r="E19" s="58">
        <v>0.15993903375238266</v>
      </c>
      <c r="F19" s="54">
        <v>4342135</v>
      </c>
      <c r="G19" s="57">
        <v>0.8</v>
      </c>
      <c r="H19" s="58">
        <v>0.2</v>
      </c>
    </row>
    <row r="20" spans="1:13" x14ac:dyDescent="0.2">
      <c r="A20" s="43" t="s">
        <v>6</v>
      </c>
      <c r="B20" s="51">
        <v>2013</v>
      </c>
      <c r="C20" s="56">
        <v>274743</v>
      </c>
      <c r="D20" s="57">
        <v>0.85390710591352648</v>
      </c>
      <c r="E20" s="58">
        <v>0.14609289408647355</v>
      </c>
      <c r="F20" s="54">
        <v>4339652</v>
      </c>
      <c r="G20" s="57">
        <v>0.8</v>
      </c>
      <c r="H20" s="58">
        <v>0.2</v>
      </c>
    </row>
    <row r="21" spans="1:13" x14ac:dyDescent="0.2">
      <c r="A21" s="43" t="s">
        <v>7</v>
      </c>
      <c r="B21" s="51">
        <v>2013</v>
      </c>
      <c r="C21" s="56">
        <v>315432</v>
      </c>
      <c r="D21" s="57">
        <v>0.84063760176519819</v>
      </c>
      <c r="E21" s="58">
        <v>0.15936239823480181</v>
      </c>
      <c r="F21" s="54">
        <v>4339425</v>
      </c>
      <c r="G21" s="57">
        <v>0.8</v>
      </c>
      <c r="H21" s="58">
        <v>0.2</v>
      </c>
    </row>
    <row r="22" spans="1:13" x14ac:dyDescent="0.2">
      <c r="A22" s="43" t="s">
        <v>8</v>
      </c>
      <c r="B22" s="51">
        <v>2013</v>
      </c>
      <c r="C22" s="56">
        <v>356523</v>
      </c>
      <c r="D22" s="57">
        <v>0.79376926593796193</v>
      </c>
      <c r="E22" s="58">
        <v>0.20623073406203807</v>
      </c>
      <c r="F22" s="54">
        <v>4315203</v>
      </c>
      <c r="G22" s="57">
        <v>0.8</v>
      </c>
      <c r="H22" s="58">
        <v>0.2</v>
      </c>
    </row>
    <row r="23" spans="1:13" x14ac:dyDescent="0.2">
      <c r="A23" s="43" t="s">
        <v>9</v>
      </c>
      <c r="B23" s="51">
        <v>2013</v>
      </c>
      <c r="C23" s="56">
        <v>381088</v>
      </c>
      <c r="D23" s="57">
        <v>0.80857702158031741</v>
      </c>
      <c r="E23" s="58">
        <v>0.19142297841968259</v>
      </c>
      <c r="F23" s="54">
        <v>4309956</v>
      </c>
      <c r="G23" s="57">
        <v>0.8</v>
      </c>
      <c r="H23" s="58">
        <v>0.2</v>
      </c>
    </row>
    <row r="24" spans="1:13" x14ac:dyDescent="0.2">
      <c r="A24" s="43" t="s">
        <v>10</v>
      </c>
      <c r="B24" s="51">
        <v>2013</v>
      </c>
      <c r="C24" s="56">
        <v>420619</v>
      </c>
      <c r="D24" s="57">
        <v>0.79500450526485966</v>
      </c>
      <c r="E24" s="58">
        <v>0.20499549473514037</v>
      </c>
      <c r="F24" s="54">
        <v>4305886</v>
      </c>
      <c r="G24" s="57">
        <v>0.8</v>
      </c>
      <c r="H24" s="58">
        <v>0.2</v>
      </c>
    </row>
    <row r="25" spans="1:13" x14ac:dyDescent="0.2">
      <c r="A25" s="43" t="s">
        <v>11</v>
      </c>
      <c r="B25" s="51">
        <v>2013</v>
      </c>
      <c r="C25" s="56">
        <v>480406</v>
      </c>
      <c r="D25" s="57">
        <v>0.7499510830422601</v>
      </c>
      <c r="E25" s="58">
        <v>0.2500489169577399</v>
      </c>
      <c r="F25" s="54">
        <v>4305828</v>
      </c>
      <c r="G25" s="57">
        <v>0.8</v>
      </c>
      <c r="H25" s="58">
        <v>0.2</v>
      </c>
    </row>
    <row r="26" spans="1:13" x14ac:dyDescent="0.2">
      <c r="A26" s="43" t="s">
        <v>12</v>
      </c>
      <c r="B26" s="51">
        <v>2013</v>
      </c>
      <c r="C26" s="56">
        <v>499411</v>
      </c>
      <c r="D26" s="57">
        <v>0.72417107352461196</v>
      </c>
      <c r="E26" s="58">
        <v>0.27582892647538798</v>
      </c>
      <c r="F26" s="54">
        <v>4318372</v>
      </c>
      <c r="G26" s="57">
        <v>0.8</v>
      </c>
      <c r="H26" s="58">
        <v>0.2</v>
      </c>
    </row>
    <row r="27" spans="1:13" x14ac:dyDescent="0.2">
      <c r="A27" s="43" t="s">
        <v>13</v>
      </c>
      <c r="B27" s="51">
        <v>2013</v>
      </c>
      <c r="C27" s="56">
        <v>405132</v>
      </c>
      <c r="D27" s="57">
        <v>0.79864093678109849</v>
      </c>
      <c r="E27" s="58">
        <v>0.20135906321890149</v>
      </c>
      <c r="F27" s="54">
        <v>4323134</v>
      </c>
      <c r="G27" s="57">
        <v>0.8</v>
      </c>
      <c r="H27" s="58">
        <v>0.2</v>
      </c>
      <c r="K27" s="57"/>
      <c r="L27" s="57"/>
      <c r="M27" s="52"/>
    </row>
    <row r="28" spans="1:13" x14ac:dyDescent="0.2">
      <c r="A28" s="43" t="s">
        <v>14</v>
      </c>
      <c r="B28" s="51">
        <v>2013</v>
      </c>
      <c r="C28" s="56">
        <v>359358</v>
      </c>
      <c r="D28" s="57">
        <v>0.82108371039464823</v>
      </c>
      <c r="E28" s="58">
        <v>0.17891628960535177</v>
      </c>
      <c r="F28" s="54">
        <v>4335675</v>
      </c>
      <c r="G28" s="57">
        <v>0.8</v>
      </c>
      <c r="H28" s="58">
        <v>0.2</v>
      </c>
      <c r="K28" s="57"/>
      <c r="L28" s="57"/>
      <c r="M28" s="52"/>
    </row>
    <row r="29" spans="1:13" x14ac:dyDescent="0.2">
      <c r="A29" s="43" t="s">
        <v>15</v>
      </c>
      <c r="B29" s="51">
        <v>2013</v>
      </c>
      <c r="C29" s="56">
        <v>298750</v>
      </c>
      <c r="D29" s="57">
        <v>0.85869121338912135</v>
      </c>
      <c r="E29" s="58">
        <v>0.14130878661087867</v>
      </c>
      <c r="F29" s="54">
        <v>4335841</v>
      </c>
      <c r="G29" s="57">
        <v>0.8</v>
      </c>
      <c r="H29" s="58">
        <v>0.2</v>
      </c>
      <c r="K29" s="57"/>
      <c r="L29" s="57"/>
      <c r="M29" s="52"/>
    </row>
    <row r="30" spans="1:13" x14ac:dyDescent="0.2">
      <c r="A30" s="43" t="s">
        <v>16</v>
      </c>
      <c r="B30" s="51">
        <v>2013</v>
      </c>
      <c r="C30" s="56">
        <v>283275</v>
      </c>
      <c r="D30" s="57">
        <v>0.82423440120024716</v>
      </c>
      <c r="E30" s="58">
        <v>0.1757655987997529</v>
      </c>
      <c r="F30" s="54">
        <v>4341770</v>
      </c>
      <c r="G30" s="57">
        <v>0.8</v>
      </c>
      <c r="H30" s="58">
        <v>0.2</v>
      </c>
      <c r="K30" s="57"/>
      <c r="L30" s="57"/>
      <c r="M30" s="52"/>
    </row>
    <row r="31" spans="1:13" x14ac:dyDescent="0.2">
      <c r="A31" s="43"/>
      <c r="C31" s="56"/>
      <c r="D31" s="59"/>
      <c r="E31" s="60"/>
      <c r="F31" s="52"/>
      <c r="G31" s="52"/>
      <c r="H31" s="53"/>
      <c r="K31" s="62"/>
      <c r="L31" s="62"/>
      <c r="M31" s="52"/>
    </row>
    <row r="32" spans="1:13" ht="15.75" x14ac:dyDescent="0.25">
      <c r="A32" s="31" t="s">
        <v>3</v>
      </c>
      <c r="B32" s="32">
        <v>2013</v>
      </c>
      <c r="C32" s="33">
        <f>SUM(C19:C30)</f>
        <v>4341770</v>
      </c>
      <c r="D32" s="34">
        <v>0.80156249640123733</v>
      </c>
      <c r="E32" s="35">
        <v>0.19843750359876272</v>
      </c>
      <c r="F32" s="33">
        <f>C32</f>
        <v>4341770</v>
      </c>
      <c r="G32" s="34">
        <v>0.80156249640123733</v>
      </c>
      <c r="H32" s="35">
        <v>0.19843750359876272</v>
      </c>
      <c r="K32" s="62"/>
      <c r="L32" s="62"/>
      <c r="M32" s="52"/>
    </row>
    <row r="33" spans="1:13" s="50" customFormat="1" ht="15.75" x14ac:dyDescent="0.25">
      <c r="A33" s="46"/>
      <c r="B33" s="47"/>
      <c r="C33" s="28"/>
      <c r="D33" s="29"/>
      <c r="E33" s="30"/>
      <c r="F33" s="48"/>
      <c r="G33" s="48"/>
      <c r="H33" s="49"/>
      <c r="K33" s="62"/>
      <c r="L33" s="62"/>
      <c r="M33" s="48"/>
    </row>
    <row r="34" spans="1:13" x14ac:dyDescent="0.2">
      <c r="A34" s="43" t="s">
        <v>4</v>
      </c>
      <c r="B34" s="51">
        <v>2014</v>
      </c>
      <c r="C34" s="56">
        <v>273525</v>
      </c>
      <c r="D34" s="57">
        <v>0.85235353258385893</v>
      </c>
      <c r="E34" s="58">
        <v>0.14764646741614113</v>
      </c>
      <c r="F34" s="54">
        <v>4348262</v>
      </c>
      <c r="G34" s="57">
        <v>0.8</v>
      </c>
      <c r="H34" s="58">
        <v>0.2</v>
      </c>
      <c r="K34" s="62"/>
      <c r="L34" s="62"/>
      <c r="M34" s="52"/>
    </row>
    <row r="35" spans="1:13" x14ac:dyDescent="0.2">
      <c r="A35" s="43" t="s">
        <v>6</v>
      </c>
      <c r="B35" s="51">
        <v>2014</v>
      </c>
      <c r="C35" s="56">
        <v>272760</v>
      </c>
      <c r="D35" s="57">
        <v>0.87028523243877398</v>
      </c>
      <c r="E35" s="58">
        <v>0.12971476756122599</v>
      </c>
      <c r="F35" s="54">
        <v>4346279</v>
      </c>
      <c r="G35" s="57">
        <v>0.8</v>
      </c>
      <c r="H35" s="58">
        <v>0.2</v>
      </c>
      <c r="K35" s="62"/>
      <c r="L35" s="62"/>
      <c r="M35" s="52"/>
    </row>
    <row r="36" spans="1:13" x14ac:dyDescent="0.2">
      <c r="A36" s="43" t="s">
        <v>7</v>
      </c>
      <c r="B36" s="51">
        <v>2014</v>
      </c>
      <c r="C36" s="56">
        <v>308566</v>
      </c>
      <c r="D36" s="57">
        <v>0.85694470550870805</v>
      </c>
      <c r="E36" s="58">
        <v>0.14305529449129198</v>
      </c>
      <c r="F36" s="54">
        <v>4339413</v>
      </c>
      <c r="G36" s="57">
        <v>0.8</v>
      </c>
      <c r="H36" s="58">
        <v>0.2</v>
      </c>
      <c r="K36" s="62"/>
      <c r="L36" s="62"/>
      <c r="M36" s="52"/>
    </row>
    <row r="37" spans="1:13" x14ac:dyDescent="0.2">
      <c r="A37" s="43" t="s">
        <v>8</v>
      </c>
      <c r="B37" s="51">
        <v>2014</v>
      </c>
      <c r="C37" s="56">
        <v>366772</v>
      </c>
      <c r="D37" s="57">
        <v>0.7822680030100444</v>
      </c>
      <c r="E37" s="58">
        <v>0.2177319969899556</v>
      </c>
      <c r="F37" s="54">
        <v>4349662</v>
      </c>
      <c r="G37" s="57">
        <v>0.8</v>
      </c>
      <c r="H37" s="58">
        <v>0.2</v>
      </c>
      <c r="K37" s="62"/>
      <c r="L37" s="62"/>
      <c r="M37" s="52"/>
    </row>
    <row r="38" spans="1:13" x14ac:dyDescent="0.2">
      <c r="A38" s="43" t="s">
        <v>9</v>
      </c>
      <c r="B38" s="51">
        <v>2014</v>
      </c>
      <c r="C38" s="56">
        <v>380257</v>
      </c>
      <c r="D38" s="57">
        <v>0.81245315668087636</v>
      </c>
      <c r="E38" s="58">
        <v>0.18754684331912364</v>
      </c>
      <c r="F38" s="54">
        <v>4348831</v>
      </c>
      <c r="G38" s="57">
        <v>0.8</v>
      </c>
      <c r="H38" s="58">
        <v>0.2</v>
      </c>
      <c r="K38" s="62"/>
      <c r="L38" s="62"/>
      <c r="M38" s="52"/>
    </row>
    <row r="39" spans="1:13" x14ac:dyDescent="0.2">
      <c r="A39" s="43" t="s">
        <v>10</v>
      </c>
      <c r="B39" s="51">
        <v>2014</v>
      </c>
      <c r="C39" s="56">
        <v>424784</v>
      </c>
      <c r="D39" s="57">
        <v>0.79924385099250439</v>
      </c>
      <c r="E39" s="58">
        <v>0.20075614900749558</v>
      </c>
      <c r="F39" s="54">
        <v>4352996</v>
      </c>
      <c r="G39" s="57">
        <v>0.8</v>
      </c>
      <c r="H39" s="58">
        <v>0.2</v>
      </c>
      <c r="K39" s="62"/>
      <c r="L39" s="62"/>
      <c r="M39" s="52"/>
    </row>
    <row r="40" spans="1:13" x14ac:dyDescent="0.2">
      <c r="A40" s="43" t="s">
        <v>11</v>
      </c>
      <c r="B40" s="51">
        <v>2014</v>
      </c>
      <c r="C40" s="56">
        <v>476860</v>
      </c>
      <c r="D40" s="57">
        <v>0.73879964769534034</v>
      </c>
      <c r="E40" s="58">
        <v>0.26120035230465966</v>
      </c>
      <c r="F40" s="54">
        <v>4349450</v>
      </c>
      <c r="G40" s="57">
        <v>0.8</v>
      </c>
      <c r="H40" s="58">
        <v>0.2</v>
      </c>
      <c r="K40" s="52"/>
      <c r="L40" s="52"/>
      <c r="M40" s="52"/>
    </row>
    <row r="41" spans="1:13" x14ac:dyDescent="0.2">
      <c r="A41" s="43" t="s">
        <v>12</v>
      </c>
      <c r="B41" s="51">
        <v>2014</v>
      </c>
      <c r="C41" s="56">
        <v>495251</v>
      </c>
      <c r="D41" s="57">
        <v>0.7157744254933357</v>
      </c>
      <c r="E41" s="58">
        <v>0.2842255745066643</v>
      </c>
      <c r="F41" s="54">
        <v>4345290</v>
      </c>
      <c r="G41" s="57">
        <v>0.8</v>
      </c>
      <c r="H41" s="58">
        <v>0.2</v>
      </c>
    </row>
    <row r="42" spans="1:13" x14ac:dyDescent="0.2">
      <c r="A42" s="43" t="s">
        <v>13</v>
      </c>
      <c r="B42" s="51">
        <v>2014</v>
      </c>
      <c r="C42" s="56">
        <v>399762</v>
      </c>
      <c r="D42" s="57">
        <v>0.79855514030848351</v>
      </c>
      <c r="E42" s="58">
        <v>0.20144485969151646</v>
      </c>
      <c r="F42" s="54">
        <v>4339920</v>
      </c>
      <c r="G42" s="57">
        <v>0.8</v>
      </c>
      <c r="H42" s="58">
        <v>0.2</v>
      </c>
    </row>
    <row r="43" spans="1:13" x14ac:dyDescent="0.2">
      <c r="A43" s="43" t="s">
        <v>14</v>
      </c>
      <c r="B43" s="51">
        <v>2014</v>
      </c>
      <c r="C43" s="56">
        <v>360764</v>
      </c>
      <c r="D43" s="57">
        <v>0.81488452284596025</v>
      </c>
      <c r="E43" s="58">
        <v>0.18511547715403975</v>
      </c>
      <c r="F43" s="54">
        <v>4341326</v>
      </c>
      <c r="G43" s="57">
        <v>0.8</v>
      </c>
      <c r="H43" s="58">
        <v>0.2</v>
      </c>
    </row>
    <row r="44" spans="1:13" x14ac:dyDescent="0.2">
      <c r="A44" s="43" t="s">
        <v>15</v>
      </c>
      <c r="B44" s="51">
        <v>2014</v>
      </c>
      <c r="C44" s="56">
        <v>298350</v>
      </c>
      <c r="D44" s="57">
        <v>0.85290095525389642</v>
      </c>
      <c r="E44" s="58">
        <v>0.14709904474610358</v>
      </c>
      <c r="F44" s="54">
        <v>4340926</v>
      </c>
      <c r="G44" s="57">
        <v>0.8</v>
      </c>
      <c r="H44" s="58">
        <v>0.2</v>
      </c>
    </row>
    <row r="45" spans="1:13" x14ac:dyDescent="0.2">
      <c r="A45" s="43" t="s">
        <v>16</v>
      </c>
      <c r="B45" s="51">
        <v>2014</v>
      </c>
      <c r="C45" s="56">
        <v>279300</v>
      </c>
      <c r="D45" s="57">
        <v>0.82467239527389902</v>
      </c>
      <c r="E45" s="58">
        <v>0.17532760472610096</v>
      </c>
      <c r="F45" s="54">
        <v>4336951</v>
      </c>
      <c r="G45" s="57">
        <v>0.8</v>
      </c>
      <c r="H45" s="58">
        <v>0.2</v>
      </c>
    </row>
    <row r="46" spans="1:13" x14ac:dyDescent="0.2">
      <c r="A46" s="43"/>
      <c r="C46" s="56"/>
      <c r="D46" s="59"/>
      <c r="E46" s="60"/>
      <c r="F46" s="52"/>
      <c r="G46" s="52"/>
      <c r="H46" s="53"/>
    </row>
    <row r="47" spans="1:13" ht="15.75" x14ac:dyDescent="0.25">
      <c r="A47" s="31" t="s">
        <v>3</v>
      </c>
      <c r="B47" s="32">
        <v>2014</v>
      </c>
      <c r="C47" s="33">
        <f>SUM(C34:C45)</f>
        <v>4336951</v>
      </c>
      <c r="D47" s="34">
        <v>0.80127790237888319</v>
      </c>
      <c r="E47" s="35">
        <v>0.19872209762111678</v>
      </c>
      <c r="F47" s="33">
        <f>C47</f>
        <v>4336951</v>
      </c>
      <c r="G47" s="34">
        <v>0.80127790237888319</v>
      </c>
      <c r="H47" s="35">
        <v>0.19872209762111678</v>
      </c>
    </row>
    <row r="48" spans="1:13" x14ac:dyDescent="0.2">
      <c r="A48" s="43"/>
      <c r="C48" s="43"/>
      <c r="D48" s="52"/>
      <c r="E48" s="53"/>
      <c r="F48" s="52"/>
      <c r="G48" s="52"/>
      <c r="H48" s="53"/>
    </row>
    <row r="49" spans="1:8" x14ac:dyDescent="0.2">
      <c r="A49" s="43" t="s">
        <v>4</v>
      </c>
      <c r="B49" s="51">
        <v>2015</v>
      </c>
      <c r="C49" s="61">
        <v>268011</v>
      </c>
      <c r="D49" s="62">
        <v>0.85071881378003145</v>
      </c>
      <c r="E49" s="63">
        <v>0.14928118621996858</v>
      </c>
      <c r="F49" s="54">
        <v>4331437</v>
      </c>
      <c r="G49" s="57">
        <v>0.8</v>
      </c>
      <c r="H49" s="58">
        <v>0.2</v>
      </c>
    </row>
    <row r="50" spans="1:8" x14ac:dyDescent="0.2">
      <c r="A50" s="43" t="s">
        <v>6</v>
      </c>
      <c r="B50" s="51">
        <v>2015</v>
      </c>
      <c r="C50" s="61">
        <v>277454</v>
      </c>
      <c r="D50" s="62">
        <v>0.87154627433736764</v>
      </c>
      <c r="E50" s="63">
        <v>0.12845372566263236</v>
      </c>
      <c r="F50" s="54">
        <v>4336131</v>
      </c>
      <c r="G50" s="57">
        <v>0.8</v>
      </c>
      <c r="H50" s="58">
        <v>0.2</v>
      </c>
    </row>
    <row r="51" spans="1:8" x14ac:dyDescent="0.2">
      <c r="A51" s="43" t="s">
        <v>7</v>
      </c>
      <c r="B51" s="51">
        <v>2015</v>
      </c>
      <c r="C51" s="61">
        <v>326416</v>
      </c>
      <c r="D51" s="62">
        <v>0.86033213270606679</v>
      </c>
      <c r="E51" s="63">
        <v>0.13966786729393316</v>
      </c>
      <c r="F51" s="54">
        <v>4353981</v>
      </c>
      <c r="G51" s="57">
        <v>0.8</v>
      </c>
      <c r="H51" s="58">
        <v>0.2</v>
      </c>
    </row>
    <row r="52" spans="1:8" x14ac:dyDescent="0.2">
      <c r="A52" s="43" t="s">
        <v>27</v>
      </c>
      <c r="B52" s="51">
        <v>2015</v>
      </c>
      <c r="C52" s="61">
        <v>371208</v>
      </c>
      <c r="D52" s="62">
        <v>0.8</v>
      </c>
      <c r="E52" s="63">
        <v>0.2</v>
      </c>
      <c r="F52" s="54">
        <v>4358417</v>
      </c>
      <c r="G52" s="57">
        <v>0.8</v>
      </c>
      <c r="H52" s="58">
        <v>0.2</v>
      </c>
    </row>
    <row r="53" spans="1:8" x14ac:dyDescent="0.2">
      <c r="A53" s="43" t="s">
        <v>28</v>
      </c>
      <c r="B53" s="51">
        <v>2015</v>
      </c>
      <c r="C53" s="61">
        <v>402228</v>
      </c>
      <c r="D53" s="62">
        <v>0.82</v>
      </c>
      <c r="E53" s="63">
        <v>0.18</v>
      </c>
      <c r="F53" s="54">
        <v>4380388</v>
      </c>
      <c r="G53" s="57">
        <v>0.8</v>
      </c>
      <c r="H53" s="58">
        <v>0.2</v>
      </c>
    </row>
    <row r="54" spans="1:8" x14ac:dyDescent="0.2">
      <c r="A54" s="43" t="s">
        <v>29</v>
      </c>
      <c r="B54" s="51">
        <v>2015</v>
      </c>
      <c r="C54" s="61">
        <v>441265</v>
      </c>
      <c r="D54" s="62">
        <v>0.82</v>
      </c>
      <c r="E54" s="63">
        <v>0.18</v>
      </c>
      <c r="F54" s="54">
        <v>4396869</v>
      </c>
      <c r="G54" s="57">
        <v>0.81</v>
      </c>
      <c r="H54" s="58">
        <v>0.19</v>
      </c>
    </row>
    <row r="55" spans="1:8" x14ac:dyDescent="0.2">
      <c r="A55" s="135" t="s">
        <v>97</v>
      </c>
      <c r="B55" s="51">
        <v>2015</v>
      </c>
      <c r="C55" s="61">
        <v>496636</v>
      </c>
      <c r="D55" s="62">
        <v>0.76</v>
      </c>
      <c r="E55" s="63">
        <v>0.24</v>
      </c>
      <c r="F55" s="54">
        <v>4416645</v>
      </c>
      <c r="G55" s="57">
        <v>0.81</v>
      </c>
      <c r="H55" s="58">
        <v>0.19</v>
      </c>
    </row>
    <row r="56" spans="1:8" x14ac:dyDescent="0.2">
      <c r="A56" s="43" t="s">
        <v>12</v>
      </c>
      <c r="B56" s="51">
        <v>2015</v>
      </c>
      <c r="C56" s="61">
        <v>507520</v>
      </c>
      <c r="D56" s="62">
        <v>0.75</v>
      </c>
      <c r="E56" s="63">
        <v>0.25</v>
      </c>
      <c r="F56" s="54">
        <v>4428914</v>
      </c>
      <c r="G56" s="137">
        <v>0.81</v>
      </c>
      <c r="H56" s="138">
        <v>0.19</v>
      </c>
    </row>
    <row r="57" spans="1:8" x14ac:dyDescent="0.2">
      <c r="A57" s="43" t="s">
        <v>98</v>
      </c>
      <c r="B57" s="51">
        <v>2015</v>
      </c>
      <c r="C57" s="61">
        <v>419721</v>
      </c>
      <c r="D57" s="62">
        <v>0.82</v>
      </c>
      <c r="E57" s="63">
        <v>0.18</v>
      </c>
      <c r="F57" s="54">
        <v>4448873</v>
      </c>
      <c r="G57" s="137">
        <v>0.81</v>
      </c>
      <c r="H57" s="138">
        <v>0.19</v>
      </c>
    </row>
    <row r="58" spans="1:8" x14ac:dyDescent="0.2">
      <c r="A58" s="43" t="s">
        <v>14</v>
      </c>
      <c r="B58" s="51">
        <v>2015</v>
      </c>
      <c r="C58" s="61">
        <v>381173</v>
      </c>
      <c r="D58" s="62">
        <v>0.84</v>
      </c>
      <c r="E58" s="63">
        <v>0.16</v>
      </c>
      <c r="F58" s="54">
        <v>4469282</v>
      </c>
      <c r="G58" s="137">
        <v>0.82</v>
      </c>
      <c r="H58" s="138">
        <v>0.18</v>
      </c>
    </row>
    <row r="59" spans="1:8" x14ac:dyDescent="0.2">
      <c r="A59" s="43" t="s">
        <v>15</v>
      </c>
      <c r="B59" s="51">
        <v>2015</v>
      </c>
      <c r="C59" s="61">
        <v>314949</v>
      </c>
      <c r="D59" s="62">
        <v>0.88</v>
      </c>
      <c r="E59" s="63">
        <v>0.12</v>
      </c>
      <c r="F59" s="54">
        <v>4485945</v>
      </c>
      <c r="G59" s="137">
        <v>0.82</v>
      </c>
      <c r="H59" s="138">
        <v>0.18</v>
      </c>
    </row>
    <row r="60" spans="1:8" x14ac:dyDescent="0.2">
      <c r="A60" s="43" t="s">
        <v>16</v>
      </c>
      <c r="B60" s="51">
        <v>2015</v>
      </c>
      <c r="C60" s="61">
        <v>298095</v>
      </c>
      <c r="D60" s="62">
        <v>0.84</v>
      </c>
      <c r="E60" s="63">
        <v>0.16</v>
      </c>
      <c r="F60" s="54">
        <v>4504676</v>
      </c>
      <c r="G60" s="137">
        <v>0.82</v>
      </c>
      <c r="H60" s="138">
        <v>0.18</v>
      </c>
    </row>
    <row r="61" spans="1:8" x14ac:dyDescent="0.2">
      <c r="A61" s="43"/>
      <c r="C61" s="61"/>
      <c r="D61" s="62"/>
      <c r="E61" s="63"/>
      <c r="F61" s="54"/>
      <c r="G61" s="137"/>
      <c r="H61" s="138"/>
    </row>
    <row r="62" spans="1:8" ht="15.75" x14ac:dyDescent="0.25">
      <c r="A62" s="31" t="s">
        <v>3</v>
      </c>
      <c r="B62" s="32">
        <v>2015</v>
      </c>
      <c r="C62" s="142">
        <v>4504676</v>
      </c>
      <c r="D62" s="143">
        <v>0.82</v>
      </c>
      <c r="E62" s="144">
        <v>0.18</v>
      </c>
      <c r="F62" s="145">
        <v>4504676</v>
      </c>
      <c r="G62" s="146">
        <v>0.82</v>
      </c>
      <c r="H62" s="147">
        <v>0.18</v>
      </c>
    </row>
    <row r="63" spans="1:8" x14ac:dyDescent="0.2">
      <c r="A63" s="43"/>
      <c r="C63" s="61"/>
      <c r="D63" s="64"/>
      <c r="E63" s="65"/>
      <c r="F63" s="52"/>
      <c r="G63" s="52"/>
      <c r="H63" s="53"/>
    </row>
    <row r="64" spans="1:8" x14ac:dyDescent="0.2">
      <c r="A64" s="43" t="s">
        <v>99</v>
      </c>
      <c r="B64" s="51">
        <v>2016</v>
      </c>
      <c r="C64" s="61">
        <v>289591</v>
      </c>
      <c r="D64" s="170">
        <v>0.86033213270606679</v>
      </c>
      <c r="E64" s="171">
        <v>0.13966786729393316</v>
      </c>
      <c r="F64" s="54">
        <v>4526256</v>
      </c>
      <c r="G64" s="170">
        <v>0.82</v>
      </c>
      <c r="H64" s="171">
        <v>0.18</v>
      </c>
    </row>
    <row r="65" spans="1:10" x14ac:dyDescent="0.2">
      <c r="A65" s="43" t="s">
        <v>6</v>
      </c>
      <c r="B65" s="51">
        <v>2016</v>
      </c>
      <c r="C65" s="61">
        <v>306778</v>
      </c>
      <c r="D65" s="62">
        <v>0.89</v>
      </c>
      <c r="E65" s="63">
        <v>0.11</v>
      </c>
      <c r="F65" s="54">
        <v>4555580</v>
      </c>
      <c r="G65" s="137">
        <v>0.82</v>
      </c>
      <c r="H65" s="138">
        <v>0.18</v>
      </c>
    </row>
    <row r="66" spans="1:10" x14ac:dyDescent="0.2">
      <c r="A66" s="43" t="s">
        <v>101</v>
      </c>
      <c r="B66" s="51">
        <v>2016</v>
      </c>
      <c r="C66" s="61">
        <v>355178</v>
      </c>
      <c r="D66" s="62">
        <v>0.84</v>
      </c>
      <c r="E66" s="63">
        <v>0.16</v>
      </c>
      <c r="F66" s="54">
        <v>4584342</v>
      </c>
      <c r="G66" s="137">
        <v>0.82</v>
      </c>
      <c r="H66" s="138">
        <v>0.18</v>
      </c>
    </row>
    <row r="67" spans="1:10" x14ac:dyDescent="0.2">
      <c r="A67" s="43" t="s">
        <v>27</v>
      </c>
      <c r="B67" s="51">
        <v>2016</v>
      </c>
      <c r="C67" s="61">
        <v>385803</v>
      </c>
      <c r="D67" s="62">
        <v>0.83</v>
      </c>
      <c r="E67" s="63">
        <v>0.17</v>
      </c>
      <c r="F67" s="54">
        <v>4598937</v>
      </c>
      <c r="G67" s="137">
        <v>0.82</v>
      </c>
      <c r="H67" s="138">
        <v>0.18</v>
      </c>
    </row>
    <row r="68" spans="1:10" x14ac:dyDescent="0.2">
      <c r="A68" s="43" t="s">
        <v>9</v>
      </c>
      <c r="B68" s="51">
        <v>2016</v>
      </c>
      <c r="C68" s="61">
        <v>423435</v>
      </c>
      <c r="D68" s="62">
        <v>0.83932835027808284</v>
      </c>
      <c r="E68" s="63">
        <v>0.16067164972191716</v>
      </c>
      <c r="F68" s="54">
        <v>4620144</v>
      </c>
      <c r="G68" s="137">
        <v>0.82361588729701929</v>
      </c>
      <c r="H68" s="138">
        <v>0.17638411270298068</v>
      </c>
    </row>
    <row r="69" spans="1:10" x14ac:dyDescent="0.2">
      <c r="A69" s="43" t="s">
        <v>10</v>
      </c>
      <c r="B69" s="51">
        <v>2016</v>
      </c>
      <c r="C69" s="61">
        <v>473155</v>
      </c>
      <c r="D69" s="62">
        <v>0.83932835027808284</v>
      </c>
      <c r="E69" s="63">
        <v>0.16067164972191716</v>
      </c>
      <c r="F69" s="54">
        <v>4652034</v>
      </c>
      <c r="G69" s="137">
        <v>0.83</v>
      </c>
      <c r="H69" s="138">
        <v>0.17</v>
      </c>
    </row>
    <row r="70" spans="1:10" x14ac:dyDescent="0.2">
      <c r="A70" s="43" t="s">
        <v>11</v>
      </c>
      <c r="B70" s="51">
        <v>2016</v>
      </c>
      <c r="C70" s="61">
        <v>525043</v>
      </c>
      <c r="D70" s="62">
        <v>0.78</v>
      </c>
      <c r="E70" s="63">
        <v>0.22</v>
      </c>
      <c r="F70" s="54">
        <v>4680441</v>
      </c>
      <c r="G70" s="137">
        <v>0.83</v>
      </c>
      <c r="H70" s="138">
        <v>0.17</v>
      </c>
    </row>
    <row r="71" spans="1:10" x14ac:dyDescent="0.2">
      <c r="A71" s="43" t="s">
        <v>12</v>
      </c>
      <c r="B71" s="51">
        <v>2016</v>
      </c>
      <c r="C71" s="61">
        <v>539469</v>
      </c>
      <c r="D71" s="62">
        <v>0.77</v>
      </c>
      <c r="E71" s="63">
        <v>0.23</v>
      </c>
      <c r="F71" s="54">
        <v>4712390</v>
      </c>
      <c r="G71" s="137">
        <v>0.83</v>
      </c>
      <c r="H71" s="138">
        <v>0.17</v>
      </c>
    </row>
    <row r="72" spans="1:10" x14ac:dyDescent="0.2">
      <c r="A72" s="43" t="s">
        <v>98</v>
      </c>
      <c r="B72" s="51">
        <v>2016</v>
      </c>
      <c r="C72" s="61">
        <v>457910</v>
      </c>
      <c r="D72" s="62">
        <v>0.83</v>
      </c>
      <c r="E72" s="63">
        <v>0.17</v>
      </c>
      <c r="F72" s="54">
        <v>4750579</v>
      </c>
      <c r="G72" s="137">
        <v>0.83</v>
      </c>
      <c r="H72" s="138">
        <v>0.17</v>
      </c>
    </row>
    <row r="73" spans="1:10" x14ac:dyDescent="0.2">
      <c r="A73" s="43" t="s">
        <v>14</v>
      </c>
      <c r="B73" s="51">
        <v>2016</v>
      </c>
      <c r="C73" s="61">
        <v>413938</v>
      </c>
      <c r="D73" s="62">
        <v>0.84</v>
      </c>
      <c r="E73" s="63">
        <v>0.16</v>
      </c>
      <c r="F73" s="54">
        <v>4783344</v>
      </c>
      <c r="G73" s="137">
        <v>0.83</v>
      </c>
      <c r="H73" s="138">
        <v>0.17</v>
      </c>
    </row>
    <row r="74" spans="1:10" x14ac:dyDescent="0.2">
      <c r="A74" s="43" t="s">
        <v>15</v>
      </c>
      <c r="B74" s="51">
        <v>2016</v>
      </c>
      <c r="C74" s="61">
        <v>350571</v>
      </c>
      <c r="D74" s="62">
        <v>0.89</v>
      </c>
      <c r="E74" s="63">
        <v>0.11</v>
      </c>
      <c r="F74" s="54">
        <v>4818966</v>
      </c>
      <c r="G74" s="137">
        <v>0.83</v>
      </c>
      <c r="H74" s="138">
        <v>0.17</v>
      </c>
    </row>
    <row r="75" spans="1:10" x14ac:dyDescent="0.2">
      <c r="A75" s="43" t="s">
        <v>16</v>
      </c>
      <c r="B75" s="51">
        <v>2016</v>
      </c>
      <c r="C75" s="61">
        <v>347544</v>
      </c>
      <c r="D75" s="62">
        <v>0.85</v>
      </c>
      <c r="E75" s="63">
        <v>0.15</v>
      </c>
      <c r="F75" s="54">
        <v>4868415</v>
      </c>
      <c r="G75" s="137">
        <v>0.83</v>
      </c>
      <c r="H75" s="138">
        <v>0.17</v>
      </c>
    </row>
    <row r="76" spans="1:10" x14ac:dyDescent="0.2">
      <c r="A76" s="43"/>
      <c r="C76" s="61"/>
      <c r="D76" s="62"/>
      <c r="E76" s="63"/>
      <c r="F76" s="54"/>
      <c r="G76" s="137"/>
      <c r="H76" s="138"/>
    </row>
    <row r="77" spans="1:10" ht="15.75" x14ac:dyDescent="0.25">
      <c r="A77" s="31" t="s">
        <v>3</v>
      </c>
      <c r="B77" s="32">
        <v>2016</v>
      </c>
      <c r="C77" s="142">
        <v>4868415</v>
      </c>
      <c r="D77" s="143">
        <v>0.83</v>
      </c>
      <c r="E77" s="144">
        <v>0.17</v>
      </c>
      <c r="F77" s="145">
        <v>4868415</v>
      </c>
      <c r="G77" s="146">
        <v>0.83</v>
      </c>
      <c r="H77" s="147">
        <v>0.17</v>
      </c>
    </row>
    <row r="78" spans="1:10" x14ac:dyDescent="0.2">
      <c r="A78" s="43"/>
      <c r="C78" s="61"/>
      <c r="D78" s="62"/>
      <c r="E78" s="63"/>
      <c r="F78" s="54"/>
      <c r="G78" s="137"/>
      <c r="H78" s="138"/>
    </row>
    <row r="79" spans="1:10" x14ac:dyDescent="0.2">
      <c r="A79" s="43" t="s">
        <v>4</v>
      </c>
      <c r="B79" s="51">
        <v>2017</v>
      </c>
      <c r="C79" s="61">
        <v>337852</v>
      </c>
      <c r="D79" s="62">
        <v>0.88</v>
      </c>
      <c r="E79" s="63">
        <v>0.12</v>
      </c>
      <c r="F79" s="54">
        <v>4916676</v>
      </c>
      <c r="G79" s="137">
        <v>0.83</v>
      </c>
      <c r="H79" s="138">
        <v>0.17</v>
      </c>
      <c r="J79" s="196"/>
    </row>
    <row r="80" spans="1:10" x14ac:dyDescent="0.2">
      <c r="A80" s="43" t="s">
        <v>6</v>
      </c>
      <c r="B80" s="51">
        <v>2017</v>
      </c>
      <c r="C80" s="61">
        <v>336777</v>
      </c>
      <c r="D80" s="62">
        <v>0.88</v>
      </c>
      <c r="E80" s="63">
        <v>0.12</v>
      </c>
      <c r="F80" s="54">
        <v>4946675</v>
      </c>
      <c r="G80" s="137">
        <v>0.83</v>
      </c>
      <c r="H80" s="138">
        <v>0.17</v>
      </c>
      <c r="J80" s="196"/>
    </row>
    <row r="81" spans="1:10" x14ac:dyDescent="0.2">
      <c r="A81" s="43" t="s">
        <v>7</v>
      </c>
      <c r="B81" s="51">
        <v>2017</v>
      </c>
      <c r="C81" s="61">
        <v>369980</v>
      </c>
      <c r="D81" s="62">
        <v>0.89</v>
      </c>
      <c r="E81" s="63">
        <v>0.11</v>
      </c>
      <c r="F81" s="54">
        <v>4961477</v>
      </c>
      <c r="G81" s="137">
        <v>0.84</v>
      </c>
      <c r="H81" s="138">
        <v>0.16</v>
      </c>
      <c r="J81" s="196"/>
    </row>
    <row r="82" spans="1:10" x14ac:dyDescent="0.2">
      <c r="A82" s="43" t="s">
        <v>27</v>
      </c>
      <c r="B82" s="51">
        <v>2017</v>
      </c>
      <c r="C82" s="61">
        <v>449645</v>
      </c>
      <c r="D82" s="62">
        <v>0.82</v>
      </c>
      <c r="E82" s="63">
        <v>0.18</v>
      </c>
      <c r="F82" s="54">
        <v>5025319</v>
      </c>
      <c r="G82" s="137">
        <v>0.84</v>
      </c>
      <c r="H82" s="138">
        <v>0.16</v>
      </c>
      <c r="J82" s="196"/>
    </row>
    <row r="83" spans="1:10" x14ac:dyDescent="0.2">
      <c r="A83" s="43" t="s">
        <v>28</v>
      </c>
      <c r="B83" s="51">
        <v>2017</v>
      </c>
      <c r="C83" s="61">
        <v>448794</v>
      </c>
      <c r="D83" s="62">
        <v>0.82</v>
      </c>
      <c r="E83" s="63">
        <v>0.18</v>
      </c>
      <c r="F83" s="54">
        <v>5050678</v>
      </c>
      <c r="G83" s="137">
        <v>0.84</v>
      </c>
      <c r="H83" s="138">
        <v>0.16</v>
      </c>
      <c r="J83" s="196"/>
    </row>
    <row r="84" spans="1:10" x14ac:dyDescent="0.2">
      <c r="A84" s="43" t="s">
        <v>10</v>
      </c>
      <c r="B84" s="51">
        <v>2017</v>
      </c>
      <c r="C84" s="61">
        <v>503514</v>
      </c>
      <c r="D84" s="62">
        <v>0.84</v>
      </c>
      <c r="E84" s="63">
        <v>0.16</v>
      </c>
      <c r="F84" s="54">
        <v>5081037</v>
      </c>
      <c r="G84" s="137">
        <v>0.84</v>
      </c>
      <c r="H84" s="138">
        <v>0.16</v>
      </c>
      <c r="J84" s="196"/>
    </row>
    <row r="85" spans="1:10" x14ac:dyDescent="0.2">
      <c r="A85" s="43" t="s">
        <v>11</v>
      </c>
      <c r="B85" s="51">
        <v>2017</v>
      </c>
      <c r="C85" s="61">
        <v>554094</v>
      </c>
      <c r="D85" s="62">
        <v>0.79</v>
      </c>
      <c r="E85" s="63">
        <v>0.21</v>
      </c>
      <c r="F85" s="54">
        <v>5110088</v>
      </c>
      <c r="G85" s="137">
        <v>0.84</v>
      </c>
      <c r="H85" s="138">
        <v>0.16</v>
      </c>
      <c r="J85" s="196"/>
    </row>
    <row r="86" spans="1:10" x14ac:dyDescent="0.2">
      <c r="A86" s="43" t="s">
        <v>12</v>
      </c>
      <c r="B86" s="51">
        <v>2017</v>
      </c>
      <c r="C86" s="61">
        <v>556484</v>
      </c>
      <c r="D86" s="62">
        <v>0.7757168220469951</v>
      </c>
      <c r="E86" s="63">
        <v>0.22428317795300493</v>
      </c>
      <c r="F86" s="54">
        <v>5127103</v>
      </c>
      <c r="G86" s="137">
        <v>0.84</v>
      </c>
      <c r="H86" s="138">
        <v>0.16</v>
      </c>
      <c r="J86" s="196"/>
    </row>
    <row r="87" spans="1:10" x14ac:dyDescent="0.2">
      <c r="A87" s="43" t="s">
        <v>13</v>
      </c>
      <c r="B87" s="51">
        <v>2017</v>
      </c>
      <c r="C87" s="61">
        <v>469214</v>
      </c>
      <c r="D87" s="62">
        <v>0.83</v>
      </c>
      <c r="E87" s="63">
        <v>0.17</v>
      </c>
      <c r="F87" s="54">
        <v>5138407</v>
      </c>
      <c r="G87" s="137">
        <v>0.84</v>
      </c>
      <c r="H87" s="138">
        <v>0.16</v>
      </c>
      <c r="J87" s="196"/>
    </row>
    <row r="88" spans="1:10" x14ac:dyDescent="0.2">
      <c r="A88" s="43" t="s">
        <v>14</v>
      </c>
      <c r="B88" s="51">
        <v>2017</v>
      </c>
      <c r="C88" s="61">
        <v>426823</v>
      </c>
      <c r="D88" s="62">
        <v>0.84</v>
      </c>
      <c r="E88" s="63">
        <v>0.16</v>
      </c>
      <c r="F88" s="54">
        <v>5151292</v>
      </c>
      <c r="G88" s="137">
        <v>0.83939699828470082</v>
      </c>
      <c r="H88" s="138">
        <v>0.1606030017152992</v>
      </c>
      <c r="J88" s="196"/>
    </row>
    <row r="89" spans="1:10" x14ac:dyDescent="0.2">
      <c r="A89" s="43" t="s">
        <v>15</v>
      </c>
      <c r="B89" s="51">
        <v>2017</v>
      </c>
      <c r="C89" s="61">
        <v>344707</v>
      </c>
      <c r="D89" s="62">
        <v>0.88587699118381702</v>
      </c>
      <c r="E89" s="63">
        <v>0.11412300881618302</v>
      </c>
      <c r="F89" s="54">
        <v>5145428</v>
      </c>
      <c r="G89" s="137">
        <v>0.83939699828470082</v>
      </c>
      <c r="H89" s="138">
        <v>0.1606030017152992</v>
      </c>
      <c r="J89" s="196"/>
    </row>
    <row r="90" spans="1:10" x14ac:dyDescent="0.2">
      <c r="A90" s="43" t="s">
        <v>16</v>
      </c>
      <c r="B90" s="51">
        <v>2017</v>
      </c>
      <c r="C90" s="61">
        <v>338613</v>
      </c>
      <c r="D90" s="62">
        <v>0.84026897963161484</v>
      </c>
      <c r="E90" s="63">
        <v>0.15973102036838516</v>
      </c>
      <c r="F90" s="54">
        <v>5136497</v>
      </c>
      <c r="G90" s="137">
        <v>0.83939699828470082</v>
      </c>
      <c r="H90" s="138">
        <v>0.1606030017152992</v>
      </c>
      <c r="J90" s="196"/>
    </row>
    <row r="91" spans="1:10" x14ac:dyDescent="0.2">
      <c r="A91" s="43"/>
      <c r="C91" s="61"/>
      <c r="D91" s="62"/>
      <c r="E91" s="63"/>
      <c r="F91" s="54"/>
      <c r="G91" s="137"/>
      <c r="H91" s="138"/>
      <c r="J91" s="196"/>
    </row>
    <row r="92" spans="1:10" ht="15.75" x14ac:dyDescent="0.25">
      <c r="A92" s="31" t="s">
        <v>3</v>
      </c>
      <c r="B92" s="32">
        <v>2017</v>
      </c>
      <c r="C92" s="33">
        <v>5136497</v>
      </c>
      <c r="D92" s="34">
        <v>0.84</v>
      </c>
      <c r="E92" s="35">
        <v>0.16</v>
      </c>
      <c r="F92" s="33">
        <v>5136497</v>
      </c>
      <c r="G92" s="34">
        <v>0.84</v>
      </c>
      <c r="H92" s="35">
        <v>0.16</v>
      </c>
      <c r="J92" s="196"/>
    </row>
    <row r="93" spans="1:10" x14ac:dyDescent="0.2">
      <c r="A93" s="43"/>
      <c r="C93" s="61"/>
      <c r="D93" s="64"/>
      <c r="E93" s="65"/>
      <c r="F93" s="52"/>
      <c r="G93" s="52"/>
      <c r="H93" s="53"/>
    </row>
    <row r="94" spans="1:10" x14ac:dyDescent="0.2">
      <c r="A94" s="43" t="s">
        <v>4</v>
      </c>
      <c r="B94" s="51">
        <v>2018</v>
      </c>
      <c r="C94" s="61">
        <v>325675</v>
      </c>
      <c r="D94" s="62">
        <v>0.87</v>
      </c>
      <c r="E94" s="63">
        <v>0.13</v>
      </c>
      <c r="F94" s="54">
        <f>C94+C90+C89+C88+C87+C86+C85+C84+C83+C82+C81+C80</f>
        <v>5124320</v>
      </c>
      <c r="G94" s="137">
        <v>0.84</v>
      </c>
      <c r="H94" s="138">
        <v>0.16</v>
      </c>
    </row>
    <row r="95" spans="1:10" x14ac:dyDescent="0.2">
      <c r="A95" s="43" t="s">
        <v>6</v>
      </c>
      <c r="B95" s="51">
        <v>2018</v>
      </c>
      <c r="C95" s="61">
        <v>324294</v>
      </c>
      <c r="D95" s="62">
        <v>0.88</v>
      </c>
      <c r="E95" s="63">
        <v>0.12</v>
      </c>
      <c r="F95" s="54">
        <f>C95+C94+C90+C89+C88+C87+C86+C85+C84+C83+C82+C81</f>
        <v>5111837</v>
      </c>
      <c r="G95" s="137">
        <v>0.84</v>
      </c>
      <c r="H95" s="138">
        <v>0.16</v>
      </c>
    </row>
    <row r="96" spans="1:10" x14ac:dyDescent="0.2">
      <c r="A96" s="43" t="s">
        <v>101</v>
      </c>
      <c r="B96" s="51">
        <v>2018</v>
      </c>
      <c r="C96" s="61">
        <v>376820</v>
      </c>
      <c r="D96" s="62">
        <v>0.87</v>
      </c>
      <c r="E96" s="63">
        <v>0.13</v>
      </c>
      <c r="F96" s="54">
        <f>C96+C95+C94+C90+C89+C88+C87+C86+C85+C84+C83+C82</f>
        <v>5118677</v>
      </c>
      <c r="G96" s="137">
        <v>0.84</v>
      </c>
      <c r="H96" s="138">
        <v>0.16</v>
      </c>
    </row>
    <row r="97" spans="1:10" x14ac:dyDescent="0.2">
      <c r="A97" s="43" t="s">
        <v>8</v>
      </c>
      <c r="B97" s="51">
        <v>2018</v>
      </c>
      <c r="C97" s="61">
        <v>435406</v>
      </c>
      <c r="D97" s="62">
        <v>0.83637800122184813</v>
      </c>
      <c r="E97" s="63">
        <v>0.16362199877815189</v>
      </c>
      <c r="F97" s="54">
        <v>5104438</v>
      </c>
      <c r="G97" s="137">
        <v>0.84</v>
      </c>
      <c r="H97" s="138">
        <v>0.16</v>
      </c>
    </row>
    <row r="98" spans="1:10" x14ac:dyDescent="0.2">
      <c r="A98" s="43" t="s">
        <v>9</v>
      </c>
      <c r="B98" s="51">
        <v>2018</v>
      </c>
      <c r="C98" s="61">
        <v>477478</v>
      </c>
      <c r="D98" s="62">
        <v>0.85318485877883377</v>
      </c>
      <c r="E98" s="63">
        <v>0.14681514122116621</v>
      </c>
      <c r="F98" s="54">
        <f>C98+C97+C96+C95+C94+C90+C89+C88+C87+C86+C85+C84</f>
        <v>5133122</v>
      </c>
      <c r="G98" s="137">
        <v>0.84059418121582408</v>
      </c>
      <c r="H98" s="138">
        <v>0.15940581878417598</v>
      </c>
    </row>
    <row r="99" spans="1:10" x14ac:dyDescent="0.2">
      <c r="A99" s="43" t="s">
        <v>10</v>
      </c>
      <c r="B99" s="51">
        <v>2018</v>
      </c>
      <c r="C99" s="61">
        <v>525106</v>
      </c>
      <c r="D99" s="62">
        <v>0.85318485877883377</v>
      </c>
      <c r="E99" s="63">
        <v>0.14681514122116621</v>
      </c>
      <c r="F99" s="54">
        <v>5154714</v>
      </c>
      <c r="G99" s="137">
        <v>0.83915868077258993</v>
      </c>
      <c r="H99" s="138">
        <v>0.1608413192274101</v>
      </c>
    </row>
    <row r="100" spans="1:10" x14ac:dyDescent="0.2">
      <c r="A100" s="43" t="s">
        <v>11</v>
      </c>
      <c r="B100" s="51">
        <v>2018</v>
      </c>
      <c r="C100" s="207">
        <v>583729</v>
      </c>
      <c r="D100" s="62">
        <v>0.80373255397624588</v>
      </c>
      <c r="E100" s="63">
        <v>0.19626744602375418</v>
      </c>
      <c r="F100" s="54">
        <v>5184349</v>
      </c>
      <c r="G100" s="137">
        <v>0.84038265942358437</v>
      </c>
      <c r="H100" s="138">
        <v>0.15961734057641566</v>
      </c>
    </row>
    <row r="101" spans="1:10" x14ac:dyDescent="0.2">
      <c r="A101" s="43" t="s">
        <v>12</v>
      </c>
      <c r="B101" s="51">
        <v>2018</v>
      </c>
      <c r="C101" s="207">
        <v>590526</v>
      </c>
      <c r="D101" s="62">
        <v>0.79</v>
      </c>
      <c r="E101" s="63">
        <v>0.21</v>
      </c>
      <c r="F101" s="54">
        <v>5218391</v>
      </c>
      <c r="G101" s="137">
        <v>0.84</v>
      </c>
      <c r="H101" s="138">
        <v>0.16</v>
      </c>
    </row>
    <row r="102" spans="1:10" x14ac:dyDescent="0.2">
      <c r="A102" s="43" t="s">
        <v>13</v>
      </c>
      <c r="B102" s="51">
        <v>2018</v>
      </c>
      <c r="C102" s="61">
        <v>494497</v>
      </c>
      <c r="D102" s="62">
        <v>0.83637800122184813</v>
      </c>
      <c r="E102" s="63">
        <v>0.16362199877815189</v>
      </c>
      <c r="F102" s="54">
        <v>5243674</v>
      </c>
      <c r="G102" s="137">
        <v>0.84255275976347876</v>
      </c>
      <c r="H102" s="138">
        <v>0.15744724023652118</v>
      </c>
    </row>
    <row r="103" spans="1:10" x14ac:dyDescent="0.2">
      <c r="A103" s="43" t="s">
        <v>14</v>
      </c>
      <c r="B103" s="51">
        <v>2018</v>
      </c>
      <c r="C103" s="61">
        <v>449272</v>
      </c>
      <c r="D103" s="62">
        <v>0.86031624494738157</v>
      </c>
      <c r="E103" s="63">
        <v>0.13968375505261846</v>
      </c>
      <c r="F103" s="54">
        <v>5266123</v>
      </c>
      <c r="G103" s="137">
        <v>0.84391667266412118</v>
      </c>
      <c r="H103" s="138">
        <v>0.15608332733587879</v>
      </c>
    </row>
    <row r="104" spans="1:10" x14ac:dyDescent="0.2">
      <c r="A104" s="43" t="s">
        <v>15</v>
      </c>
      <c r="B104" s="51">
        <v>2018</v>
      </c>
      <c r="C104" s="61">
        <v>370917</v>
      </c>
      <c r="D104" s="62">
        <v>0.88691809757978202</v>
      </c>
      <c r="E104" s="63">
        <v>0.113081902420218</v>
      </c>
      <c r="F104" s="54">
        <v>5292333</v>
      </c>
      <c r="G104" s="137">
        <v>0.84419744562558707</v>
      </c>
      <c r="H104" s="138">
        <v>0.15580255437441295</v>
      </c>
    </row>
    <row r="105" spans="1:10" x14ac:dyDescent="0.2">
      <c r="A105" s="43" t="s">
        <v>16</v>
      </c>
      <c r="B105" s="51">
        <v>2018</v>
      </c>
      <c r="C105" s="61">
        <v>365101</v>
      </c>
      <c r="D105" s="62">
        <v>0.84518824754583766</v>
      </c>
      <c r="E105" s="63">
        <v>0.15481175245416232</v>
      </c>
      <c r="F105" s="54">
        <v>5318821</v>
      </c>
      <c r="G105" s="137">
        <v>0.84518824754583766</v>
      </c>
      <c r="H105" s="138">
        <v>0.15481175245416232</v>
      </c>
    </row>
    <row r="106" spans="1:10" s="52" customFormat="1" ht="15.75" x14ac:dyDescent="0.25">
      <c r="A106" s="36"/>
      <c r="B106" s="55"/>
      <c r="C106" s="37"/>
      <c r="D106" s="38"/>
      <c r="E106" s="39"/>
      <c r="F106" s="37"/>
      <c r="G106" s="38"/>
      <c r="H106" s="39"/>
    </row>
    <row r="107" spans="1:10" ht="15.75" x14ac:dyDescent="0.25">
      <c r="A107" s="31" t="s">
        <v>3</v>
      </c>
      <c r="B107" s="32">
        <v>2018</v>
      </c>
      <c r="C107" s="33">
        <v>5318821</v>
      </c>
      <c r="D107" s="34">
        <v>0.84518824754583766</v>
      </c>
      <c r="E107" s="35">
        <v>0.15481175245416232</v>
      </c>
      <c r="F107" s="33">
        <v>5318821</v>
      </c>
      <c r="G107" s="34">
        <v>0.84518824754583766</v>
      </c>
      <c r="H107" s="35">
        <v>0.15481175245416232</v>
      </c>
      <c r="J107" s="196"/>
    </row>
    <row r="108" spans="1:10" x14ac:dyDescent="0.2">
      <c r="A108" s="43"/>
      <c r="C108" s="61"/>
      <c r="D108" s="64"/>
      <c r="E108" s="65"/>
      <c r="F108" s="52"/>
      <c r="G108" s="52"/>
      <c r="H108" s="53"/>
    </row>
    <row r="109" spans="1:10" x14ac:dyDescent="0.2">
      <c r="A109" s="43" t="s">
        <v>4</v>
      </c>
      <c r="B109" s="51">
        <v>2019</v>
      </c>
      <c r="C109" s="61">
        <v>347420</v>
      </c>
      <c r="D109" s="62">
        <v>0.88034655460249844</v>
      </c>
      <c r="E109" s="63">
        <v>0.11965344539750158</v>
      </c>
      <c r="F109" s="54">
        <f>C109+C105+C104+C103+C102+C101+C100+C99+C98+C97+C96+C95</f>
        <v>5340566</v>
      </c>
      <c r="G109" s="137">
        <v>0.84566542197961792</v>
      </c>
      <c r="H109" s="138">
        <v>0.15433457802038211</v>
      </c>
    </row>
    <row r="110" spans="1:10" x14ac:dyDescent="0.2">
      <c r="A110" s="43" t="s">
        <v>6</v>
      </c>
      <c r="B110" s="51">
        <v>2019</v>
      </c>
      <c r="C110" s="61">
        <v>357273</v>
      </c>
      <c r="D110" s="62">
        <v>0.88932552977694923</v>
      </c>
      <c r="E110" s="63">
        <v>0.11067447022305071</v>
      </c>
      <c r="F110" s="54">
        <f>C110+C109+C105+C104+C103+C102+C101+C100+C99+C98+C97+C96</f>
        <v>5373545</v>
      </c>
      <c r="G110" s="137">
        <v>0.84566542197961792</v>
      </c>
      <c r="H110" s="138">
        <v>0.15433457802038211</v>
      </c>
    </row>
    <row r="111" spans="1:10" x14ac:dyDescent="0.2">
      <c r="A111" s="43" t="s">
        <v>7</v>
      </c>
      <c r="B111" s="51">
        <v>2019</v>
      </c>
      <c r="C111" s="61">
        <v>391985</v>
      </c>
      <c r="D111" s="62">
        <v>0.89</v>
      </c>
      <c r="E111" s="63">
        <v>0.11</v>
      </c>
      <c r="F111" s="54">
        <f>C111+C110+C109+C105+C104+C103+C102+C101+C100+C99+C98+C97</f>
        <v>5388710</v>
      </c>
      <c r="G111" s="137">
        <v>0.85</v>
      </c>
      <c r="H111" s="138">
        <v>0.15</v>
      </c>
    </row>
    <row r="112" spans="1:10" x14ac:dyDescent="0.2">
      <c r="A112" s="43" t="s">
        <v>8</v>
      </c>
      <c r="B112" s="51">
        <v>2019</v>
      </c>
      <c r="C112" s="61">
        <v>469208</v>
      </c>
      <c r="D112" s="62">
        <v>0.83430802543861149</v>
      </c>
      <c r="E112" s="63">
        <v>0.16569197456138857</v>
      </c>
      <c r="F112" s="54">
        <f>C112+C111+C110+C109+C105+C104+C103+C102+C101+C100+C98+C99</f>
        <v>5422512</v>
      </c>
      <c r="G112" s="137">
        <v>0.85</v>
      </c>
      <c r="H112" s="138">
        <v>0.15</v>
      </c>
    </row>
    <row r="113" spans="1:8" x14ac:dyDescent="0.2">
      <c r="A113" s="43" t="s">
        <v>9</v>
      </c>
      <c r="B113" s="51">
        <v>2019</v>
      </c>
      <c r="C113" s="61">
        <v>495955</v>
      </c>
      <c r="D113" s="62">
        <v>0.85812422498008889</v>
      </c>
      <c r="E113" s="63">
        <v>0.14187577501991108</v>
      </c>
      <c r="F113" s="54">
        <f>C113+C112+C111+C110+C109+C105+C104+C103+C102+C101+C100+C99</f>
        <v>5440989</v>
      </c>
      <c r="G113" s="137">
        <v>0.84762825287829102</v>
      </c>
      <c r="H113" s="138">
        <v>0.15237174712170895</v>
      </c>
    </row>
    <row r="114" spans="1:8" x14ac:dyDescent="0.2">
      <c r="A114" s="43" t="s">
        <v>10</v>
      </c>
      <c r="B114" s="51">
        <v>2019</v>
      </c>
      <c r="C114" s="61">
        <v>526101</v>
      </c>
      <c r="D114" s="62">
        <v>0.84</v>
      </c>
      <c r="E114" s="63">
        <v>0.16</v>
      </c>
      <c r="F114" s="54">
        <f>C114+C113+C112+C111+C110+C109+C105+C104+C103+C102+C101+C100</f>
        <v>5441984</v>
      </c>
      <c r="G114" s="137">
        <v>0.85</v>
      </c>
      <c r="H114" s="138">
        <v>0.15</v>
      </c>
    </row>
    <row r="115" spans="1:8" x14ac:dyDescent="0.2">
      <c r="A115" s="43" t="s">
        <v>11</v>
      </c>
      <c r="B115" s="51">
        <v>2019</v>
      </c>
      <c r="C115" s="207">
        <v>570213</v>
      </c>
      <c r="D115" s="62">
        <v>0.8</v>
      </c>
      <c r="E115" s="63">
        <v>0.2</v>
      </c>
      <c r="F115" s="54">
        <f>C115+C114+C113+C112+C111+C110+C109+C105+C104+C103+C102+C101</f>
        <v>5428468</v>
      </c>
      <c r="G115" s="137">
        <v>0.85</v>
      </c>
      <c r="H115" s="138">
        <v>0.15</v>
      </c>
    </row>
    <row r="116" spans="1:8" x14ac:dyDescent="0.2">
      <c r="A116" s="43" t="s">
        <v>12</v>
      </c>
      <c r="B116" s="51">
        <v>2019</v>
      </c>
      <c r="C116" s="207">
        <v>576964</v>
      </c>
      <c r="D116" s="62">
        <v>0.78314244909561082</v>
      </c>
      <c r="E116" s="63">
        <v>0.21685755090438918</v>
      </c>
      <c r="F116" s="54">
        <f>C116+C115+C114+C113+C112+C111+C110+C109+C105+C104+C103+C102</f>
        <v>5414906</v>
      </c>
      <c r="G116" s="137">
        <v>0.85</v>
      </c>
      <c r="H116" s="138">
        <v>0.15</v>
      </c>
    </row>
    <row r="117" spans="1:8" x14ac:dyDescent="0.2">
      <c r="A117" s="43" t="s">
        <v>13</v>
      </c>
      <c r="B117" s="51">
        <v>2019</v>
      </c>
      <c r="C117" s="207">
        <v>477331</v>
      </c>
      <c r="D117" s="62">
        <v>0.84</v>
      </c>
      <c r="E117" s="63">
        <v>0.16</v>
      </c>
      <c r="F117" s="54">
        <f>C117+C116+C115+C114+C113+C112+C111+C110+C109+C105+C104+C103</f>
        <v>5397740</v>
      </c>
      <c r="G117" s="137">
        <v>0.85</v>
      </c>
      <c r="H117" s="138">
        <v>0.15</v>
      </c>
    </row>
    <row r="118" spans="1:8" x14ac:dyDescent="0.2">
      <c r="A118" s="43" t="s">
        <v>14</v>
      </c>
      <c r="B118" s="51">
        <v>2019</v>
      </c>
      <c r="C118" s="207">
        <v>433200</v>
      </c>
      <c r="D118" s="62">
        <v>0.85</v>
      </c>
      <c r="E118" s="63">
        <v>0.15</v>
      </c>
      <c r="F118" s="54">
        <f>C118+C117+C116+C115+C114+C113+C112+C111+C110+C109+C105+C104</f>
        <v>5381668</v>
      </c>
      <c r="G118" s="137">
        <v>0.84</v>
      </c>
      <c r="H118" s="138">
        <v>0.16</v>
      </c>
    </row>
    <row r="119" spans="1:8" x14ac:dyDescent="0.2">
      <c r="A119" s="43" t="s">
        <v>15</v>
      </c>
      <c r="B119" s="51">
        <v>2019</v>
      </c>
      <c r="C119" s="207">
        <v>336737</v>
      </c>
      <c r="D119" s="62">
        <v>0.8741302559564289</v>
      </c>
      <c r="E119" s="63">
        <v>0.1258697440435711</v>
      </c>
      <c r="F119" s="54">
        <f>C119+C118+C117+C116+C115+C114+C113+C112+C111+C110+C109+C105</f>
        <v>5347488</v>
      </c>
      <c r="G119" s="137">
        <v>0.84322975572829706</v>
      </c>
      <c r="H119" s="138">
        <v>0.15677024427170291</v>
      </c>
    </row>
    <row r="120" spans="1:8" x14ac:dyDescent="0.2">
      <c r="A120" s="43"/>
      <c r="C120" s="61"/>
      <c r="D120" s="62"/>
      <c r="E120" s="63"/>
      <c r="F120" s="54"/>
      <c r="G120" s="137"/>
      <c r="H120" s="138"/>
    </row>
    <row r="121" spans="1:8" s="52" customFormat="1" ht="15.75" x14ac:dyDescent="0.25">
      <c r="A121" s="31" t="s">
        <v>120</v>
      </c>
      <c r="B121" s="203"/>
      <c r="C121" s="33">
        <v>5292333</v>
      </c>
      <c r="D121" s="34">
        <v>0.84419744562558707</v>
      </c>
      <c r="E121" s="35">
        <v>0.15580255437441295</v>
      </c>
      <c r="F121" s="33"/>
      <c r="G121" s="34"/>
      <c r="H121" s="35"/>
    </row>
    <row r="122" spans="1:8" s="52" customFormat="1" ht="15.75" x14ac:dyDescent="0.25">
      <c r="A122" s="31" t="s">
        <v>121</v>
      </c>
      <c r="B122" s="55"/>
      <c r="C122" s="33">
        <v>5347488</v>
      </c>
      <c r="D122" s="38">
        <v>0.84322975572829706</v>
      </c>
      <c r="E122" s="39">
        <v>0.15677024427170291</v>
      </c>
      <c r="F122" s="37"/>
      <c r="G122" s="38"/>
      <c r="H122" s="39"/>
    </row>
    <row r="123" spans="1:8" ht="15.75" x14ac:dyDescent="0.25">
      <c r="A123" s="74" t="s">
        <v>71</v>
      </c>
      <c r="B123" s="194"/>
      <c r="C123" s="195"/>
      <c r="D123" s="40"/>
      <c r="E123" s="40"/>
      <c r="F123" s="192"/>
      <c r="G123" s="192"/>
      <c r="H123" s="192"/>
    </row>
    <row r="124" spans="1:8" ht="15.75" x14ac:dyDescent="0.25">
      <c r="A124" s="74"/>
      <c r="B124" s="44"/>
      <c r="C124" s="195"/>
      <c r="D124" s="40"/>
      <c r="E124" s="40"/>
      <c r="F124" s="52"/>
      <c r="G124" s="52"/>
      <c r="H124" s="52"/>
    </row>
    <row r="125" spans="1:8" ht="15.75" x14ac:dyDescent="0.25">
      <c r="A125" s="193" t="s">
        <v>123</v>
      </c>
      <c r="B125" s="44"/>
      <c r="C125" s="195"/>
      <c r="D125" s="40"/>
      <c r="E125" s="40"/>
      <c r="F125" s="52"/>
      <c r="G125" s="52"/>
      <c r="H125" s="52"/>
    </row>
    <row r="126" spans="1:8" x14ac:dyDescent="0.2">
      <c r="A126" s="204" t="s">
        <v>122</v>
      </c>
      <c r="B126" s="44"/>
      <c r="C126" s="54"/>
      <c r="D126" s="52"/>
      <c r="E126" s="52"/>
      <c r="F126" s="52"/>
      <c r="G126" s="52"/>
      <c r="H126" s="52"/>
    </row>
    <row r="127" spans="1:8" x14ac:dyDescent="0.2">
      <c r="A127" s="41" t="s">
        <v>30</v>
      </c>
    </row>
    <row r="128" spans="1:8" x14ac:dyDescent="0.2">
      <c r="A128" s="42" t="s">
        <v>31</v>
      </c>
    </row>
    <row r="129" spans="1:1" x14ac:dyDescent="0.2">
      <c r="A129" s="42" t="s">
        <v>32</v>
      </c>
    </row>
    <row r="130" spans="1:1" x14ac:dyDescent="0.2">
      <c r="A130" s="42" t="s">
        <v>33</v>
      </c>
    </row>
  </sheetData>
  <mergeCells count="1">
    <mergeCell ref="C1:H1"/>
  </mergeCells>
  <hyperlinks>
    <hyperlink ref="A123" location="Contents!A1" display="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"/>
  <cols>
    <col min="1" max="1" width="25.5703125" style="45" customWidth="1"/>
    <col min="2" max="2" width="14" style="51" customWidth="1"/>
    <col min="3" max="3" width="11" style="45" bestFit="1" customWidth="1"/>
    <col min="4" max="4" width="14.42578125" style="45" customWidth="1"/>
    <col min="5" max="5" width="11.5703125" style="45" bestFit="1" customWidth="1"/>
    <col min="6" max="6" width="13.85546875" style="45" bestFit="1" customWidth="1"/>
    <col min="7" max="7" width="14.28515625" style="45" bestFit="1" customWidth="1"/>
    <col min="8" max="8" width="13.5703125" style="45" bestFit="1" customWidth="1"/>
    <col min="9" max="9" width="14.28515625" style="45" bestFit="1" customWidth="1"/>
    <col min="10" max="10" width="11.5703125" style="45" bestFit="1" customWidth="1"/>
    <col min="11" max="12" width="15.42578125" style="45" customWidth="1"/>
    <col min="13" max="13" width="14.28515625" style="45" customWidth="1"/>
    <col min="14" max="14" width="18.5703125" style="45" customWidth="1"/>
    <col min="15" max="257" width="9.140625" style="45"/>
    <col min="258" max="258" width="25.5703125" style="45" customWidth="1"/>
    <col min="259" max="259" width="12.42578125" style="45" bestFit="1" customWidth="1"/>
    <col min="260" max="260" width="8.42578125" style="45" bestFit="1" customWidth="1"/>
    <col min="261" max="261" width="14.42578125" style="45" customWidth="1"/>
    <col min="262" max="262" width="11.5703125" style="45" bestFit="1" customWidth="1"/>
    <col min="263" max="263" width="13.85546875" style="45" bestFit="1" customWidth="1"/>
    <col min="264" max="264" width="14.28515625" style="45" bestFit="1" customWidth="1"/>
    <col min="265" max="265" width="13.5703125" style="45" bestFit="1" customWidth="1"/>
    <col min="266" max="266" width="14.28515625" style="45" bestFit="1" customWidth="1"/>
    <col min="267" max="267" width="11.5703125" style="45" bestFit="1" customWidth="1"/>
    <col min="268" max="268" width="15.42578125" style="45" customWidth="1"/>
    <col min="269" max="513" width="9.140625" style="45"/>
    <col min="514" max="514" width="25.5703125" style="45" customWidth="1"/>
    <col min="515" max="515" width="12.42578125" style="45" bestFit="1" customWidth="1"/>
    <col min="516" max="516" width="8.42578125" style="45" bestFit="1" customWidth="1"/>
    <col min="517" max="517" width="14.42578125" style="45" customWidth="1"/>
    <col min="518" max="518" width="11.5703125" style="45" bestFit="1" customWidth="1"/>
    <col min="519" max="519" width="13.85546875" style="45" bestFit="1" customWidth="1"/>
    <col min="520" max="520" width="14.28515625" style="45" bestFit="1" customWidth="1"/>
    <col min="521" max="521" width="13.5703125" style="45" bestFit="1" customWidth="1"/>
    <col min="522" max="522" width="14.28515625" style="45" bestFit="1" customWidth="1"/>
    <col min="523" max="523" width="11.5703125" style="45" bestFit="1" customWidth="1"/>
    <col min="524" max="524" width="15.42578125" style="45" customWidth="1"/>
    <col min="525" max="769" width="9.140625" style="45"/>
    <col min="770" max="770" width="25.5703125" style="45" customWidth="1"/>
    <col min="771" max="771" width="12.42578125" style="45" bestFit="1" customWidth="1"/>
    <col min="772" max="772" width="8.42578125" style="45" bestFit="1" customWidth="1"/>
    <col min="773" max="773" width="14.42578125" style="45" customWidth="1"/>
    <col min="774" max="774" width="11.5703125" style="45" bestFit="1" customWidth="1"/>
    <col min="775" max="775" width="13.85546875" style="45" bestFit="1" customWidth="1"/>
    <col min="776" max="776" width="14.28515625" style="45" bestFit="1" customWidth="1"/>
    <col min="777" max="777" width="13.5703125" style="45" bestFit="1" customWidth="1"/>
    <col min="778" max="778" width="14.28515625" style="45" bestFit="1" customWidth="1"/>
    <col min="779" max="779" width="11.5703125" style="45" bestFit="1" customWidth="1"/>
    <col min="780" max="780" width="15.42578125" style="45" customWidth="1"/>
    <col min="781" max="1025" width="9.140625" style="45"/>
    <col min="1026" max="1026" width="25.5703125" style="45" customWidth="1"/>
    <col min="1027" max="1027" width="12.42578125" style="45" bestFit="1" customWidth="1"/>
    <col min="1028" max="1028" width="8.42578125" style="45" bestFit="1" customWidth="1"/>
    <col min="1029" max="1029" width="14.42578125" style="45" customWidth="1"/>
    <col min="1030" max="1030" width="11.5703125" style="45" bestFit="1" customWidth="1"/>
    <col min="1031" max="1031" width="13.85546875" style="45" bestFit="1" customWidth="1"/>
    <col min="1032" max="1032" width="14.28515625" style="45" bestFit="1" customWidth="1"/>
    <col min="1033" max="1033" width="13.5703125" style="45" bestFit="1" customWidth="1"/>
    <col min="1034" max="1034" width="14.28515625" style="45" bestFit="1" customWidth="1"/>
    <col min="1035" max="1035" width="11.5703125" style="45" bestFit="1" customWidth="1"/>
    <col min="1036" max="1036" width="15.42578125" style="45" customWidth="1"/>
    <col min="1037" max="1281" width="9.140625" style="45"/>
    <col min="1282" max="1282" width="25.5703125" style="45" customWidth="1"/>
    <col min="1283" max="1283" width="12.42578125" style="45" bestFit="1" customWidth="1"/>
    <col min="1284" max="1284" width="8.42578125" style="45" bestFit="1" customWidth="1"/>
    <col min="1285" max="1285" width="14.42578125" style="45" customWidth="1"/>
    <col min="1286" max="1286" width="11.5703125" style="45" bestFit="1" customWidth="1"/>
    <col min="1287" max="1287" width="13.85546875" style="45" bestFit="1" customWidth="1"/>
    <col min="1288" max="1288" width="14.28515625" style="45" bestFit="1" customWidth="1"/>
    <col min="1289" max="1289" width="13.5703125" style="45" bestFit="1" customWidth="1"/>
    <col min="1290" max="1290" width="14.28515625" style="45" bestFit="1" customWidth="1"/>
    <col min="1291" max="1291" width="11.5703125" style="45" bestFit="1" customWidth="1"/>
    <col min="1292" max="1292" width="15.42578125" style="45" customWidth="1"/>
    <col min="1293" max="1537" width="9.140625" style="45"/>
    <col min="1538" max="1538" width="25.5703125" style="45" customWidth="1"/>
    <col min="1539" max="1539" width="12.42578125" style="45" bestFit="1" customWidth="1"/>
    <col min="1540" max="1540" width="8.42578125" style="45" bestFit="1" customWidth="1"/>
    <col min="1541" max="1541" width="14.42578125" style="45" customWidth="1"/>
    <col min="1542" max="1542" width="11.5703125" style="45" bestFit="1" customWidth="1"/>
    <col min="1543" max="1543" width="13.85546875" style="45" bestFit="1" customWidth="1"/>
    <col min="1544" max="1544" width="14.28515625" style="45" bestFit="1" customWidth="1"/>
    <col min="1545" max="1545" width="13.5703125" style="45" bestFit="1" customWidth="1"/>
    <col min="1546" max="1546" width="14.28515625" style="45" bestFit="1" customWidth="1"/>
    <col min="1547" max="1547" width="11.5703125" style="45" bestFit="1" customWidth="1"/>
    <col min="1548" max="1548" width="15.42578125" style="45" customWidth="1"/>
    <col min="1549" max="1793" width="9.140625" style="45"/>
    <col min="1794" max="1794" width="25.5703125" style="45" customWidth="1"/>
    <col min="1795" max="1795" width="12.42578125" style="45" bestFit="1" customWidth="1"/>
    <col min="1796" max="1796" width="8.42578125" style="45" bestFit="1" customWidth="1"/>
    <col min="1797" max="1797" width="14.42578125" style="45" customWidth="1"/>
    <col min="1798" max="1798" width="11.5703125" style="45" bestFit="1" customWidth="1"/>
    <col min="1799" max="1799" width="13.85546875" style="45" bestFit="1" customWidth="1"/>
    <col min="1800" max="1800" width="14.28515625" style="45" bestFit="1" customWidth="1"/>
    <col min="1801" max="1801" width="13.5703125" style="45" bestFit="1" customWidth="1"/>
    <col min="1802" max="1802" width="14.28515625" style="45" bestFit="1" customWidth="1"/>
    <col min="1803" max="1803" width="11.5703125" style="45" bestFit="1" customWidth="1"/>
    <col min="1804" max="1804" width="15.42578125" style="45" customWidth="1"/>
    <col min="1805" max="2049" width="9.140625" style="45"/>
    <col min="2050" max="2050" width="25.5703125" style="45" customWidth="1"/>
    <col min="2051" max="2051" width="12.42578125" style="45" bestFit="1" customWidth="1"/>
    <col min="2052" max="2052" width="8.42578125" style="45" bestFit="1" customWidth="1"/>
    <col min="2053" max="2053" width="14.42578125" style="45" customWidth="1"/>
    <col min="2054" max="2054" width="11.5703125" style="45" bestFit="1" customWidth="1"/>
    <col min="2055" max="2055" width="13.85546875" style="45" bestFit="1" customWidth="1"/>
    <col min="2056" max="2056" width="14.28515625" style="45" bestFit="1" customWidth="1"/>
    <col min="2057" max="2057" width="13.5703125" style="45" bestFit="1" customWidth="1"/>
    <col min="2058" max="2058" width="14.28515625" style="45" bestFit="1" customWidth="1"/>
    <col min="2059" max="2059" width="11.5703125" style="45" bestFit="1" customWidth="1"/>
    <col min="2060" max="2060" width="15.42578125" style="45" customWidth="1"/>
    <col min="2061" max="2305" width="9.140625" style="45"/>
    <col min="2306" max="2306" width="25.5703125" style="45" customWidth="1"/>
    <col min="2307" max="2307" width="12.42578125" style="45" bestFit="1" customWidth="1"/>
    <col min="2308" max="2308" width="8.42578125" style="45" bestFit="1" customWidth="1"/>
    <col min="2309" max="2309" width="14.42578125" style="45" customWidth="1"/>
    <col min="2310" max="2310" width="11.5703125" style="45" bestFit="1" customWidth="1"/>
    <col min="2311" max="2311" width="13.85546875" style="45" bestFit="1" customWidth="1"/>
    <col min="2312" max="2312" width="14.28515625" style="45" bestFit="1" customWidth="1"/>
    <col min="2313" max="2313" width="13.5703125" style="45" bestFit="1" customWidth="1"/>
    <col min="2314" max="2314" width="14.28515625" style="45" bestFit="1" customWidth="1"/>
    <col min="2315" max="2315" width="11.5703125" style="45" bestFit="1" customWidth="1"/>
    <col min="2316" max="2316" width="15.42578125" style="45" customWidth="1"/>
    <col min="2317" max="2561" width="9.140625" style="45"/>
    <col min="2562" max="2562" width="25.5703125" style="45" customWidth="1"/>
    <col min="2563" max="2563" width="12.42578125" style="45" bestFit="1" customWidth="1"/>
    <col min="2564" max="2564" width="8.42578125" style="45" bestFit="1" customWidth="1"/>
    <col min="2565" max="2565" width="14.42578125" style="45" customWidth="1"/>
    <col min="2566" max="2566" width="11.5703125" style="45" bestFit="1" customWidth="1"/>
    <col min="2567" max="2567" width="13.85546875" style="45" bestFit="1" customWidth="1"/>
    <col min="2568" max="2568" width="14.28515625" style="45" bestFit="1" customWidth="1"/>
    <col min="2569" max="2569" width="13.5703125" style="45" bestFit="1" customWidth="1"/>
    <col min="2570" max="2570" width="14.28515625" style="45" bestFit="1" customWidth="1"/>
    <col min="2571" max="2571" width="11.5703125" style="45" bestFit="1" customWidth="1"/>
    <col min="2572" max="2572" width="15.42578125" style="45" customWidth="1"/>
    <col min="2573" max="2817" width="9.140625" style="45"/>
    <col min="2818" max="2818" width="25.5703125" style="45" customWidth="1"/>
    <col min="2819" max="2819" width="12.42578125" style="45" bestFit="1" customWidth="1"/>
    <col min="2820" max="2820" width="8.42578125" style="45" bestFit="1" customWidth="1"/>
    <col min="2821" max="2821" width="14.42578125" style="45" customWidth="1"/>
    <col min="2822" max="2822" width="11.5703125" style="45" bestFit="1" customWidth="1"/>
    <col min="2823" max="2823" width="13.85546875" style="45" bestFit="1" customWidth="1"/>
    <col min="2824" max="2824" width="14.28515625" style="45" bestFit="1" customWidth="1"/>
    <col min="2825" max="2825" width="13.5703125" style="45" bestFit="1" customWidth="1"/>
    <col min="2826" max="2826" width="14.28515625" style="45" bestFit="1" customWidth="1"/>
    <col min="2827" max="2827" width="11.5703125" style="45" bestFit="1" customWidth="1"/>
    <col min="2828" max="2828" width="15.42578125" style="45" customWidth="1"/>
    <col min="2829" max="3073" width="9.140625" style="45"/>
    <col min="3074" max="3074" width="25.5703125" style="45" customWidth="1"/>
    <col min="3075" max="3075" width="12.42578125" style="45" bestFit="1" customWidth="1"/>
    <col min="3076" max="3076" width="8.42578125" style="45" bestFit="1" customWidth="1"/>
    <col min="3077" max="3077" width="14.42578125" style="45" customWidth="1"/>
    <col min="3078" max="3078" width="11.5703125" style="45" bestFit="1" customWidth="1"/>
    <col min="3079" max="3079" width="13.85546875" style="45" bestFit="1" customWidth="1"/>
    <col min="3080" max="3080" width="14.28515625" style="45" bestFit="1" customWidth="1"/>
    <col min="3081" max="3081" width="13.5703125" style="45" bestFit="1" customWidth="1"/>
    <col min="3082" max="3082" width="14.28515625" style="45" bestFit="1" customWidth="1"/>
    <col min="3083" max="3083" width="11.5703125" style="45" bestFit="1" customWidth="1"/>
    <col min="3084" max="3084" width="15.42578125" style="45" customWidth="1"/>
    <col min="3085" max="3329" width="9.140625" style="45"/>
    <col min="3330" max="3330" width="25.5703125" style="45" customWidth="1"/>
    <col min="3331" max="3331" width="12.42578125" style="45" bestFit="1" customWidth="1"/>
    <col min="3332" max="3332" width="8.42578125" style="45" bestFit="1" customWidth="1"/>
    <col min="3333" max="3333" width="14.42578125" style="45" customWidth="1"/>
    <col min="3334" max="3334" width="11.5703125" style="45" bestFit="1" customWidth="1"/>
    <col min="3335" max="3335" width="13.85546875" style="45" bestFit="1" customWidth="1"/>
    <col min="3336" max="3336" width="14.28515625" style="45" bestFit="1" customWidth="1"/>
    <col min="3337" max="3337" width="13.5703125" style="45" bestFit="1" customWidth="1"/>
    <col min="3338" max="3338" width="14.28515625" style="45" bestFit="1" customWidth="1"/>
    <col min="3339" max="3339" width="11.5703125" style="45" bestFit="1" customWidth="1"/>
    <col min="3340" max="3340" width="15.42578125" style="45" customWidth="1"/>
    <col min="3341" max="3585" width="9.140625" style="45"/>
    <col min="3586" max="3586" width="25.5703125" style="45" customWidth="1"/>
    <col min="3587" max="3587" width="12.42578125" style="45" bestFit="1" customWidth="1"/>
    <col min="3588" max="3588" width="8.42578125" style="45" bestFit="1" customWidth="1"/>
    <col min="3589" max="3589" width="14.42578125" style="45" customWidth="1"/>
    <col min="3590" max="3590" width="11.5703125" style="45" bestFit="1" customWidth="1"/>
    <col min="3591" max="3591" width="13.85546875" style="45" bestFit="1" customWidth="1"/>
    <col min="3592" max="3592" width="14.28515625" style="45" bestFit="1" customWidth="1"/>
    <col min="3593" max="3593" width="13.5703125" style="45" bestFit="1" customWidth="1"/>
    <col min="3594" max="3594" width="14.28515625" style="45" bestFit="1" customWidth="1"/>
    <col min="3595" max="3595" width="11.5703125" style="45" bestFit="1" customWidth="1"/>
    <col min="3596" max="3596" width="15.42578125" style="45" customWidth="1"/>
    <col min="3597" max="3841" width="9.140625" style="45"/>
    <col min="3842" max="3842" width="25.5703125" style="45" customWidth="1"/>
    <col min="3843" max="3843" width="12.42578125" style="45" bestFit="1" customWidth="1"/>
    <col min="3844" max="3844" width="8.42578125" style="45" bestFit="1" customWidth="1"/>
    <col min="3845" max="3845" width="14.42578125" style="45" customWidth="1"/>
    <col min="3846" max="3846" width="11.5703125" style="45" bestFit="1" customWidth="1"/>
    <col min="3847" max="3847" width="13.85546875" style="45" bestFit="1" customWidth="1"/>
    <col min="3848" max="3848" width="14.28515625" style="45" bestFit="1" customWidth="1"/>
    <col min="3849" max="3849" width="13.5703125" style="45" bestFit="1" customWidth="1"/>
    <col min="3850" max="3850" width="14.28515625" style="45" bestFit="1" customWidth="1"/>
    <col min="3851" max="3851" width="11.5703125" style="45" bestFit="1" customWidth="1"/>
    <col min="3852" max="3852" width="15.42578125" style="45" customWidth="1"/>
    <col min="3853" max="4097" width="9.140625" style="45"/>
    <col min="4098" max="4098" width="25.5703125" style="45" customWidth="1"/>
    <col min="4099" max="4099" width="12.42578125" style="45" bestFit="1" customWidth="1"/>
    <col min="4100" max="4100" width="8.42578125" style="45" bestFit="1" customWidth="1"/>
    <col min="4101" max="4101" width="14.42578125" style="45" customWidth="1"/>
    <col min="4102" max="4102" width="11.5703125" style="45" bestFit="1" customWidth="1"/>
    <col min="4103" max="4103" width="13.85546875" style="45" bestFit="1" customWidth="1"/>
    <col min="4104" max="4104" width="14.28515625" style="45" bestFit="1" customWidth="1"/>
    <col min="4105" max="4105" width="13.5703125" style="45" bestFit="1" customWidth="1"/>
    <col min="4106" max="4106" width="14.28515625" style="45" bestFit="1" customWidth="1"/>
    <col min="4107" max="4107" width="11.5703125" style="45" bestFit="1" customWidth="1"/>
    <col min="4108" max="4108" width="15.42578125" style="45" customWidth="1"/>
    <col min="4109" max="4353" width="9.140625" style="45"/>
    <col min="4354" max="4354" width="25.5703125" style="45" customWidth="1"/>
    <col min="4355" max="4355" width="12.42578125" style="45" bestFit="1" customWidth="1"/>
    <col min="4356" max="4356" width="8.42578125" style="45" bestFit="1" customWidth="1"/>
    <col min="4357" max="4357" width="14.42578125" style="45" customWidth="1"/>
    <col min="4358" max="4358" width="11.5703125" style="45" bestFit="1" customWidth="1"/>
    <col min="4359" max="4359" width="13.85546875" style="45" bestFit="1" customWidth="1"/>
    <col min="4360" max="4360" width="14.28515625" style="45" bestFit="1" customWidth="1"/>
    <col min="4361" max="4361" width="13.5703125" style="45" bestFit="1" customWidth="1"/>
    <col min="4362" max="4362" width="14.28515625" style="45" bestFit="1" customWidth="1"/>
    <col min="4363" max="4363" width="11.5703125" style="45" bestFit="1" customWidth="1"/>
    <col min="4364" max="4364" width="15.42578125" style="45" customWidth="1"/>
    <col min="4365" max="4609" width="9.140625" style="45"/>
    <col min="4610" max="4610" width="25.5703125" style="45" customWidth="1"/>
    <col min="4611" max="4611" width="12.42578125" style="45" bestFit="1" customWidth="1"/>
    <col min="4612" max="4612" width="8.42578125" style="45" bestFit="1" customWidth="1"/>
    <col min="4613" max="4613" width="14.42578125" style="45" customWidth="1"/>
    <col min="4614" max="4614" width="11.5703125" style="45" bestFit="1" customWidth="1"/>
    <col min="4615" max="4615" width="13.85546875" style="45" bestFit="1" customWidth="1"/>
    <col min="4616" max="4616" width="14.28515625" style="45" bestFit="1" customWidth="1"/>
    <col min="4617" max="4617" width="13.5703125" style="45" bestFit="1" customWidth="1"/>
    <col min="4618" max="4618" width="14.28515625" style="45" bestFit="1" customWidth="1"/>
    <col min="4619" max="4619" width="11.5703125" style="45" bestFit="1" customWidth="1"/>
    <col min="4620" max="4620" width="15.42578125" style="45" customWidth="1"/>
    <col min="4621" max="4865" width="9.140625" style="45"/>
    <col min="4866" max="4866" width="25.5703125" style="45" customWidth="1"/>
    <col min="4867" max="4867" width="12.42578125" style="45" bestFit="1" customWidth="1"/>
    <col min="4868" max="4868" width="8.42578125" style="45" bestFit="1" customWidth="1"/>
    <col min="4869" max="4869" width="14.42578125" style="45" customWidth="1"/>
    <col min="4870" max="4870" width="11.5703125" style="45" bestFit="1" customWidth="1"/>
    <col min="4871" max="4871" width="13.85546875" style="45" bestFit="1" customWidth="1"/>
    <col min="4872" max="4872" width="14.28515625" style="45" bestFit="1" customWidth="1"/>
    <col min="4873" max="4873" width="13.5703125" style="45" bestFit="1" customWidth="1"/>
    <col min="4874" max="4874" width="14.28515625" style="45" bestFit="1" customWidth="1"/>
    <col min="4875" max="4875" width="11.5703125" style="45" bestFit="1" customWidth="1"/>
    <col min="4876" max="4876" width="15.42578125" style="45" customWidth="1"/>
    <col min="4877" max="5121" width="9.140625" style="45"/>
    <col min="5122" max="5122" width="25.5703125" style="45" customWidth="1"/>
    <col min="5123" max="5123" width="12.42578125" style="45" bestFit="1" customWidth="1"/>
    <col min="5124" max="5124" width="8.42578125" style="45" bestFit="1" customWidth="1"/>
    <col min="5125" max="5125" width="14.42578125" style="45" customWidth="1"/>
    <col min="5126" max="5126" width="11.5703125" style="45" bestFit="1" customWidth="1"/>
    <col min="5127" max="5127" width="13.85546875" style="45" bestFit="1" customWidth="1"/>
    <col min="5128" max="5128" width="14.28515625" style="45" bestFit="1" customWidth="1"/>
    <col min="5129" max="5129" width="13.5703125" style="45" bestFit="1" customWidth="1"/>
    <col min="5130" max="5130" width="14.28515625" style="45" bestFit="1" customWidth="1"/>
    <col min="5131" max="5131" width="11.5703125" style="45" bestFit="1" customWidth="1"/>
    <col min="5132" max="5132" width="15.42578125" style="45" customWidth="1"/>
    <col min="5133" max="5377" width="9.140625" style="45"/>
    <col min="5378" max="5378" width="25.5703125" style="45" customWidth="1"/>
    <col min="5379" max="5379" width="12.42578125" style="45" bestFit="1" customWidth="1"/>
    <col min="5380" max="5380" width="8.42578125" style="45" bestFit="1" customWidth="1"/>
    <col min="5381" max="5381" width="14.42578125" style="45" customWidth="1"/>
    <col min="5382" max="5382" width="11.5703125" style="45" bestFit="1" customWidth="1"/>
    <col min="5383" max="5383" width="13.85546875" style="45" bestFit="1" customWidth="1"/>
    <col min="5384" max="5384" width="14.28515625" style="45" bestFit="1" customWidth="1"/>
    <col min="5385" max="5385" width="13.5703125" style="45" bestFit="1" customWidth="1"/>
    <col min="5386" max="5386" width="14.28515625" style="45" bestFit="1" customWidth="1"/>
    <col min="5387" max="5387" width="11.5703125" style="45" bestFit="1" customWidth="1"/>
    <col min="5388" max="5388" width="15.42578125" style="45" customWidth="1"/>
    <col min="5389" max="5633" width="9.140625" style="45"/>
    <col min="5634" max="5634" width="25.5703125" style="45" customWidth="1"/>
    <col min="5635" max="5635" width="12.42578125" style="45" bestFit="1" customWidth="1"/>
    <col min="5636" max="5636" width="8.42578125" style="45" bestFit="1" customWidth="1"/>
    <col min="5637" max="5637" width="14.42578125" style="45" customWidth="1"/>
    <col min="5638" max="5638" width="11.5703125" style="45" bestFit="1" customWidth="1"/>
    <col min="5639" max="5639" width="13.85546875" style="45" bestFit="1" customWidth="1"/>
    <col min="5640" max="5640" width="14.28515625" style="45" bestFit="1" customWidth="1"/>
    <col min="5641" max="5641" width="13.5703125" style="45" bestFit="1" customWidth="1"/>
    <col min="5642" max="5642" width="14.28515625" style="45" bestFit="1" customWidth="1"/>
    <col min="5643" max="5643" width="11.5703125" style="45" bestFit="1" customWidth="1"/>
    <col min="5644" max="5644" width="15.42578125" style="45" customWidth="1"/>
    <col min="5645" max="5889" width="9.140625" style="45"/>
    <col min="5890" max="5890" width="25.5703125" style="45" customWidth="1"/>
    <col min="5891" max="5891" width="12.42578125" style="45" bestFit="1" customWidth="1"/>
    <col min="5892" max="5892" width="8.42578125" style="45" bestFit="1" customWidth="1"/>
    <col min="5893" max="5893" width="14.42578125" style="45" customWidth="1"/>
    <col min="5894" max="5894" width="11.5703125" style="45" bestFit="1" customWidth="1"/>
    <col min="5895" max="5895" width="13.85546875" style="45" bestFit="1" customWidth="1"/>
    <col min="5896" max="5896" width="14.28515625" style="45" bestFit="1" customWidth="1"/>
    <col min="5897" max="5897" width="13.5703125" style="45" bestFit="1" customWidth="1"/>
    <col min="5898" max="5898" width="14.28515625" style="45" bestFit="1" customWidth="1"/>
    <col min="5899" max="5899" width="11.5703125" style="45" bestFit="1" customWidth="1"/>
    <col min="5900" max="5900" width="15.42578125" style="45" customWidth="1"/>
    <col min="5901" max="6145" width="9.140625" style="45"/>
    <col min="6146" max="6146" width="25.5703125" style="45" customWidth="1"/>
    <col min="6147" max="6147" width="12.42578125" style="45" bestFit="1" customWidth="1"/>
    <col min="6148" max="6148" width="8.42578125" style="45" bestFit="1" customWidth="1"/>
    <col min="6149" max="6149" width="14.42578125" style="45" customWidth="1"/>
    <col min="6150" max="6150" width="11.5703125" style="45" bestFit="1" customWidth="1"/>
    <col min="6151" max="6151" width="13.85546875" style="45" bestFit="1" customWidth="1"/>
    <col min="6152" max="6152" width="14.28515625" style="45" bestFit="1" customWidth="1"/>
    <col min="6153" max="6153" width="13.5703125" style="45" bestFit="1" customWidth="1"/>
    <col min="6154" max="6154" width="14.28515625" style="45" bestFit="1" customWidth="1"/>
    <col min="6155" max="6155" width="11.5703125" style="45" bestFit="1" customWidth="1"/>
    <col min="6156" max="6156" width="15.42578125" style="45" customWidth="1"/>
    <col min="6157" max="6401" width="9.140625" style="45"/>
    <col min="6402" max="6402" width="25.5703125" style="45" customWidth="1"/>
    <col min="6403" max="6403" width="12.42578125" style="45" bestFit="1" customWidth="1"/>
    <col min="6404" max="6404" width="8.42578125" style="45" bestFit="1" customWidth="1"/>
    <col min="6405" max="6405" width="14.42578125" style="45" customWidth="1"/>
    <col min="6406" max="6406" width="11.5703125" style="45" bestFit="1" customWidth="1"/>
    <col min="6407" max="6407" width="13.85546875" style="45" bestFit="1" customWidth="1"/>
    <col min="6408" max="6408" width="14.28515625" style="45" bestFit="1" customWidth="1"/>
    <col min="6409" max="6409" width="13.5703125" style="45" bestFit="1" customWidth="1"/>
    <col min="6410" max="6410" width="14.28515625" style="45" bestFit="1" customWidth="1"/>
    <col min="6411" max="6411" width="11.5703125" style="45" bestFit="1" customWidth="1"/>
    <col min="6412" max="6412" width="15.42578125" style="45" customWidth="1"/>
    <col min="6413" max="6657" width="9.140625" style="45"/>
    <col min="6658" max="6658" width="25.5703125" style="45" customWidth="1"/>
    <col min="6659" max="6659" width="12.42578125" style="45" bestFit="1" customWidth="1"/>
    <col min="6660" max="6660" width="8.42578125" style="45" bestFit="1" customWidth="1"/>
    <col min="6661" max="6661" width="14.42578125" style="45" customWidth="1"/>
    <col min="6662" max="6662" width="11.5703125" style="45" bestFit="1" customWidth="1"/>
    <col min="6663" max="6663" width="13.85546875" style="45" bestFit="1" customWidth="1"/>
    <col min="6664" max="6664" width="14.28515625" style="45" bestFit="1" customWidth="1"/>
    <col min="6665" max="6665" width="13.5703125" style="45" bestFit="1" customWidth="1"/>
    <col min="6666" max="6666" width="14.28515625" style="45" bestFit="1" customWidth="1"/>
    <col min="6667" max="6667" width="11.5703125" style="45" bestFit="1" customWidth="1"/>
    <col min="6668" max="6668" width="15.42578125" style="45" customWidth="1"/>
    <col min="6669" max="6913" width="9.140625" style="45"/>
    <col min="6914" max="6914" width="25.5703125" style="45" customWidth="1"/>
    <col min="6915" max="6915" width="12.42578125" style="45" bestFit="1" customWidth="1"/>
    <col min="6916" max="6916" width="8.42578125" style="45" bestFit="1" customWidth="1"/>
    <col min="6917" max="6917" width="14.42578125" style="45" customWidth="1"/>
    <col min="6918" max="6918" width="11.5703125" style="45" bestFit="1" customWidth="1"/>
    <col min="6919" max="6919" width="13.85546875" style="45" bestFit="1" customWidth="1"/>
    <col min="6920" max="6920" width="14.28515625" style="45" bestFit="1" customWidth="1"/>
    <col min="6921" max="6921" width="13.5703125" style="45" bestFit="1" customWidth="1"/>
    <col min="6922" max="6922" width="14.28515625" style="45" bestFit="1" customWidth="1"/>
    <col min="6923" max="6923" width="11.5703125" style="45" bestFit="1" customWidth="1"/>
    <col min="6924" max="6924" width="15.42578125" style="45" customWidth="1"/>
    <col min="6925" max="7169" width="9.140625" style="45"/>
    <col min="7170" max="7170" width="25.5703125" style="45" customWidth="1"/>
    <col min="7171" max="7171" width="12.42578125" style="45" bestFit="1" customWidth="1"/>
    <col min="7172" max="7172" width="8.42578125" style="45" bestFit="1" customWidth="1"/>
    <col min="7173" max="7173" width="14.42578125" style="45" customWidth="1"/>
    <col min="7174" max="7174" width="11.5703125" style="45" bestFit="1" customWidth="1"/>
    <col min="7175" max="7175" width="13.85546875" style="45" bestFit="1" customWidth="1"/>
    <col min="7176" max="7176" width="14.28515625" style="45" bestFit="1" customWidth="1"/>
    <col min="7177" max="7177" width="13.5703125" style="45" bestFit="1" customWidth="1"/>
    <col min="7178" max="7178" width="14.28515625" style="45" bestFit="1" customWidth="1"/>
    <col min="7179" max="7179" width="11.5703125" style="45" bestFit="1" customWidth="1"/>
    <col min="7180" max="7180" width="15.42578125" style="45" customWidth="1"/>
    <col min="7181" max="7425" width="9.140625" style="45"/>
    <col min="7426" max="7426" width="25.5703125" style="45" customWidth="1"/>
    <col min="7427" max="7427" width="12.42578125" style="45" bestFit="1" customWidth="1"/>
    <col min="7428" max="7428" width="8.42578125" style="45" bestFit="1" customWidth="1"/>
    <col min="7429" max="7429" width="14.42578125" style="45" customWidth="1"/>
    <col min="7430" max="7430" width="11.5703125" style="45" bestFit="1" customWidth="1"/>
    <col min="7431" max="7431" width="13.85546875" style="45" bestFit="1" customWidth="1"/>
    <col min="7432" max="7432" width="14.28515625" style="45" bestFit="1" customWidth="1"/>
    <col min="7433" max="7433" width="13.5703125" style="45" bestFit="1" customWidth="1"/>
    <col min="7434" max="7434" width="14.28515625" style="45" bestFit="1" customWidth="1"/>
    <col min="7435" max="7435" width="11.5703125" style="45" bestFit="1" customWidth="1"/>
    <col min="7436" max="7436" width="15.42578125" style="45" customWidth="1"/>
    <col min="7437" max="7681" width="9.140625" style="45"/>
    <col min="7682" max="7682" width="25.5703125" style="45" customWidth="1"/>
    <col min="7683" max="7683" width="12.42578125" style="45" bestFit="1" customWidth="1"/>
    <col min="7684" max="7684" width="8.42578125" style="45" bestFit="1" customWidth="1"/>
    <col min="7685" max="7685" width="14.42578125" style="45" customWidth="1"/>
    <col min="7686" max="7686" width="11.5703125" style="45" bestFit="1" customWidth="1"/>
    <col min="7687" max="7687" width="13.85546875" style="45" bestFit="1" customWidth="1"/>
    <col min="7688" max="7688" width="14.28515625" style="45" bestFit="1" customWidth="1"/>
    <col min="7689" max="7689" width="13.5703125" style="45" bestFit="1" customWidth="1"/>
    <col min="7690" max="7690" width="14.28515625" style="45" bestFit="1" customWidth="1"/>
    <col min="7691" max="7691" width="11.5703125" style="45" bestFit="1" customWidth="1"/>
    <col min="7692" max="7692" width="15.42578125" style="45" customWidth="1"/>
    <col min="7693" max="7937" width="9.140625" style="45"/>
    <col min="7938" max="7938" width="25.5703125" style="45" customWidth="1"/>
    <col min="7939" max="7939" width="12.42578125" style="45" bestFit="1" customWidth="1"/>
    <col min="7940" max="7940" width="8.42578125" style="45" bestFit="1" customWidth="1"/>
    <col min="7941" max="7941" width="14.42578125" style="45" customWidth="1"/>
    <col min="7942" max="7942" width="11.5703125" style="45" bestFit="1" customWidth="1"/>
    <col min="7943" max="7943" width="13.85546875" style="45" bestFit="1" customWidth="1"/>
    <col min="7944" max="7944" width="14.28515625" style="45" bestFit="1" customWidth="1"/>
    <col min="7945" max="7945" width="13.5703125" style="45" bestFit="1" customWidth="1"/>
    <col min="7946" max="7946" width="14.28515625" style="45" bestFit="1" customWidth="1"/>
    <col min="7947" max="7947" width="11.5703125" style="45" bestFit="1" customWidth="1"/>
    <col min="7948" max="7948" width="15.42578125" style="45" customWidth="1"/>
    <col min="7949" max="8193" width="9.140625" style="45"/>
    <col min="8194" max="8194" width="25.5703125" style="45" customWidth="1"/>
    <col min="8195" max="8195" width="12.42578125" style="45" bestFit="1" customWidth="1"/>
    <col min="8196" max="8196" width="8.42578125" style="45" bestFit="1" customWidth="1"/>
    <col min="8197" max="8197" width="14.42578125" style="45" customWidth="1"/>
    <col min="8198" max="8198" width="11.5703125" style="45" bestFit="1" customWidth="1"/>
    <col min="8199" max="8199" width="13.85546875" style="45" bestFit="1" customWidth="1"/>
    <col min="8200" max="8200" width="14.28515625" style="45" bestFit="1" customWidth="1"/>
    <col min="8201" max="8201" width="13.5703125" style="45" bestFit="1" customWidth="1"/>
    <col min="8202" max="8202" width="14.28515625" style="45" bestFit="1" customWidth="1"/>
    <col min="8203" max="8203" width="11.5703125" style="45" bestFit="1" customWidth="1"/>
    <col min="8204" max="8204" width="15.42578125" style="45" customWidth="1"/>
    <col min="8205" max="8449" width="9.140625" style="45"/>
    <col min="8450" max="8450" width="25.5703125" style="45" customWidth="1"/>
    <col min="8451" max="8451" width="12.42578125" style="45" bestFit="1" customWidth="1"/>
    <col min="8452" max="8452" width="8.42578125" style="45" bestFit="1" customWidth="1"/>
    <col min="8453" max="8453" width="14.42578125" style="45" customWidth="1"/>
    <col min="8454" max="8454" width="11.5703125" style="45" bestFit="1" customWidth="1"/>
    <col min="8455" max="8455" width="13.85546875" style="45" bestFit="1" customWidth="1"/>
    <col min="8456" max="8456" width="14.28515625" style="45" bestFit="1" customWidth="1"/>
    <col min="8457" max="8457" width="13.5703125" style="45" bestFit="1" customWidth="1"/>
    <col min="8458" max="8458" width="14.28515625" style="45" bestFit="1" customWidth="1"/>
    <col min="8459" max="8459" width="11.5703125" style="45" bestFit="1" customWidth="1"/>
    <col min="8460" max="8460" width="15.42578125" style="45" customWidth="1"/>
    <col min="8461" max="8705" width="9.140625" style="45"/>
    <col min="8706" max="8706" width="25.5703125" style="45" customWidth="1"/>
    <col min="8707" max="8707" width="12.42578125" style="45" bestFit="1" customWidth="1"/>
    <col min="8708" max="8708" width="8.42578125" style="45" bestFit="1" customWidth="1"/>
    <col min="8709" max="8709" width="14.42578125" style="45" customWidth="1"/>
    <col min="8710" max="8710" width="11.5703125" style="45" bestFit="1" customWidth="1"/>
    <col min="8711" max="8711" width="13.85546875" style="45" bestFit="1" customWidth="1"/>
    <col min="8712" max="8712" width="14.28515625" style="45" bestFit="1" customWidth="1"/>
    <col min="8713" max="8713" width="13.5703125" style="45" bestFit="1" customWidth="1"/>
    <col min="8714" max="8714" width="14.28515625" style="45" bestFit="1" customWidth="1"/>
    <col min="8715" max="8715" width="11.5703125" style="45" bestFit="1" customWidth="1"/>
    <col min="8716" max="8716" width="15.42578125" style="45" customWidth="1"/>
    <col min="8717" max="8961" width="9.140625" style="45"/>
    <col min="8962" max="8962" width="25.5703125" style="45" customWidth="1"/>
    <col min="8963" max="8963" width="12.42578125" style="45" bestFit="1" customWidth="1"/>
    <col min="8964" max="8964" width="8.42578125" style="45" bestFit="1" customWidth="1"/>
    <col min="8965" max="8965" width="14.42578125" style="45" customWidth="1"/>
    <col min="8966" max="8966" width="11.5703125" style="45" bestFit="1" customWidth="1"/>
    <col min="8967" max="8967" width="13.85546875" style="45" bestFit="1" customWidth="1"/>
    <col min="8968" max="8968" width="14.28515625" style="45" bestFit="1" customWidth="1"/>
    <col min="8969" max="8969" width="13.5703125" style="45" bestFit="1" customWidth="1"/>
    <col min="8970" max="8970" width="14.28515625" style="45" bestFit="1" customWidth="1"/>
    <col min="8971" max="8971" width="11.5703125" style="45" bestFit="1" customWidth="1"/>
    <col min="8972" max="8972" width="15.42578125" style="45" customWidth="1"/>
    <col min="8973" max="9217" width="9.140625" style="45"/>
    <col min="9218" max="9218" width="25.5703125" style="45" customWidth="1"/>
    <col min="9219" max="9219" width="12.42578125" style="45" bestFit="1" customWidth="1"/>
    <col min="9220" max="9220" width="8.42578125" style="45" bestFit="1" customWidth="1"/>
    <col min="9221" max="9221" width="14.42578125" style="45" customWidth="1"/>
    <col min="9222" max="9222" width="11.5703125" style="45" bestFit="1" customWidth="1"/>
    <col min="9223" max="9223" width="13.85546875" style="45" bestFit="1" customWidth="1"/>
    <col min="9224" max="9224" width="14.28515625" style="45" bestFit="1" customWidth="1"/>
    <col min="9225" max="9225" width="13.5703125" style="45" bestFit="1" customWidth="1"/>
    <col min="9226" max="9226" width="14.28515625" style="45" bestFit="1" customWidth="1"/>
    <col min="9227" max="9227" width="11.5703125" style="45" bestFit="1" customWidth="1"/>
    <col min="9228" max="9228" width="15.42578125" style="45" customWidth="1"/>
    <col min="9229" max="9473" width="9.140625" style="45"/>
    <col min="9474" max="9474" width="25.5703125" style="45" customWidth="1"/>
    <col min="9475" max="9475" width="12.42578125" style="45" bestFit="1" customWidth="1"/>
    <col min="9476" max="9476" width="8.42578125" style="45" bestFit="1" customWidth="1"/>
    <col min="9477" max="9477" width="14.42578125" style="45" customWidth="1"/>
    <col min="9478" max="9478" width="11.5703125" style="45" bestFit="1" customWidth="1"/>
    <col min="9479" max="9479" width="13.85546875" style="45" bestFit="1" customWidth="1"/>
    <col min="9480" max="9480" width="14.28515625" style="45" bestFit="1" customWidth="1"/>
    <col min="9481" max="9481" width="13.5703125" style="45" bestFit="1" customWidth="1"/>
    <col min="9482" max="9482" width="14.28515625" style="45" bestFit="1" customWidth="1"/>
    <col min="9483" max="9483" width="11.5703125" style="45" bestFit="1" customWidth="1"/>
    <col min="9484" max="9484" width="15.42578125" style="45" customWidth="1"/>
    <col min="9485" max="9729" width="9.140625" style="45"/>
    <col min="9730" max="9730" width="25.5703125" style="45" customWidth="1"/>
    <col min="9731" max="9731" width="12.42578125" style="45" bestFit="1" customWidth="1"/>
    <col min="9732" max="9732" width="8.42578125" style="45" bestFit="1" customWidth="1"/>
    <col min="9733" max="9733" width="14.42578125" style="45" customWidth="1"/>
    <col min="9734" max="9734" width="11.5703125" style="45" bestFit="1" customWidth="1"/>
    <col min="9735" max="9735" width="13.85546875" style="45" bestFit="1" customWidth="1"/>
    <col min="9736" max="9736" width="14.28515625" style="45" bestFit="1" customWidth="1"/>
    <col min="9737" max="9737" width="13.5703125" style="45" bestFit="1" customWidth="1"/>
    <col min="9738" max="9738" width="14.28515625" style="45" bestFit="1" customWidth="1"/>
    <col min="9739" max="9739" width="11.5703125" style="45" bestFit="1" customWidth="1"/>
    <col min="9740" max="9740" width="15.42578125" style="45" customWidth="1"/>
    <col min="9741" max="9985" width="9.140625" style="45"/>
    <col min="9986" max="9986" width="25.5703125" style="45" customWidth="1"/>
    <col min="9987" max="9987" width="12.42578125" style="45" bestFit="1" customWidth="1"/>
    <col min="9988" max="9988" width="8.42578125" style="45" bestFit="1" customWidth="1"/>
    <col min="9989" max="9989" width="14.42578125" style="45" customWidth="1"/>
    <col min="9990" max="9990" width="11.5703125" style="45" bestFit="1" customWidth="1"/>
    <col min="9991" max="9991" width="13.85546875" style="45" bestFit="1" customWidth="1"/>
    <col min="9992" max="9992" width="14.28515625" style="45" bestFit="1" customWidth="1"/>
    <col min="9993" max="9993" width="13.5703125" style="45" bestFit="1" customWidth="1"/>
    <col min="9994" max="9994" width="14.28515625" style="45" bestFit="1" customWidth="1"/>
    <col min="9995" max="9995" width="11.5703125" style="45" bestFit="1" customWidth="1"/>
    <col min="9996" max="9996" width="15.42578125" style="45" customWidth="1"/>
    <col min="9997" max="10241" width="9.140625" style="45"/>
    <col min="10242" max="10242" width="25.5703125" style="45" customWidth="1"/>
    <col min="10243" max="10243" width="12.42578125" style="45" bestFit="1" customWidth="1"/>
    <col min="10244" max="10244" width="8.42578125" style="45" bestFit="1" customWidth="1"/>
    <col min="10245" max="10245" width="14.42578125" style="45" customWidth="1"/>
    <col min="10246" max="10246" width="11.5703125" style="45" bestFit="1" customWidth="1"/>
    <col min="10247" max="10247" width="13.85546875" style="45" bestFit="1" customWidth="1"/>
    <col min="10248" max="10248" width="14.28515625" style="45" bestFit="1" customWidth="1"/>
    <col min="10249" max="10249" width="13.5703125" style="45" bestFit="1" customWidth="1"/>
    <col min="10250" max="10250" width="14.28515625" style="45" bestFit="1" customWidth="1"/>
    <col min="10251" max="10251" width="11.5703125" style="45" bestFit="1" customWidth="1"/>
    <col min="10252" max="10252" width="15.42578125" style="45" customWidth="1"/>
    <col min="10253" max="10497" width="9.140625" style="45"/>
    <col min="10498" max="10498" width="25.5703125" style="45" customWidth="1"/>
    <col min="10499" max="10499" width="12.42578125" style="45" bestFit="1" customWidth="1"/>
    <col min="10500" max="10500" width="8.42578125" style="45" bestFit="1" customWidth="1"/>
    <col min="10501" max="10501" width="14.42578125" style="45" customWidth="1"/>
    <col min="10502" max="10502" width="11.5703125" style="45" bestFit="1" customWidth="1"/>
    <col min="10503" max="10503" width="13.85546875" style="45" bestFit="1" customWidth="1"/>
    <col min="10504" max="10504" width="14.28515625" style="45" bestFit="1" customWidth="1"/>
    <col min="10505" max="10505" width="13.5703125" style="45" bestFit="1" customWidth="1"/>
    <col min="10506" max="10506" width="14.28515625" style="45" bestFit="1" customWidth="1"/>
    <col min="10507" max="10507" width="11.5703125" style="45" bestFit="1" customWidth="1"/>
    <col min="10508" max="10508" width="15.42578125" style="45" customWidth="1"/>
    <col min="10509" max="10753" width="9.140625" style="45"/>
    <col min="10754" max="10754" width="25.5703125" style="45" customWidth="1"/>
    <col min="10755" max="10755" width="12.42578125" style="45" bestFit="1" customWidth="1"/>
    <col min="10756" max="10756" width="8.42578125" style="45" bestFit="1" customWidth="1"/>
    <col min="10757" max="10757" width="14.42578125" style="45" customWidth="1"/>
    <col min="10758" max="10758" width="11.5703125" style="45" bestFit="1" customWidth="1"/>
    <col min="10759" max="10759" width="13.85546875" style="45" bestFit="1" customWidth="1"/>
    <col min="10760" max="10760" width="14.28515625" style="45" bestFit="1" customWidth="1"/>
    <col min="10761" max="10761" width="13.5703125" style="45" bestFit="1" customWidth="1"/>
    <col min="10762" max="10762" width="14.28515625" style="45" bestFit="1" customWidth="1"/>
    <col min="10763" max="10763" width="11.5703125" style="45" bestFit="1" customWidth="1"/>
    <col min="10764" max="10764" width="15.42578125" style="45" customWidth="1"/>
    <col min="10765" max="11009" width="9.140625" style="45"/>
    <col min="11010" max="11010" width="25.5703125" style="45" customWidth="1"/>
    <col min="11011" max="11011" width="12.42578125" style="45" bestFit="1" customWidth="1"/>
    <col min="11012" max="11012" width="8.42578125" style="45" bestFit="1" customWidth="1"/>
    <col min="11013" max="11013" width="14.42578125" style="45" customWidth="1"/>
    <col min="11014" max="11014" width="11.5703125" style="45" bestFit="1" customWidth="1"/>
    <col min="11015" max="11015" width="13.85546875" style="45" bestFit="1" customWidth="1"/>
    <col min="11016" max="11016" width="14.28515625" style="45" bestFit="1" customWidth="1"/>
    <col min="11017" max="11017" width="13.5703125" style="45" bestFit="1" customWidth="1"/>
    <col min="11018" max="11018" width="14.28515625" style="45" bestFit="1" customWidth="1"/>
    <col min="11019" max="11019" width="11.5703125" style="45" bestFit="1" customWidth="1"/>
    <col min="11020" max="11020" width="15.42578125" style="45" customWidth="1"/>
    <col min="11021" max="11265" width="9.140625" style="45"/>
    <col min="11266" max="11266" width="25.5703125" style="45" customWidth="1"/>
    <col min="11267" max="11267" width="12.42578125" style="45" bestFit="1" customWidth="1"/>
    <col min="11268" max="11268" width="8.42578125" style="45" bestFit="1" customWidth="1"/>
    <col min="11269" max="11269" width="14.42578125" style="45" customWidth="1"/>
    <col min="11270" max="11270" width="11.5703125" style="45" bestFit="1" customWidth="1"/>
    <col min="11271" max="11271" width="13.85546875" style="45" bestFit="1" customWidth="1"/>
    <col min="11272" max="11272" width="14.28515625" style="45" bestFit="1" customWidth="1"/>
    <col min="11273" max="11273" width="13.5703125" style="45" bestFit="1" customWidth="1"/>
    <col min="11274" max="11274" width="14.28515625" style="45" bestFit="1" customWidth="1"/>
    <col min="11275" max="11275" width="11.5703125" style="45" bestFit="1" customWidth="1"/>
    <col min="11276" max="11276" width="15.42578125" style="45" customWidth="1"/>
    <col min="11277" max="11521" width="9.140625" style="45"/>
    <col min="11522" max="11522" width="25.5703125" style="45" customWidth="1"/>
    <col min="11523" max="11523" width="12.42578125" style="45" bestFit="1" customWidth="1"/>
    <col min="11524" max="11524" width="8.42578125" style="45" bestFit="1" customWidth="1"/>
    <col min="11525" max="11525" width="14.42578125" style="45" customWidth="1"/>
    <col min="11526" max="11526" width="11.5703125" style="45" bestFit="1" customWidth="1"/>
    <col min="11527" max="11527" width="13.85546875" style="45" bestFit="1" customWidth="1"/>
    <col min="11528" max="11528" width="14.28515625" style="45" bestFit="1" customWidth="1"/>
    <col min="11529" max="11529" width="13.5703125" style="45" bestFit="1" customWidth="1"/>
    <col min="11530" max="11530" width="14.28515625" style="45" bestFit="1" customWidth="1"/>
    <col min="11531" max="11531" width="11.5703125" style="45" bestFit="1" customWidth="1"/>
    <col min="11532" max="11532" width="15.42578125" style="45" customWidth="1"/>
    <col min="11533" max="11777" width="9.140625" style="45"/>
    <col min="11778" max="11778" width="25.5703125" style="45" customWidth="1"/>
    <col min="11779" max="11779" width="12.42578125" style="45" bestFit="1" customWidth="1"/>
    <col min="11780" max="11780" width="8.42578125" style="45" bestFit="1" customWidth="1"/>
    <col min="11781" max="11781" width="14.42578125" style="45" customWidth="1"/>
    <col min="11782" max="11782" width="11.5703125" style="45" bestFit="1" customWidth="1"/>
    <col min="11783" max="11783" width="13.85546875" style="45" bestFit="1" customWidth="1"/>
    <col min="11784" max="11784" width="14.28515625" style="45" bestFit="1" customWidth="1"/>
    <col min="11785" max="11785" width="13.5703125" style="45" bestFit="1" customWidth="1"/>
    <col min="11786" max="11786" width="14.28515625" style="45" bestFit="1" customWidth="1"/>
    <col min="11787" max="11787" width="11.5703125" style="45" bestFit="1" customWidth="1"/>
    <col min="11788" max="11788" width="15.42578125" style="45" customWidth="1"/>
    <col min="11789" max="12033" width="9.140625" style="45"/>
    <col min="12034" max="12034" width="25.5703125" style="45" customWidth="1"/>
    <col min="12035" max="12035" width="12.42578125" style="45" bestFit="1" customWidth="1"/>
    <col min="12036" max="12036" width="8.42578125" style="45" bestFit="1" customWidth="1"/>
    <col min="12037" max="12037" width="14.42578125" style="45" customWidth="1"/>
    <col min="12038" max="12038" width="11.5703125" style="45" bestFit="1" customWidth="1"/>
    <col min="12039" max="12039" width="13.85546875" style="45" bestFit="1" customWidth="1"/>
    <col min="12040" max="12040" width="14.28515625" style="45" bestFit="1" customWidth="1"/>
    <col min="12041" max="12041" width="13.5703125" style="45" bestFit="1" customWidth="1"/>
    <col min="12042" max="12042" width="14.28515625" style="45" bestFit="1" customWidth="1"/>
    <col min="12043" max="12043" width="11.5703125" style="45" bestFit="1" customWidth="1"/>
    <col min="12044" max="12044" width="15.42578125" style="45" customWidth="1"/>
    <col min="12045" max="12289" width="9.140625" style="45"/>
    <col min="12290" max="12290" width="25.5703125" style="45" customWidth="1"/>
    <col min="12291" max="12291" width="12.42578125" style="45" bestFit="1" customWidth="1"/>
    <col min="12292" max="12292" width="8.42578125" style="45" bestFit="1" customWidth="1"/>
    <col min="12293" max="12293" width="14.42578125" style="45" customWidth="1"/>
    <col min="12294" max="12294" width="11.5703125" style="45" bestFit="1" customWidth="1"/>
    <col min="12295" max="12295" width="13.85546875" style="45" bestFit="1" customWidth="1"/>
    <col min="12296" max="12296" width="14.28515625" style="45" bestFit="1" customWidth="1"/>
    <col min="12297" max="12297" width="13.5703125" style="45" bestFit="1" customWidth="1"/>
    <col min="12298" max="12298" width="14.28515625" style="45" bestFit="1" customWidth="1"/>
    <col min="12299" max="12299" width="11.5703125" style="45" bestFit="1" customWidth="1"/>
    <col min="12300" max="12300" width="15.42578125" style="45" customWidth="1"/>
    <col min="12301" max="12545" width="9.140625" style="45"/>
    <col min="12546" max="12546" width="25.5703125" style="45" customWidth="1"/>
    <col min="12547" max="12547" width="12.42578125" style="45" bestFit="1" customWidth="1"/>
    <col min="12548" max="12548" width="8.42578125" style="45" bestFit="1" customWidth="1"/>
    <col min="12549" max="12549" width="14.42578125" style="45" customWidth="1"/>
    <col min="12550" max="12550" width="11.5703125" style="45" bestFit="1" customWidth="1"/>
    <col min="12551" max="12551" width="13.85546875" style="45" bestFit="1" customWidth="1"/>
    <col min="12552" max="12552" width="14.28515625" style="45" bestFit="1" customWidth="1"/>
    <col min="12553" max="12553" width="13.5703125" style="45" bestFit="1" customWidth="1"/>
    <col min="12554" max="12554" width="14.28515625" style="45" bestFit="1" customWidth="1"/>
    <col min="12555" max="12555" width="11.5703125" style="45" bestFit="1" customWidth="1"/>
    <col min="12556" max="12556" width="15.42578125" style="45" customWidth="1"/>
    <col min="12557" max="12801" width="9.140625" style="45"/>
    <col min="12802" max="12802" width="25.5703125" style="45" customWidth="1"/>
    <col min="12803" max="12803" width="12.42578125" style="45" bestFit="1" customWidth="1"/>
    <col min="12804" max="12804" width="8.42578125" style="45" bestFit="1" customWidth="1"/>
    <col min="12805" max="12805" width="14.42578125" style="45" customWidth="1"/>
    <col min="12806" max="12806" width="11.5703125" style="45" bestFit="1" customWidth="1"/>
    <col min="12807" max="12807" width="13.85546875" style="45" bestFit="1" customWidth="1"/>
    <col min="12808" max="12808" width="14.28515625" style="45" bestFit="1" customWidth="1"/>
    <col min="12809" max="12809" width="13.5703125" style="45" bestFit="1" customWidth="1"/>
    <col min="12810" max="12810" width="14.28515625" style="45" bestFit="1" customWidth="1"/>
    <col min="12811" max="12811" width="11.5703125" style="45" bestFit="1" customWidth="1"/>
    <col min="12812" max="12812" width="15.42578125" style="45" customWidth="1"/>
    <col min="12813" max="13057" width="9.140625" style="45"/>
    <col min="13058" max="13058" width="25.5703125" style="45" customWidth="1"/>
    <col min="13059" max="13059" width="12.42578125" style="45" bestFit="1" customWidth="1"/>
    <col min="13060" max="13060" width="8.42578125" style="45" bestFit="1" customWidth="1"/>
    <col min="13061" max="13061" width="14.42578125" style="45" customWidth="1"/>
    <col min="13062" max="13062" width="11.5703125" style="45" bestFit="1" customWidth="1"/>
    <col min="13063" max="13063" width="13.85546875" style="45" bestFit="1" customWidth="1"/>
    <col min="13064" max="13064" width="14.28515625" style="45" bestFit="1" customWidth="1"/>
    <col min="13065" max="13065" width="13.5703125" style="45" bestFit="1" customWidth="1"/>
    <col min="13066" max="13066" width="14.28515625" style="45" bestFit="1" customWidth="1"/>
    <col min="13067" max="13067" width="11.5703125" style="45" bestFit="1" customWidth="1"/>
    <col min="13068" max="13068" width="15.42578125" style="45" customWidth="1"/>
    <col min="13069" max="13313" width="9.140625" style="45"/>
    <col min="13314" max="13314" width="25.5703125" style="45" customWidth="1"/>
    <col min="13315" max="13315" width="12.42578125" style="45" bestFit="1" customWidth="1"/>
    <col min="13316" max="13316" width="8.42578125" style="45" bestFit="1" customWidth="1"/>
    <col min="13317" max="13317" width="14.42578125" style="45" customWidth="1"/>
    <col min="13318" max="13318" width="11.5703125" style="45" bestFit="1" customWidth="1"/>
    <col min="13319" max="13319" width="13.85546875" style="45" bestFit="1" customWidth="1"/>
    <col min="13320" max="13320" width="14.28515625" style="45" bestFit="1" customWidth="1"/>
    <col min="13321" max="13321" width="13.5703125" style="45" bestFit="1" customWidth="1"/>
    <col min="13322" max="13322" width="14.28515625" style="45" bestFit="1" customWidth="1"/>
    <col min="13323" max="13323" width="11.5703125" style="45" bestFit="1" customWidth="1"/>
    <col min="13324" max="13324" width="15.42578125" style="45" customWidth="1"/>
    <col min="13325" max="13569" width="9.140625" style="45"/>
    <col min="13570" max="13570" width="25.5703125" style="45" customWidth="1"/>
    <col min="13571" max="13571" width="12.42578125" style="45" bestFit="1" customWidth="1"/>
    <col min="13572" max="13572" width="8.42578125" style="45" bestFit="1" customWidth="1"/>
    <col min="13573" max="13573" width="14.42578125" style="45" customWidth="1"/>
    <col min="13574" max="13574" width="11.5703125" style="45" bestFit="1" customWidth="1"/>
    <col min="13575" max="13575" width="13.85546875" style="45" bestFit="1" customWidth="1"/>
    <col min="13576" max="13576" width="14.28515625" style="45" bestFit="1" customWidth="1"/>
    <col min="13577" max="13577" width="13.5703125" style="45" bestFit="1" customWidth="1"/>
    <col min="13578" max="13578" width="14.28515625" style="45" bestFit="1" customWidth="1"/>
    <col min="13579" max="13579" width="11.5703125" style="45" bestFit="1" customWidth="1"/>
    <col min="13580" max="13580" width="15.42578125" style="45" customWidth="1"/>
    <col min="13581" max="13825" width="9.140625" style="45"/>
    <col min="13826" max="13826" width="25.5703125" style="45" customWidth="1"/>
    <col min="13827" max="13827" width="12.42578125" style="45" bestFit="1" customWidth="1"/>
    <col min="13828" max="13828" width="8.42578125" style="45" bestFit="1" customWidth="1"/>
    <col min="13829" max="13829" width="14.42578125" style="45" customWidth="1"/>
    <col min="13830" max="13830" width="11.5703125" style="45" bestFit="1" customWidth="1"/>
    <col min="13831" max="13831" width="13.85546875" style="45" bestFit="1" customWidth="1"/>
    <col min="13832" max="13832" width="14.28515625" style="45" bestFit="1" customWidth="1"/>
    <col min="13833" max="13833" width="13.5703125" style="45" bestFit="1" customWidth="1"/>
    <col min="13834" max="13834" width="14.28515625" style="45" bestFit="1" customWidth="1"/>
    <col min="13835" max="13835" width="11.5703125" style="45" bestFit="1" customWidth="1"/>
    <col min="13836" max="13836" width="15.42578125" style="45" customWidth="1"/>
    <col min="13837" max="14081" width="9.140625" style="45"/>
    <col min="14082" max="14082" width="25.5703125" style="45" customWidth="1"/>
    <col min="14083" max="14083" width="12.42578125" style="45" bestFit="1" customWidth="1"/>
    <col min="14084" max="14084" width="8.42578125" style="45" bestFit="1" customWidth="1"/>
    <col min="14085" max="14085" width="14.42578125" style="45" customWidth="1"/>
    <col min="14086" max="14086" width="11.5703125" style="45" bestFit="1" customWidth="1"/>
    <col min="14087" max="14087" width="13.85546875" style="45" bestFit="1" customWidth="1"/>
    <col min="14088" max="14088" width="14.28515625" style="45" bestFit="1" customWidth="1"/>
    <col min="14089" max="14089" width="13.5703125" style="45" bestFit="1" customWidth="1"/>
    <col min="14090" max="14090" width="14.28515625" style="45" bestFit="1" customWidth="1"/>
    <col min="14091" max="14091" width="11.5703125" style="45" bestFit="1" customWidth="1"/>
    <col min="14092" max="14092" width="15.42578125" style="45" customWidth="1"/>
    <col min="14093" max="14337" width="9.140625" style="45"/>
    <col min="14338" max="14338" width="25.5703125" style="45" customWidth="1"/>
    <col min="14339" max="14339" width="12.42578125" style="45" bestFit="1" customWidth="1"/>
    <col min="14340" max="14340" width="8.42578125" style="45" bestFit="1" customWidth="1"/>
    <col min="14341" max="14341" width="14.42578125" style="45" customWidth="1"/>
    <col min="14342" max="14342" width="11.5703125" style="45" bestFit="1" customWidth="1"/>
    <col min="14343" max="14343" width="13.85546875" style="45" bestFit="1" customWidth="1"/>
    <col min="14344" max="14344" width="14.28515625" style="45" bestFit="1" customWidth="1"/>
    <col min="14345" max="14345" width="13.5703125" style="45" bestFit="1" customWidth="1"/>
    <col min="14346" max="14346" width="14.28515625" style="45" bestFit="1" customWidth="1"/>
    <col min="14347" max="14347" width="11.5703125" style="45" bestFit="1" customWidth="1"/>
    <col min="14348" max="14348" width="15.42578125" style="45" customWidth="1"/>
    <col min="14349" max="14593" width="9.140625" style="45"/>
    <col min="14594" max="14594" width="25.5703125" style="45" customWidth="1"/>
    <col min="14595" max="14595" width="12.42578125" style="45" bestFit="1" customWidth="1"/>
    <col min="14596" max="14596" width="8.42578125" style="45" bestFit="1" customWidth="1"/>
    <col min="14597" max="14597" width="14.42578125" style="45" customWidth="1"/>
    <col min="14598" max="14598" width="11.5703125" style="45" bestFit="1" customWidth="1"/>
    <col min="14599" max="14599" width="13.85546875" style="45" bestFit="1" customWidth="1"/>
    <col min="14600" max="14600" width="14.28515625" style="45" bestFit="1" customWidth="1"/>
    <col min="14601" max="14601" width="13.5703125" style="45" bestFit="1" customWidth="1"/>
    <col min="14602" max="14602" width="14.28515625" style="45" bestFit="1" customWidth="1"/>
    <col min="14603" max="14603" width="11.5703125" style="45" bestFit="1" customWidth="1"/>
    <col min="14604" max="14604" width="15.42578125" style="45" customWidth="1"/>
    <col min="14605" max="14849" width="9.140625" style="45"/>
    <col min="14850" max="14850" width="25.5703125" style="45" customWidth="1"/>
    <col min="14851" max="14851" width="12.42578125" style="45" bestFit="1" customWidth="1"/>
    <col min="14852" max="14852" width="8.42578125" style="45" bestFit="1" customWidth="1"/>
    <col min="14853" max="14853" width="14.42578125" style="45" customWidth="1"/>
    <col min="14854" max="14854" width="11.5703125" style="45" bestFit="1" customWidth="1"/>
    <col min="14855" max="14855" width="13.85546875" style="45" bestFit="1" customWidth="1"/>
    <col min="14856" max="14856" width="14.28515625" style="45" bestFit="1" customWidth="1"/>
    <col min="14857" max="14857" width="13.5703125" style="45" bestFit="1" customWidth="1"/>
    <col min="14858" max="14858" width="14.28515625" style="45" bestFit="1" customWidth="1"/>
    <col min="14859" max="14859" width="11.5703125" style="45" bestFit="1" customWidth="1"/>
    <col min="14860" max="14860" width="15.42578125" style="45" customWidth="1"/>
    <col min="14861" max="15105" width="9.140625" style="45"/>
    <col min="15106" max="15106" width="25.5703125" style="45" customWidth="1"/>
    <col min="15107" max="15107" width="12.42578125" style="45" bestFit="1" customWidth="1"/>
    <col min="15108" max="15108" width="8.42578125" style="45" bestFit="1" customWidth="1"/>
    <col min="15109" max="15109" width="14.42578125" style="45" customWidth="1"/>
    <col min="15110" max="15110" width="11.5703125" style="45" bestFit="1" customWidth="1"/>
    <col min="15111" max="15111" width="13.85546875" style="45" bestFit="1" customWidth="1"/>
    <col min="15112" max="15112" width="14.28515625" style="45" bestFit="1" customWidth="1"/>
    <col min="15113" max="15113" width="13.5703125" style="45" bestFit="1" customWidth="1"/>
    <col min="15114" max="15114" width="14.28515625" style="45" bestFit="1" customWidth="1"/>
    <col min="15115" max="15115" width="11.5703125" style="45" bestFit="1" customWidth="1"/>
    <col min="15116" max="15116" width="15.42578125" style="45" customWidth="1"/>
    <col min="15117" max="15361" width="9.140625" style="45"/>
    <col min="15362" max="15362" width="25.5703125" style="45" customWidth="1"/>
    <col min="15363" max="15363" width="12.42578125" style="45" bestFit="1" customWidth="1"/>
    <col min="15364" max="15364" width="8.42578125" style="45" bestFit="1" customWidth="1"/>
    <col min="15365" max="15365" width="14.42578125" style="45" customWidth="1"/>
    <col min="15366" max="15366" width="11.5703125" style="45" bestFit="1" customWidth="1"/>
    <col min="15367" max="15367" width="13.85546875" style="45" bestFit="1" customWidth="1"/>
    <col min="15368" max="15368" width="14.28515625" style="45" bestFit="1" customWidth="1"/>
    <col min="15369" max="15369" width="13.5703125" style="45" bestFit="1" customWidth="1"/>
    <col min="15370" max="15370" width="14.28515625" style="45" bestFit="1" customWidth="1"/>
    <col min="15371" max="15371" width="11.5703125" style="45" bestFit="1" customWidth="1"/>
    <col min="15372" max="15372" width="15.42578125" style="45" customWidth="1"/>
    <col min="15373" max="15617" width="9.140625" style="45"/>
    <col min="15618" max="15618" width="25.5703125" style="45" customWidth="1"/>
    <col min="15619" max="15619" width="12.42578125" style="45" bestFit="1" customWidth="1"/>
    <col min="15620" max="15620" width="8.42578125" style="45" bestFit="1" customWidth="1"/>
    <col min="15621" max="15621" width="14.42578125" style="45" customWidth="1"/>
    <col min="15622" max="15622" width="11.5703125" style="45" bestFit="1" customWidth="1"/>
    <col min="15623" max="15623" width="13.85546875" style="45" bestFit="1" customWidth="1"/>
    <col min="15624" max="15624" width="14.28515625" style="45" bestFit="1" customWidth="1"/>
    <col min="15625" max="15625" width="13.5703125" style="45" bestFit="1" customWidth="1"/>
    <col min="15626" max="15626" width="14.28515625" style="45" bestFit="1" customWidth="1"/>
    <col min="15627" max="15627" width="11.5703125" style="45" bestFit="1" customWidth="1"/>
    <col min="15628" max="15628" width="15.42578125" style="45" customWidth="1"/>
    <col min="15629" max="15873" width="9.140625" style="45"/>
    <col min="15874" max="15874" width="25.5703125" style="45" customWidth="1"/>
    <col min="15875" max="15875" width="12.42578125" style="45" bestFit="1" customWidth="1"/>
    <col min="15876" max="15876" width="8.42578125" style="45" bestFit="1" customWidth="1"/>
    <col min="15877" max="15877" width="14.42578125" style="45" customWidth="1"/>
    <col min="15878" max="15878" width="11.5703125" style="45" bestFit="1" customWidth="1"/>
    <col min="15879" max="15879" width="13.85546875" style="45" bestFit="1" customWidth="1"/>
    <col min="15880" max="15880" width="14.28515625" style="45" bestFit="1" customWidth="1"/>
    <col min="15881" max="15881" width="13.5703125" style="45" bestFit="1" customWidth="1"/>
    <col min="15882" max="15882" width="14.28515625" style="45" bestFit="1" customWidth="1"/>
    <col min="15883" max="15883" width="11.5703125" style="45" bestFit="1" customWidth="1"/>
    <col min="15884" max="15884" width="15.42578125" style="45" customWidth="1"/>
    <col min="15885" max="16129" width="9.140625" style="45"/>
    <col min="16130" max="16130" width="25.5703125" style="45" customWidth="1"/>
    <col min="16131" max="16131" width="12.42578125" style="45" bestFit="1" customWidth="1"/>
    <col min="16132" max="16132" width="8.42578125" style="45" bestFit="1" customWidth="1"/>
    <col min="16133" max="16133" width="14.42578125" style="45" customWidth="1"/>
    <col min="16134" max="16134" width="11.5703125" style="45" bestFit="1" customWidth="1"/>
    <col min="16135" max="16135" width="13.85546875" style="45" bestFit="1" customWidth="1"/>
    <col min="16136" max="16136" width="14.28515625" style="45" bestFit="1" customWidth="1"/>
    <col min="16137" max="16137" width="13.5703125" style="45" bestFit="1" customWidth="1"/>
    <col min="16138" max="16138" width="14.28515625" style="45" bestFit="1" customWidth="1"/>
    <col min="16139" max="16139" width="11.5703125" style="45" bestFit="1" customWidth="1"/>
    <col min="16140" max="16140" width="15.42578125" style="45" customWidth="1"/>
    <col min="16141" max="16384" width="9.140625" style="45"/>
  </cols>
  <sheetData>
    <row r="1" spans="1:14" ht="36" customHeight="1" x14ac:dyDescent="0.25">
      <c r="A1" s="43"/>
      <c r="B1" s="44"/>
      <c r="C1" s="209" t="s">
        <v>44</v>
      </c>
      <c r="D1" s="210"/>
      <c r="E1" s="211"/>
      <c r="F1" s="209" t="s">
        <v>45</v>
      </c>
      <c r="G1" s="211"/>
      <c r="H1" s="209" t="s">
        <v>46</v>
      </c>
      <c r="I1" s="211"/>
      <c r="J1" s="210" t="s">
        <v>47</v>
      </c>
      <c r="K1" s="210"/>
      <c r="L1" s="66"/>
      <c r="M1" s="212" t="s">
        <v>48</v>
      </c>
      <c r="N1" s="213"/>
    </row>
    <row r="2" spans="1:14" s="50" customFormat="1" ht="31.5" x14ac:dyDescent="0.25">
      <c r="A2" s="75" t="s">
        <v>2</v>
      </c>
      <c r="B2" s="76" t="s">
        <v>3</v>
      </c>
      <c r="C2" s="67" t="s">
        <v>49</v>
      </c>
      <c r="D2" s="68" t="s">
        <v>50</v>
      </c>
      <c r="E2" s="69" t="s">
        <v>51</v>
      </c>
      <c r="F2" s="67" t="s">
        <v>49</v>
      </c>
      <c r="G2" s="69" t="s">
        <v>52</v>
      </c>
      <c r="H2" s="67" t="s">
        <v>49</v>
      </c>
      <c r="I2" s="69" t="s">
        <v>52</v>
      </c>
      <c r="J2" s="68" t="s">
        <v>49</v>
      </c>
      <c r="K2" s="68" t="s">
        <v>52</v>
      </c>
      <c r="L2" s="70"/>
      <c r="M2" s="71" t="s">
        <v>49</v>
      </c>
      <c r="N2" s="72" t="s">
        <v>52</v>
      </c>
    </row>
    <row r="3" spans="1:14" s="50" customFormat="1" ht="15.75" x14ac:dyDescent="0.25">
      <c r="A3" s="46"/>
      <c r="B3" s="47"/>
      <c r="C3" s="83"/>
      <c r="D3" s="84"/>
      <c r="E3" s="85"/>
      <c r="F3" s="83"/>
      <c r="G3" s="85"/>
      <c r="H3" s="83"/>
      <c r="I3" s="85"/>
      <c r="J3" s="29"/>
      <c r="K3" s="29"/>
      <c r="L3" s="148"/>
      <c r="M3" s="86"/>
      <c r="N3" s="87"/>
    </row>
    <row r="4" spans="1:14" x14ac:dyDescent="0.2">
      <c r="A4" s="43" t="s">
        <v>4</v>
      </c>
      <c r="B4" s="51">
        <v>2012</v>
      </c>
      <c r="C4" s="88">
        <v>0</v>
      </c>
      <c r="D4" s="82">
        <v>0</v>
      </c>
      <c r="E4" s="89">
        <v>0</v>
      </c>
      <c r="F4" s="88">
        <v>0</v>
      </c>
      <c r="G4" s="89">
        <v>0</v>
      </c>
      <c r="H4" s="88">
        <v>0</v>
      </c>
      <c r="I4" s="89">
        <v>0</v>
      </c>
      <c r="J4" s="113">
        <f>C4+F4+H4</f>
        <v>0</v>
      </c>
      <c r="K4" s="113">
        <f>D4+G4+I4</f>
        <v>0</v>
      </c>
      <c r="L4" s="77" t="s">
        <v>53</v>
      </c>
      <c r="M4" s="78" t="s">
        <v>54</v>
      </c>
      <c r="N4" s="79" t="s">
        <v>54</v>
      </c>
    </row>
    <row r="5" spans="1:14" x14ac:dyDescent="0.2">
      <c r="A5" s="43" t="s">
        <v>6</v>
      </c>
      <c r="B5" s="51">
        <v>2012</v>
      </c>
      <c r="C5" s="88">
        <v>0</v>
      </c>
      <c r="D5" s="82">
        <v>0</v>
      </c>
      <c r="E5" s="89">
        <v>0</v>
      </c>
      <c r="F5" s="88">
        <v>0</v>
      </c>
      <c r="G5" s="89">
        <v>0</v>
      </c>
      <c r="H5" s="88">
        <v>0</v>
      </c>
      <c r="I5" s="89">
        <v>0</v>
      </c>
      <c r="J5" s="113">
        <f t="shared" ref="J5:J17" si="0">C5+F5+H5</f>
        <v>0</v>
      </c>
      <c r="K5" s="113">
        <f>D5+G5+I5</f>
        <v>0</v>
      </c>
      <c r="L5" s="77" t="s">
        <v>55</v>
      </c>
      <c r="M5" s="78" t="s">
        <v>54</v>
      </c>
      <c r="N5" s="79" t="s">
        <v>54</v>
      </c>
    </row>
    <row r="6" spans="1:14" x14ac:dyDescent="0.2">
      <c r="A6" s="43" t="s">
        <v>7</v>
      </c>
      <c r="B6" s="51">
        <v>2012</v>
      </c>
      <c r="C6" s="88">
        <v>0</v>
      </c>
      <c r="D6" s="82">
        <v>0</v>
      </c>
      <c r="E6" s="89">
        <v>0</v>
      </c>
      <c r="F6" s="88">
        <v>0</v>
      </c>
      <c r="G6" s="89">
        <v>0</v>
      </c>
      <c r="H6" s="88">
        <v>0</v>
      </c>
      <c r="I6" s="89">
        <v>0</v>
      </c>
      <c r="J6" s="113">
        <f t="shared" si="0"/>
        <v>0</v>
      </c>
      <c r="K6" s="113">
        <f>D6+G6+I6</f>
        <v>0</v>
      </c>
      <c r="L6" s="77" t="s">
        <v>56</v>
      </c>
      <c r="M6" s="78" t="s">
        <v>54</v>
      </c>
      <c r="N6" s="79" t="s">
        <v>54</v>
      </c>
    </row>
    <row r="7" spans="1:14" x14ac:dyDescent="0.2">
      <c r="A7" s="43" t="s">
        <v>8</v>
      </c>
      <c r="B7" s="51">
        <v>2012</v>
      </c>
      <c r="C7" s="88">
        <v>3</v>
      </c>
      <c r="D7" s="82">
        <v>3050</v>
      </c>
      <c r="E7" s="89">
        <v>973</v>
      </c>
      <c r="F7" s="88">
        <v>0</v>
      </c>
      <c r="G7" s="89">
        <v>0</v>
      </c>
      <c r="H7" s="88">
        <v>0</v>
      </c>
      <c r="I7" s="89">
        <v>0</v>
      </c>
      <c r="J7" s="113">
        <f t="shared" si="0"/>
        <v>3</v>
      </c>
      <c r="K7" s="113">
        <f t="shared" ref="K7:K17" si="1">D7+E7+G7+I7</f>
        <v>4023</v>
      </c>
      <c r="L7" s="77" t="s">
        <v>57</v>
      </c>
      <c r="M7" s="78" t="s">
        <v>54</v>
      </c>
      <c r="N7" s="79" t="s">
        <v>54</v>
      </c>
    </row>
    <row r="8" spans="1:14" x14ac:dyDescent="0.2">
      <c r="A8" s="43" t="s">
        <v>9</v>
      </c>
      <c r="B8" s="51">
        <v>2012</v>
      </c>
      <c r="C8" s="88">
        <v>7</v>
      </c>
      <c r="D8" s="82">
        <v>9847</v>
      </c>
      <c r="E8" s="89">
        <v>3946</v>
      </c>
      <c r="F8" s="88">
        <v>1</v>
      </c>
      <c r="G8" s="89">
        <v>500</v>
      </c>
      <c r="H8" s="88">
        <v>0</v>
      </c>
      <c r="I8" s="89">
        <v>0</v>
      </c>
      <c r="J8" s="113">
        <f t="shared" si="0"/>
        <v>8</v>
      </c>
      <c r="K8" s="113">
        <f t="shared" si="1"/>
        <v>14293</v>
      </c>
      <c r="L8" s="77" t="s">
        <v>58</v>
      </c>
      <c r="M8" s="78" t="s">
        <v>54</v>
      </c>
      <c r="N8" s="79" t="s">
        <v>54</v>
      </c>
    </row>
    <row r="9" spans="1:14" x14ac:dyDescent="0.2">
      <c r="A9" s="43" t="s">
        <v>10</v>
      </c>
      <c r="B9" s="51">
        <v>2012</v>
      </c>
      <c r="C9" s="88">
        <v>8</v>
      </c>
      <c r="D9" s="82">
        <v>10802</v>
      </c>
      <c r="E9" s="89">
        <v>4896</v>
      </c>
      <c r="F9" s="88">
        <v>0</v>
      </c>
      <c r="G9" s="89">
        <v>0</v>
      </c>
      <c r="H9" s="88">
        <v>0</v>
      </c>
      <c r="I9" s="89">
        <v>0</v>
      </c>
      <c r="J9" s="113">
        <f t="shared" si="0"/>
        <v>8</v>
      </c>
      <c r="K9" s="113">
        <f t="shared" si="1"/>
        <v>15698</v>
      </c>
      <c r="L9" s="77" t="s">
        <v>59</v>
      </c>
      <c r="M9" s="78" t="s">
        <v>54</v>
      </c>
      <c r="N9" s="79" t="s">
        <v>54</v>
      </c>
    </row>
    <row r="10" spans="1:14" x14ac:dyDescent="0.2">
      <c r="A10" s="43" t="s">
        <v>11</v>
      </c>
      <c r="B10" s="51">
        <v>2012</v>
      </c>
      <c r="C10" s="88">
        <v>9</v>
      </c>
      <c r="D10" s="82">
        <v>10684</v>
      </c>
      <c r="E10" s="89">
        <v>4351</v>
      </c>
      <c r="F10" s="88">
        <v>2</v>
      </c>
      <c r="G10" s="89">
        <f>793+800</f>
        <v>1593</v>
      </c>
      <c r="H10" s="88">
        <v>0</v>
      </c>
      <c r="I10" s="89">
        <v>0</v>
      </c>
      <c r="J10" s="113">
        <f t="shared" si="0"/>
        <v>11</v>
      </c>
      <c r="K10" s="113">
        <f t="shared" si="1"/>
        <v>16628</v>
      </c>
      <c r="L10" s="77" t="s">
        <v>60</v>
      </c>
      <c r="M10" s="78" t="s">
        <v>54</v>
      </c>
      <c r="N10" s="79" t="s">
        <v>54</v>
      </c>
    </row>
    <row r="11" spans="1:14" x14ac:dyDescent="0.2">
      <c r="A11" s="43" t="s">
        <v>12</v>
      </c>
      <c r="B11" s="51">
        <v>2012</v>
      </c>
      <c r="C11" s="88">
        <v>11</v>
      </c>
      <c r="D11" s="82">
        <v>10152</v>
      </c>
      <c r="E11" s="89">
        <v>4669</v>
      </c>
      <c r="F11" s="88">
        <v>2</v>
      </c>
      <c r="G11" s="89">
        <v>670</v>
      </c>
      <c r="H11" s="88">
        <v>0</v>
      </c>
      <c r="I11" s="89">
        <v>0</v>
      </c>
      <c r="J11" s="113">
        <f t="shared" si="0"/>
        <v>13</v>
      </c>
      <c r="K11" s="113">
        <f t="shared" si="1"/>
        <v>15491</v>
      </c>
      <c r="L11" s="77" t="s">
        <v>61</v>
      </c>
      <c r="M11" s="78" t="s">
        <v>54</v>
      </c>
      <c r="N11" s="79" t="s">
        <v>54</v>
      </c>
    </row>
    <row r="12" spans="1:14" x14ac:dyDescent="0.2">
      <c r="A12" s="43" t="s">
        <v>13</v>
      </c>
      <c r="B12" s="51">
        <v>2012</v>
      </c>
      <c r="C12" s="88">
        <v>7</v>
      </c>
      <c r="D12" s="82">
        <v>6972</v>
      </c>
      <c r="E12" s="89">
        <v>3374</v>
      </c>
      <c r="F12" s="88">
        <v>3</v>
      </c>
      <c r="G12" s="89">
        <f>650+536+800</f>
        <v>1986</v>
      </c>
      <c r="H12" s="88">
        <v>0</v>
      </c>
      <c r="I12" s="89">
        <v>0</v>
      </c>
      <c r="J12" s="113">
        <f t="shared" si="0"/>
        <v>10</v>
      </c>
      <c r="K12" s="113">
        <f t="shared" si="1"/>
        <v>12332</v>
      </c>
      <c r="L12" s="77" t="s">
        <v>62</v>
      </c>
      <c r="M12" s="78" t="s">
        <v>54</v>
      </c>
      <c r="N12" s="79" t="s">
        <v>54</v>
      </c>
    </row>
    <row r="13" spans="1:14" x14ac:dyDescent="0.2">
      <c r="A13" s="43" t="s">
        <v>14</v>
      </c>
      <c r="B13" s="51">
        <v>2012</v>
      </c>
      <c r="C13" s="88">
        <v>0</v>
      </c>
      <c r="D13" s="82">
        <v>0</v>
      </c>
      <c r="E13" s="89">
        <v>0</v>
      </c>
      <c r="F13" s="88">
        <v>0</v>
      </c>
      <c r="G13" s="89">
        <v>0</v>
      </c>
      <c r="H13" s="88">
        <v>0</v>
      </c>
      <c r="I13" s="89">
        <v>0</v>
      </c>
      <c r="J13" s="113">
        <f t="shared" si="0"/>
        <v>0</v>
      </c>
      <c r="K13" s="113">
        <f t="shared" si="1"/>
        <v>0</v>
      </c>
      <c r="L13" s="77" t="s">
        <v>63</v>
      </c>
      <c r="M13" s="78" t="s">
        <v>54</v>
      </c>
      <c r="N13" s="79" t="s">
        <v>54</v>
      </c>
    </row>
    <row r="14" spans="1:14" x14ac:dyDescent="0.2">
      <c r="A14" s="43" t="s">
        <v>15</v>
      </c>
      <c r="B14" s="51">
        <v>2012</v>
      </c>
      <c r="C14" s="88">
        <v>0</v>
      </c>
      <c r="D14" s="82">
        <v>0</v>
      </c>
      <c r="E14" s="89">
        <v>0</v>
      </c>
      <c r="F14" s="88">
        <v>0</v>
      </c>
      <c r="G14" s="89">
        <v>0</v>
      </c>
      <c r="H14" s="88">
        <v>0</v>
      </c>
      <c r="I14" s="89">
        <v>0</v>
      </c>
      <c r="J14" s="113">
        <f t="shared" si="0"/>
        <v>0</v>
      </c>
      <c r="K14" s="113">
        <f t="shared" si="1"/>
        <v>0</v>
      </c>
      <c r="L14" s="77" t="s">
        <v>64</v>
      </c>
      <c r="M14" s="78" t="s">
        <v>54</v>
      </c>
      <c r="N14" s="79" t="s">
        <v>54</v>
      </c>
    </row>
    <row r="15" spans="1:14" x14ac:dyDescent="0.2">
      <c r="A15" s="43" t="s">
        <v>16</v>
      </c>
      <c r="B15" s="51">
        <v>2012</v>
      </c>
      <c r="C15" s="88">
        <v>0</v>
      </c>
      <c r="D15" s="82">
        <v>0</v>
      </c>
      <c r="E15" s="89">
        <v>0</v>
      </c>
      <c r="F15" s="88">
        <v>0</v>
      </c>
      <c r="G15" s="89">
        <v>0</v>
      </c>
      <c r="H15" s="88">
        <v>0</v>
      </c>
      <c r="I15" s="89">
        <v>0</v>
      </c>
      <c r="J15" s="113">
        <f t="shared" si="0"/>
        <v>0</v>
      </c>
      <c r="K15" s="113">
        <f t="shared" si="1"/>
        <v>0</v>
      </c>
      <c r="L15" s="77" t="s">
        <v>65</v>
      </c>
      <c r="M15" s="80">
        <f>SUM(J4:J15)</f>
        <v>53</v>
      </c>
      <c r="N15" s="81">
        <f>SUM(K4:K15)</f>
        <v>78465</v>
      </c>
    </row>
    <row r="16" spans="1:14" x14ac:dyDescent="0.2">
      <c r="A16" s="43"/>
      <c r="C16" s="88"/>
      <c r="D16" s="82"/>
      <c r="E16" s="89"/>
      <c r="F16" s="88"/>
      <c r="G16" s="89"/>
      <c r="H16" s="88"/>
      <c r="I16" s="89"/>
      <c r="J16" s="113"/>
      <c r="K16" s="113"/>
      <c r="L16" s="77"/>
      <c r="M16" s="90"/>
      <c r="N16" s="91"/>
    </row>
    <row r="17" spans="1:14" ht="15.75" x14ac:dyDescent="0.25">
      <c r="A17" s="31" t="s">
        <v>3</v>
      </c>
      <c r="B17" s="32">
        <v>2012</v>
      </c>
      <c r="C17" s="92">
        <f>SUM(C4:C15)</f>
        <v>45</v>
      </c>
      <c r="D17" s="93">
        <f t="shared" ref="D17:I17" si="2">SUM(D4:D15)</f>
        <v>51507</v>
      </c>
      <c r="E17" s="94">
        <f t="shared" si="2"/>
        <v>22209</v>
      </c>
      <c r="F17" s="92">
        <f t="shared" si="2"/>
        <v>8</v>
      </c>
      <c r="G17" s="94">
        <f t="shared" si="2"/>
        <v>4749</v>
      </c>
      <c r="H17" s="92">
        <f t="shared" si="2"/>
        <v>0</v>
      </c>
      <c r="I17" s="94">
        <f t="shared" si="2"/>
        <v>0</v>
      </c>
      <c r="J17" s="114">
        <f t="shared" si="0"/>
        <v>53</v>
      </c>
      <c r="K17" s="114">
        <f t="shared" si="1"/>
        <v>78465</v>
      </c>
      <c r="L17" s="95"/>
      <c r="M17" s="169">
        <f>SUM(J4:J16)</f>
        <v>53</v>
      </c>
      <c r="N17" s="168">
        <f>SUM(K4:K16)</f>
        <v>78465</v>
      </c>
    </row>
    <row r="18" spans="1:14" s="50" customFormat="1" ht="15.75" x14ac:dyDescent="0.25">
      <c r="A18" s="46"/>
      <c r="B18" s="47"/>
      <c r="C18" s="83"/>
      <c r="D18" s="84"/>
      <c r="E18" s="85"/>
      <c r="F18" s="83"/>
      <c r="G18" s="85"/>
      <c r="H18" s="83"/>
      <c r="I18" s="85"/>
      <c r="J18" s="29"/>
      <c r="K18" s="29"/>
      <c r="L18" s="148"/>
      <c r="M18" s="96"/>
      <c r="N18" s="149"/>
    </row>
    <row r="19" spans="1:14" x14ac:dyDescent="0.2">
      <c r="A19" s="43" t="s">
        <v>4</v>
      </c>
      <c r="B19" s="51">
        <v>2013</v>
      </c>
      <c r="C19" s="88">
        <v>0</v>
      </c>
      <c r="D19" s="82">
        <v>0</v>
      </c>
      <c r="E19" s="89">
        <v>0</v>
      </c>
      <c r="F19" s="88">
        <v>0</v>
      </c>
      <c r="G19" s="89">
        <v>0</v>
      </c>
      <c r="H19" s="88">
        <v>0</v>
      </c>
      <c r="I19" s="89">
        <v>0</v>
      </c>
      <c r="J19" s="113">
        <f>C19+F19+H19</f>
        <v>0</v>
      </c>
      <c r="K19" s="113">
        <f>D19+E19+G19+I19</f>
        <v>0</v>
      </c>
      <c r="L19" s="77" t="s">
        <v>53</v>
      </c>
      <c r="M19" s="97">
        <f>SUM(J19+SUM(J5:J15))</f>
        <v>53</v>
      </c>
      <c r="N19" s="98">
        <f>SUM(K19+SUM(K5:K15))</f>
        <v>78465</v>
      </c>
    </row>
    <row r="20" spans="1:14" x14ac:dyDescent="0.2">
      <c r="A20" s="43" t="s">
        <v>6</v>
      </c>
      <c r="B20" s="51">
        <v>2013</v>
      </c>
      <c r="C20" s="88">
        <v>0</v>
      </c>
      <c r="D20" s="82">
        <v>0</v>
      </c>
      <c r="E20" s="89">
        <v>0</v>
      </c>
      <c r="F20" s="88">
        <v>0</v>
      </c>
      <c r="G20" s="89">
        <v>0</v>
      </c>
      <c r="H20" s="88">
        <v>0</v>
      </c>
      <c r="I20" s="89">
        <v>0</v>
      </c>
      <c r="J20" s="113">
        <f t="shared" ref="J20:J32" si="3">C20+F20+H20</f>
        <v>0</v>
      </c>
      <c r="K20" s="113">
        <f t="shared" ref="K20:K32" si="4">D20+E20+G20+I20</f>
        <v>0</v>
      </c>
      <c r="L20" s="77" t="s">
        <v>55</v>
      </c>
      <c r="M20" s="97">
        <f>SUM(J19:J20)+SUM(J6:J15)</f>
        <v>53</v>
      </c>
      <c r="N20" s="98">
        <f>SUM(K19:K20)+SUM(K6:K15)</f>
        <v>78465</v>
      </c>
    </row>
    <row r="21" spans="1:14" x14ac:dyDescent="0.2">
      <c r="A21" s="43" t="s">
        <v>7</v>
      </c>
      <c r="B21" s="51">
        <v>2013</v>
      </c>
      <c r="C21" s="88">
        <v>0</v>
      </c>
      <c r="D21" s="82">
        <v>0</v>
      </c>
      <c r="E21" s="89">
        <v>0</v>
      </c>
      <c r="F21" s="88">
        <v>0</v>
      </c>
      <c r="G21" s="89">
        <v>0</v>
      </c>
      <c r="H21" s="88">
        <v>0</v>
      </c>
      <c r="I21" s="89">
        <v>0</v>
      </c>
      <c r="J21" s="113">
        <f t="shared" si="3"/>
        <v>0</v>
      </c>
      <c r="K21" s="113">
        <f t="shared" si="4"/>
        <v>0</v>
      </c>
      <c r="L21" s="77" t="s">
        <v>56</v>
      </c>
      <c r="M21" s="97">
        <f>SUM(J19:J21)+SUM(J7:J15)</f>
        <v>53</v>
      </c>
      <c r="N21" s="98">
        <f>SUM(K19:K21)+SUM(K7:K15)</f>
        <v>78465</v>
      </c>
    </row>
    <row r="22" spans="1:14" x14ac:dyDescent="0.2">
      <c r="A22" s="43" t="s">
        <v>8</v>
      </c>
      <c r="B22" s="51">
        <v>2013</v>
      </c>
      <c r="C22" s="88">
        <v>1</v>
      </c>
      <c r="D22" s="82">
        <v>49</v>
      </c>
      <c r="E22" s="89">
        <v>25</v>
      </c>
      <c r="F22" s="88">
        <v>1</v>
      </c>
      <c r="G22" s="89">
        <v>49</v>
      </c>
      <c r="H22" s="88">
        <v>0</v>
      </c>
      <c r="I22" s="89">
        <v>0</v>
      </c>
      <c r="J22" s="113">
        <f t="shared" si="3"/>
        <v>2</v>
      </c>
      <c r="K22" s="113">
        <f t="shared" si="4"/>
        <v>123</v>
      </c>
      <c r="L22" s="77" t="s">
        <v>57</v>
      </c>
      <c r="M22" s="97">
        <f>SUM(J19:J22)+SUM(J8:J15)</f>
        <v>52</v>
      </c>
      <c r="N22" s="98">
        <f>SUM(K19:K22)+SUM(K8:K15)</f>
        <v>74565</v>
      </c>
    </row>
    <row r="23" spans="1:14" x14ac:dyDescent="0.2">
      <c r="A23" s="43" t="s">
        <v>9</v>
      </c>
      <c r="B23" s="51">
        <v>2013</v>
      </c>
      <c r="C23" s="88">
        <v>15</v>
      </c>
      <c r="D23" s="82">
        <v>19850</v>
      </c>
      <c r="E23" s="89">
        <v>7925</v>
      </c>
      <c r="F23" s="88">
        <v>1</v>
      </c>
      <c r="G23" s="89">
        <v>500</v>
      </c>
      <c r="H23" s="88">
        <v>0</v>
      </c>
      <c r="I23" s="89">
        <v>0</v>
      </c>
      <c r="J23" s="113">
        <f t="shared" si="3"/>
        <v>16</v>
      </c>
      <c r="K23" s="113">
        <f t="shared" si="4"/>
        <v>28275</v>
      </c>
      <c r="L23" s="77" t="s">
        <v>58</v>
      </c>
      <c r="M23" s="97">
        <f>SUM(J$19:J23)+SUM(J9:J$15)</f>
        <v>60</v>
      </c>
      <c r="N23" s="98">
        <f>SUM(K19:K23)+SUM(K9:K15)</f>
        <v>88547</v>
      </c>
    </row>
    <row r="24" spans="1:14" x14ac:dyDescent="0.2">
      <c r="A24" s="43" t="s">
        <v>10</v>
      </c>
      <c r="B24" s="51">
        <v>2013</v>
      </c>
      <c r="C24" s="88">
        <v>5</v>
      </c>
      <c r="D24" s="82">
        <v>6546</v>
      </c>
      <c r="E24" s="89">
        <v>2625</v>
      </c>
      <c r="F24" s="88">
        <v>1</v>
      </c>
      <c r="G24" s="89">
        <v>800</v>
      </c>
      <c r="H24" s="88">
        <v>0</v>
      </c>
      <c r="I24" s="89">
        <v>0</v>
      </c>
      <c r="J24" s="113">
        <f t="shared" si="3"/>
        <v>6</v>
      </c>
      <c r="K24" s="113">
        <f t="shared" si="4"/>
        <v>9971</v>
      </c>
      <c r="L24" s="77" t="s">
        <v>59</v>
      </c>
      <c r="M24" s="97">
        <f>SUM(J$19:J24)+SUM(J10:J$15)</f>
        <v>58</v>
      </c>
      <c r="N24" s="98">
        <f>SUM(K$19:K24)+SUM(K10:K$15)</f>
        <v>82820</v>
      </c>
    </row>
    <row r="25" spans="1:14" x14ac:dyDescent="0.2">
      <c r="A25" s="43" t="s">
        <v>11</v>
      </c>
      <c r="B25" s="51">
        <v>2013</v>
      </c>
      <c r="C25" s="88">
        <v>13</v>
      </c>
      <c r="D25" s="82">
        <v>15416</v>
      </c>
      <c r="E25" s="89">
        <v>5615</v>
      </c>
      <c r="F25" s="88">
        <v>1</v>
      </c>
      <c r="G25" s="89">
        <v>200</v>
      </c>
      <c r="H25" s="88">
        <v>0</v>
      </c>
      <c r="I25" s="89">
        <v>0</v>
      </c>
      <c r="J25" s="113">
        <f t="shared" si="3"/>
        <v>14</v>
      </c>
      <c r="K25" s="113">
        <f t="shared" si="4"/>
        <v>21231</v>
      </c>
      <c r="L25" s="77" t="s">
        <v>60</v>
      </c>
      <c r="M25" s="97">
        <f>SUM(J$19:J25)+SUM(J11:J$15)</f>
        <v>61</v>
      </c>
      <c r="N25" s="98">
        <f>SUM(K$19:K25)+SUM(K11:K$15)</f>
        <v>87423</v>
      </c>
    </row>
    <row r="26" spans="1:14" x14ac:dyDescent="0.2">
      <c r="A26" s="43" t="s">
        <v>12</v>
      </c>
      <c r="B26" s="51">
        <v>2013</v>
      </c>
      <c r="C26" s="88">
        <v>14</v>
      </c>
      <c r="D26" s="82">
        <v>20490</v>
      </c>
      <c r="E26" s="89">
        <v>8812</v>
      </c>
      <c r="F26" s="88">
        <v>0</v>
      </c>
      <c r="G26" s="89">
        <v>0</v>
      </c>
      <c r="H26" s="88">
        <v>0</v>
      </c>
      <c r="I26" s="89">
        <v>0</v>
      </c>
      <c r="J26" s="113">
        <f t="shared" si="3"/>
        <v>14</v>
      </c>
      <c r="K26" s="113">
        <f t="shared" si="4"/>
        <v>29302</v>
      </c>
      <c r="L26" s="77" t="s">
        <v>61</v>
      </c>
      <c r="M26" s="97">
        <f>SUM(J$19:J26)+SUM(J12:J$15)</f>
        <v>62</v>
      </c>
      <c r="N26" s="98">
        <f>SUM(K$19:K26)+SUM(K12:K$15)</f>
        <v>101234</v>
      </c>
    </row>
    <row r="27" spans="1:14" x14ac:dyDescent="0.2">
      <c r="A27" s="43" t="s">
        <v>13</v>
      </c>
      <c r="B27" s="51">
        <v>2013</v>
      </c>
      <c r="C27" s="88">
        <v>6</v>
      </c>
      <c r="D27" s="82">
        <v>7038</v>
      </c>
      <c r="E27" s="89">
        <v>3031</v>
      </c>
      <c r="F27" s="88">
        <v>1</v>
      </c>
      <c r="G27" s="89">
        <v>208</v>
      </c>
      <c r="H27" s="88">
        <v>0</v>
      </c>
      <c r="I27" s="89">
        <v>0</v>
      </c>
      <c r="J27" s="113">
        <f t="shared" si="3"/>
        <v>7</v>
      </c>
      <c r="K27" s="113">
        <f t="shared" si="4"/>
        <v>10277</v>
      </c>
      <c r="L27" s="77" t="s">
        <v>62</v>
      </c>
      <c r="M27" s="97">
        <f>SUM(J$19:J27)+SUM(J13:J$15)</f>
        <v>59</v>
      </c>
      <c r="N27" s="98">
        <f>SUM(K$19:K27)+SUM(K13:K$15)</f>
        <v>99179</v>
      </c>
    </row>
    <row r="28" spans="1:14" x14ac:dyDescent="0.2">
      <c r="A28" s="43" t="s">
        <v>14</v>
      </c>
      <c r="B28" s="51">
        <v>2013</v>
      </c>
      <c r="C28" s="88">
        <v>3</v>
      </c>
      <c r="D28" s="82">
        <v>2700</v>
      </c>
      <c r="E28" s="89">
        <v>960</v>
      </c>
      <c r="F28" s="88">
        <v>0</v>
      </c>
      <c r="G28" s="89">
        <v>0</v>
      </c>
      <c r="H28" s="88">
        <v>0</v>
      </c>
      <c r="I28" s="89">
        <v>0</v>
      </c>
      <c r="J28" s="113">
        <f t="shared" si="3"/>
        <v>3</v>
      </c>
      <c r="K28" s="113">
        <f t="shared" si="4"/>
        <v>3660</v>
      </c>
      <c r="L28" s="77" t="s">
        <v>63</v>
      </c>
      <c r="M28" s="97">
        <f>SUM(J$19:J28)+SUM(J14:J$15)</f>
        <v>62</v>
      </c>
      <c r="N28" s="98">
        <f>SUM(K$19:K28)+SUM(K14:K$15)</f>
        <v>102839</v>
      </c>
    </row>
    <row r="29" spans="1:14" x14ac:dyDescent="0.2">
      <c r="A29" s="43" t="s">
        <v>15</v>
      </c>
      <c r="B29" s="51">
        <v>2013</v>
      </c>
      <c r="C29" s="88">
        <v>0</v>
      </c>
      <c r="D29" s="82">
        <v>0</v>
      </c>
      <c r="E29" s="89">
        <v>0</v>
      </c>
      <c r="F29" s="88">
        <v>0</v>
      </c>
      <c r="G29" s="89">
        <v>0</v>
      </c>
      <c r="H29" s="88">
        <v>0</v>
      </c>
      <c r="I29" s="89">
        <v>0</v>
      </c>
      <c r="J29" s="113">
        <f t="shared" si="3"/>
        <v>0</v>
      </c>
      <c r="K29" s="113">
        <f t="shared" si="4"/>
        <v>0</v>
      </c>
      <c r="L29" s="77" t="s">
        <v>64</v>
      </c>
      <c r="M29" s="97">
        <f>SUM(J$19:J29)+SUM(J15:J$15)</f>
        <v>62</v>
      </c>
      <c r="N29" s="98">
        <f>SUM(K$19:K29)+SUM(K15:K$15)</f>
        <v>102839</v>
      </c>
    </row>
    <row r="30" spans="1:14" x14ac:dyDescent="0.2">
      <c r="A30" s="43" t="s">
        <v>16</v>
      </c>
      <c r="B30" s="51">
        <v>2013</v>
      </c>
      <c r="C30" s="88">
        <v>0</v>
      </c>
      <c r="D30" s="82">
        <v>0</v>
      </c>
      <c r="E30" s="89">
        <v>0</v>
      </c>
      <c r="F30" s="88">
        <v>0</v>
      </c>
      <c r="G30" s="89">
        <v>0</v>
      </c>
      <c r="H30" s="88">
        <v>0</v>
      </c>
      <c r="I30" s="89">
        <v>0</v>
      </c>
      <c r="J30" s="113">
        <f t="shared" si="3"/>
        <v>0</v>
      </c>
      <c r="K30" s="113">
        <f t="shared" si="4"/>
        <v>0</v>
      </c>
      <c r="L30" s="77" t="s">
        <v>65</v>
      </c>
      <c r="M30" s="97">
        <f>SUM(J$19:J30)</f>
        <v>62</v>
      </c>
      <c r="N30" s="98">
        <f>SUM(K$19:K30)</f>
        <v>102839</v>
      </c>
    </row>
    <row r="31" spans="1:14" x14ac:dyDescent="0.2">
      <c r="A31" s="43"/>
      <c r="C31" s="88"/>
      <c r="D31" s="82"/>
      <c r="E31" s="89"/>
      <c r="F31" s="88"/>
      <c r="G31" s="89"/>
      <c r="H31" s="88"/>
      <c r="I31" s="89"/>
      <c r="J31" s="113"/>
      <c r="K31" s="113"/>
      <c r="L31" s="77"/>
      <c r="M31" s="97"/>
      <c r="N31" s="98"/>
    </row>
    <row r="32" spans="1:14" ht="15.75" x14ac:dyDescent="0.25">
      <c r="A32" s="31" t="s">
        <v>3</v>
      </c>
      <c r="B32" s="32">
        <v>2013</v>
      </c>
      <c r="C32" s="92">
        <f>SUM(C19:C30)</f>
        <v>57</v>
      </c>
      <c r="D32" s="93">
        <f t="shared" ref="D32:I32" si="5">SUM(D19:D30)</f>
        <v>72089</v>
      </c>
      <c r="E32" s="94">
        <f t="shared" si="5"/>
        <v>28993</v>
      </c>
      <c r="F32" s="92">
        <f t="shared" si="5"/>
        <v>5</v>
      </c>
      <c r="G32" s="94">
        <f t="shared" si="5"/>
        <v>1757</v>
      </c>
      <c r="H32" s="92">
        <f t="shared" si="5"/>
        <v>0</v>
      </c>
      <c r="I32" s="94">
        <f t="shared" si="5"/>
        <v>0</v>
      </c>
      <c r="J32" s="114">
        <f t="shared" si="3"/>
        <v>62</v>
      </c>
      <c r="K32" s="114">
        <f t="shared" si="4"/>
        <v>102839</v>
      </c>
      <c r="L32" s="95"/>
      <c r="M32" s="99">
        <f>SUM(J$19:J30)</f>
        <v>62</v>
      </c>
      <c r="N32" s="100">
        <f>SUM(K$19:K30)</f>
        <v>102839</v>
      </c>
    </row>
    <row r="33" spans="1:14" s="50" customFormat="1" ht="15.75" x14ac:dyDescent="0.25">
      <c r="A33" s="46"/>
      <c r="B33" s="47"/>
      <c r="C33" s="83"/>
      <c r="D33" s="84"/>
      <c r="E33" s="85"/>
      <c r="F33" s="83"/>
      <c r="G33" s="85"/>
      <c r="H33" s="83"/>
      <c r="I33" s="85"/>
      <c r="J33" s="29"/>
      <c r="K33" s="29"/>
      <c r="L33" s="148"/>
      <c r="M33" s="96"/>
      <c r="N33" s="149"/>
    </row>
    <row r="34" spans="1:14" x14ac:dyDescent="0.2">
      <c r="A34" s="43" t="s">
        <v>4</v>
      </c>
      <c r="B34" s="51">
        <v>2014</v>
      </c>
      <c r="C34" s="88">
        <v>0</v>
      </c>
      <c r="D34" s="82">
        <v>0</v>
      </c>
      <c r="E34" s="89">
        <v>0</v>
      </c>
      <c r="F34" s="88">
        <v>0</v>
      </c>
      <c r="G34" s="89">
        <v>0</v>
      </c>
      <c r="H34" s="88">
        <v>0</v>
      </c>
      <c r="I34" s="89">
        <v>0</v>
      </c>
      <c r="J34" s="113">
        <f>C34+F34+H34</f>
        <v>0</v>
      </c>
      <c r="K34" s="113">
        <f>D34+E34+G34+I34</f>
        <v>0</v>
      </c>
      <c r="L34" s="77" t="s">
        <v>53</v>
      </c>
      <c r="M34" s="97">
        <f>SUM(J34+SUM(J20:J30))</f>
        <v>62</v>
      </c>
      <c r="N34" s="98">
        <f>SUM(K34+SUM(K20:K30))</f>
        <v>102839</v>
      </c>
    </row>
    <row r="35" spans="1:14" x14ac:dyDescent="0.2">
      <c r="A35" s="43" t="s">
        <v>6</v>
      </c>
      <c r="B35" s="51">
        <v>2014</v>
      </c>
      <c r="C35" s="88">
        <v>0</v>
      </c>
      <c r="D35" s="82">
        <v>0</v>
      </c>
      <c r="E35" s="89">
        <v>0</v>
      </c>
      <c r="F35" s="88">
        <v>0</v>
      </c>
      <c r="G35" s="89">
        <v>0</v>
      </c>
      <c r="H35" s="88">
        <v>0</v>
      </c>
      <c r="I35" s="89">
        <v>0</v>
      </c>
      <c r="J35" s="113">
        <f t="shared" ref="J35:K52" si="6">C35+F35+H35</f>
        <v>0</v>
      </c>
      <c r="K35" s="113">
        <f t="shared" ref="K35:K47" si="7">D35+E35+G35+I35</f>
        <v>0</v>
      </c>
      <c r="L35" s="77" t="s">
        <v>55</v>
      </c>
      <c r="M35" s="97">
        <f>SUM(J34:J35)+SUM(J21:J30)</f>
        <v>62</v>
      </c>
      <c r="N35" s="98">
        <f>SUM(K34:K35)+SUM(K21:K30)</f>
        <v>102839</v>
      </c>
    </row>
    <row r="36" spans="1:14" x14ac:dyDescent="0.2">
      <c r="A36" s="43" t="s">
        <v>7</v>
      </c>
      <c r="B36" s="51">
        <v>2014</v>
      </c>
      <c r="C36" s="88">
        <v>1</v>
      </c>
      <c r="D36" s="82">
        <v>750</v>
      </c>
      <c r="E36" s="89">
        <v>300</v>
      </c>
      <c r="F36" s="88">
        <v>0</v>
      </c>
      <c r="G36" s="89">
        <v>0</v>
      </c>
      <c r="H36" s="88">
        <v>0</v>
      </c>
      <c r="I36" s="89">
        <v>0</v>
      </c>
      <c r="J36" s="113">
        <f t="shared" si="6"/>
        <v>1</v>
      </c>
      <c r="K36" s="113">
        <f t="shared" si="7"/>
        <v>1050</v>
      </c>
      <c r="L36" s="77" t="s">
        <v>56</v>
      </c>
      <c r="M36" s="97">
        <f>SUM(J34:J36)+SUM(J22:J30)</f>
        <v>63</v>
      </c>
      <c r="N36" s="98">
        <f>SUM(K34:K36)+SUM(K22:K30)</f>
        <v>103889</v>
      </c>
    </row>
    <row r="37" spans="1:14" x14ac:dyDescent="0.2">
      <c r="A37" s="43" t="s">
        <v>8</v>
      </c>
      <c r="B37" s="51">
        <v>2014</v>
      </c>
      <c r="C37" s="88">
        <v>0</v>
      </c>
      <c r="D37" s="82">
        <v>0</v>
      </c>
      <c r="E37" s="89">
        <v>0</v>
      </c>
      <c r="F37" s="88">
        <v>1</v>
      </c>
      <c r="G37" s="89">
        <v>418</v>
      </c>
      <c r="H37" s="88">
        <v>0</v>
      </c>
      <c r="I37" s="89">
        <v>0</v>
      </c>
      <c r="J37" s="113">
        <f t="shared" si="6"/>
        <v>1</v>
      </c>
      <c r="K37" s="113">
        <f t="shared" si="7"/>
        <v>418</v>
      </c>
      <c r="L37" s="77" t="s">
        <v>57</v>
      </c>
      <c r="M37" s="97">
        <f>SUM(J34:J37)+SUM(J23:J30)</f>
        <v>62</v>
      </c>
      <c r="N37" s="98">
        <f>SUM(K34:K37)+SUM(K23:K30)</f>
        <v>104184</v>
      </c>
    </row>
    <row r="38" spans="1:14" x14ac:dyDescent="0.2">
      <c r="A38" s="43" t="s">
        <v>9</v>
      </c>
      <c r="B38" s="51">
        <v>2014</v>
      </c>
      <c r="C38" s="88">
        <v>13</v>
      </c>
      <c r="D38" s="82">
        <f>550+1200+3080+1924+2550+450+2070+135+1254+2550+118+3080+500</f>
        <v>19461</v>
      </c>
      <c r="E38" s="89">
        <f>225+500+1225+780+1000+200+999+75+520+1000+50+1225+272</f>
        <v>8071</v>
      </c>
      <c r="F38" s="88">
        <v>0</v>
      </c>
      <c r="G38" s="89">
        <v>0</v>
      </c>
      <c r="H38" s="88">
        <v>0</v>
      </c>
      <c r="I38" s="89">
        <v>0</v>
      </c>
      <c r="J38" s="113">
        <f t="shared" si="6"/>
        <v>13</v>
      </c>
      <c r="K38" s="113">
        <f t="shared" si="7"/>
        <v>27532</v>
      </c>
      <c r="L38" s="77" t="s">
        <v>58</v>
      </c>
      <c r="M38" s="97">
        <f>SUM(J$34:J38)+SUM(J24:J30)</f>
        <v>59</v>
      </c>
      <c r="N38" s="98">
        <f>SUM(K$34:K38)+SUM(K24:K30)</f>
        <v>103441</v>
      </c>
    </row>
    <row r="39" spans="1:14" x14ac:dyDescent="0.2">
      <c r="A39" s="43" t="s">
        <v>10</v>
      </c>
      <c r="B39" s="51">
        <v>2014</v>
      </c>
      <c r="C39" s="88">
        <v>8</v>
      </c>
      <c r="D39" s="82">
        <f>264+3080+264+703+920+804+912</f>
        <v>6947</v>
      </c>
      <c r="E39" s="89">
        <f>125+1225+125+300+360+330+400</f>
        <v>2865</v>
      </c>
      <c r="F39" s="88">
        <v>1</v>
      </c>
      <c r="G39" s="89">
        <v>1083</v>
      </c>
      <c r="H39" s="88">
        <v>0</v>
      </c>
      <c r="I39" s="89">
        <v>0</v>
      </c>
      <c r="J39" s="113">
        <f t="shared" si="6"/>
        <v>9</v>
      </c>
      <c r="K39" s="113">
        <f t="shared" si="7"/>
        <v>10895</v>
      </c>
      <c r="L39" s="77" t="s">
        <v>59</v>
      </c>
      <c r="M39" s="97">
        <f>SUM(J$34:J39)+SUM(J25:J30)</f>
        <v>62</v>
      </c>
      <c r="N39" s="98">
        <f>SUM(K$34:K39)+SUM(K25:K30)</f>
        <v>104365</v>
      </c>
    </row>
    <row r="40" spans="1:14" x14ac:dyDescent="0.2">
      <c r="A40" s="43" t="s">
        <v>11</v>
      </c>
      <c r="B40" s="51">
        <v>2014</v>
      </c>
      <c r="C40" s="88">
        <v>7</v>
      </c>
      <c r="D40" s="82">
        <f>3080+824+3080+766+3080+1250+824</f>
        <v>12904</v>
      </c>
      <c r="E40" s="89">
        <f>386+800+1225+460+1225+386+1225</f>
        <v>5707</v>
      </c>
      <c r="F40" s="88">
        <v>0</v>
      </c>
      <c r="G40" s="89">
        <v>0</v>
      </c>
      <c r="H40" s="88">
        <v>1</v>
      </c>
      <c r="I40" s="89">
        <v>450</v>
      </c>
      <c r="J40" s="113">
        <f t="shared" si="6"/>
        <v>8</v>
      </c>
      <c r="K40" s="113">
        <f t="shared" si="7"/>
        <v>19061</v>
      </c>
      <c r="L40" s="77" t="s">
        <v>60</v>
      </c>
      <c r="M40" s="97">
        <f>SUM(J$34:J40)+SUM(J26:J30)</f>
        <v>56</v>
      </c>
      <c r="N40" s="98">
        <f>SUM(K$34:K40)+SUM(K26:K30)</f>
        <v>102195</v>
      </c>
    </row>
    <row r="41" spans="1:14" x14ac:dyDescent="0.2">
      <c r="A41" s="43" t="s">
        <v>12</v>
      </c>
      <c r="B41" s="51">
        <v>2014</v>
      </c>
      <c r="C41" s="88">
        <v>20</v>
      </c>
      <c r="D41" s="82">
        <f>550+450+3080+2070+450+604+2550+3080+65+1404+700+371+940+703+554+296+900+1200+804+3080</f>
        <v>23851</v>
      </c>
      <c r="E41" s="89">
        <f>225+200+1225+999+225+292+1000+1225+61+600+447+245+545+300+275+212+300+700+330+1225</f>
        <v>10631</v>
      </c>
      <c r="F41" s="88">
        <v>2</v>
      </c>
      <c r="G41" s="89">
        <f>1467+704</f>
        <v>2171</v>
      </c>
      <c r="H41" s="88">
        <v>0</v>
      </c>
      <c r="I41" s="89">
        <v>0</v>
      </c>
      <c r="J41" s="113">
        <f t="shared" si="6"/>
        <v>22</v>
      </c>
      <c r="K41" s="113">
        <f t="shared" si="7"/>
        <v>36653</v>
      </c>
      <c r="L41" s="77" t="s">
        <v>61</v>
      </c>
      <c r="M41" s="97">
        <f>SUM(J$34:J41)+SUM(J27:J30)</f>
        <v>64</v>
      </c>
      <c r="N41" s="98">
        <f>SUM(K$34:K41)+SUM(K27:K30)</f>
        <v>109546</v>
      </c>
    </row>
    <row r="42" spans="1:14" x14ac:dyDescent="0.2">
      <c r="A42" s="43" t="s">
        <v>13</v>
      </c>
      <c r="B42" s="51">
        <v>2014</v>
      </c>
      <c r="C42" s="88">
        <v>11</v>
      </c>
      <c r="D42" s="82">
        <f>208+450+2070+900+357+1924+1070+812+382+900+3600</f>
        <v>12673</v>
      </c>
      <c r="E42" s="89">
        <f>100+200+999+300+170+780+655+450+295+300+1500</f>
        <v>5749</v>
      </c>
      <c r="F42" s="88">
        <v>1</v>
      </c>
      <c r="G42" s="89">
        <v>372</v>
      </c>
      <c r="H42" s="88">
        <v>0</v>
      </c>
      <c r="I42" s="89">
        <v>0</v>
      </c>
      <c r="J42" s="113">
        <f t="shared" si="6"/>
        <v>12</v>
      </c>
      <c r="K42" s="113">
        <f t="shared" si="7"/>
        <v>18794</v>
      </c>
      <c r="L42" s="77" t="s">
        <v>62</v>
      </c>
      <c r="M42" s="97">
        <f>SUM(J$34:J42)+SUM(J28:J30)</f>
        <v>69</v>
      </c>
      <c r="N42" s="98">
        <f>SUM(K$34:K42)+SUM(K28:K30)</f>
        <v>118063</v>
      </c>
    </row>
    <row r="43" spans="1:14" x14ac:dyDescent="0.2">
      <c r="A43" s="43" t="s">
        <v>14</v>
      </c>
      <c r="B43" s="51">
        <v>2014</v>
      </c>
      <c r="C43" s="88">
        <v>2</v>
      </c>
      <c r="D43" s="82">
        <f>2350+824</f>
        <v>3174</v>
      </c>
      <c r="E43" s="89">
        <f>1100+386</f>
        <v>1486</v>
      </c>
      <c r="F43" s="88">
        <v>0</v>
      </c>
      <c r="G43" s="89">
        <v>0</v>
      </c>
      <c r="H43" s="88">
        <v>0</v>
      </c>
      <c r="I43" s="89">
        <v>0</v>
      </c>
      <c r="J43" s="113">
        <f t="shared" si="6"/>
        <v>2</v>
      </c>
      <c r="K43" s="113">
        <f t="shared" si="7"/>
        <v>4660</v>
      </c>
      <c r="L43" s="77" t="s">
        <v>63</v>
      </c>
      <c r="M43" s="97">
        <f>SUM(J$34:J43)+SUM(J29:J30)</f>
        <v>68</v>
      </c>
      <c r="N43" s="98">
        <f>SUM(K$34:K43)+SUM(K29:K30)</f>
        <v>119063</v>
      </c>
    </row>
    <row r="44" spans="1:14" x14ac:dyDescent="0.2">
      <c r="A44" s="43" t="s">
        <v>15</v>
      </c>
      <c r="B44" s="51">
        <v>2014</v>
      </c>
      <c r="C44" s="88">
        <v>0</v>
      </c>
      <c r="D44" s="82">
        <v>0</v>
      </c>
      <c r="E44" s="89">
        <v>0</v>
      </c>
      <c r="F44" s="88">
        <v>0</v>
      </c>
      <c r="G44" s="89">
        <v>0</v>
      </c>
      <c r="H44" s="88">
        <v>0</v>
      </c>
      <c r="I44" s="89">
        <v>0</v>
      </c>
      <c r="J44" s="113">
        <f t="shared" si="6"/>
        <v>0</v>
      </c>
      <c r="K44" s="113">
        <f t="shared" si="7"/>
        <v>0</v>
      </c>
      <c r="L44" s="77" t="s">
        <v>64</v>
      </c>
      <c r="M44" s="97">
        <f>SUM(J$34:J44)+SUM(J30:J31)</f>
        <v>68</v>
      </c>
      <c r="N44" s="98">
        <f>SUM(K$34:K44)+SUM(K30:K31)</f>
        <v>119063</v>
      </c>
    </row>
    <row r="45" spans="1:14" x14ac:dyDescent="0.2">
      <c r="A45" s="43" t="s">
        <v>16</v>
      </c>
      <c r="B45" s="51">
        <v>2014</v>
      </c>
      <c r="C45" s="88">
        <v>1</v>
      </c>
      <c r="D45" s="82">
        <v>730</v>
      </c>
      <c r="E45" s="89">
        <v>360</v>
      </c>
      <c r="F45" s="88">
        <v>0</v>
      </c>
      <c r="G45" s="89">
        <v>0</v>
      </c>
      <c r="H45" s="88">
        <v>0</v>
      </c>
      <c r="I45" s="89">
        <v>0</v>
      </c>
      <c r="J45" s="113">
        <f t="shared" si="6"/>
        <v>1</v>
      </c>
      <c r="K45" s="113">
        <f t="shared" si="7"/>
        <v>1090</v>
      </c>
      <c r="L45" s="77" t="s">
        <v>65</v>
      </c>
      <c r="M45" s="97">
        <f>SUM(J$34:J45)</f>
        <v>69</v>
      </c>
      <c r="N45" s="98">
        <f>SUM(K$34:K45)</f>
        <v>120153</v>
      </c>
    </row>
    <row r="46" spans="1:14" x14ac:dyDescent="0.2">
      <c r="A46" s="43"/>
      <c r="C46" s="88"/>
      <c r="D46" s="82"/>
      <c r="E46" s="89"/>
      <c r="F46" s="88"/>
      <c r="G46" s="89"/>
      <c r="H46" s="88"/>
      <c r="I46" s="89"/>
      <c r="J46" s="113">
        <f t="shared" si="6"/>
        <v>0</v>
      </c>
      <c r="K46" s="113">
        <f t="shared" si="7"/>
        <v>0</v>
      </c>
      <c r="L46" s="77"/>
      <c r="M46" s="97"/>
      <c r="N46" s="98"/>
    </row>
    <row r="47" spans="1:14" ht="15.75" x14ac:dyDescent="0.25">
      <c r="A47" s="31" t="s">
        <v>3</v>
      </c>
      <c r="B47" s="32">
        <v>2014</v>
      </c>
      <c r="C47" s="92">
        <f>SUM(C34:C45)</f>
        <v>63</v>
      </c>
      <c r="D47" s="93">
        <f t="shared" ref="D47:I47" si="8">SUM(D34:D45)</f>
        <v>80490</v>
      </c>
      <c r="E47" s="94">
        <f t="shared" si="8"/>
        <v>35169</v>
      </c>
      <c r="F47" s="92">
        <f t="shared" si="8"/>
        <v>5</v>
      </c>
      <c r="G47" s="94">
        <f t="shared" si="8"/>
        <v>4044</v>
      </c>
      <c r="H47" s="92">
        <f t="shared" si="8"/>
        <v>1</v>
      </c>
      <c r="I47" s="94">
        <f t="shared" si="8"/>
        <v>450</v>
      </c>
      <c r="J47" s="114">
        <f t="shared" si="6"/>
        <v>69</v>
      </c>
      <c r="K47" s="114">
        <f t="shared" si="7"/>
        <v>120153</v>
      </c>
      <c r="L47" s="95"/>
      <c r="M47" s="99">
        <f>SUM(J$34:J45)</f>
        <v>69</v>
      </c>
      <c r="N47" s="100">
        <f>SUM(K$34:K45)</f>
        <v>120153</v>
      </c>
    </row>
    <row r="48" spans="1:14" ht="15.75" x14ac:dyDescent="0.25">
      <c r="A48" s="43"/>
      <c r="C48" s="101"/>
      <c r="D48" s="102"/>
      <c r="E48" s="103"/>
      <c r="F48" s="101"/>
      <c r="G48" s="103"/>
      <c r="H48" s="101"/>
      <c r="I48" s="103"/>
      <c r="J48" s="115"/>
      <c r="K48" s="115"/>
      <c r="L48" s="148"/>
      <c r="M48" s="104"/>
      <c r="N48" s="105"/>
    </row>
    <row r="49" spans="1:14" x14ac:dyDescent="0.2">
      <c r="A49" s="43" t="s">
        <v>4</v>
      </c>
      <c r="B49" s="51">
        <v>2015</v>
      </c>
      <c r="C49" s="88">
        <v>0</v>
      </c>
      <c r="D49" s="82">
        <v>0</v>
      </c>
      <c r="E49" s="89">
        <v>0</v>
      </c>
      <c r="F49" s="88">
        <v>0</v>
      </c>
      <c r="G49" s="89">
        <v>0</v>
      </c>
      <c r="H49" s="88">
        <v>0</v>
      </c>
      <c r="I49" s="89">
        <v>0</v>
      </c>
      <c r="J49" s="113">
        <f t="shared" si="6"/>
        <v>0</v>
      </c>
      <c r="K49" s="113">
        <f t="shared" si="6"/>
        <v>0</v>
      </c>
      <c r="L49" s="77" t="s">
        <v>53</v>
      </c>
      <c r="M49" s="97">
        <f>SUM(J49+SUM(J35:J45))</f>
        <v>69</v>
      </c>
      <c r="N49" s="98">
        <f>SUM(K49+SUM(K35:K45))</f>
        <v>120153</v>
      </c>
    </row>
    <row r="50" spans="1:14" x14ac:dyDescent="0.2">
      <c r="A50" s="43" t="s">
        <v>6</v>
      </c>
      <c r="B50" s="51">
        <v>2015</v>
      </c>
      <c r="C50" s="88">
        <v>0</v>
      </c>
      <c r="D50" s="82">
        <v>0</v>
      </c>
      <c r="E50" s="89">
        <v>0</v>
      </c>
      <c r="F50" s="88">
        <v>0</v>
      </c>
      <c r="G50" s="89">
        <v>0</v>
      </c>
      <c r="H50" s="88">
        <v>0</v>
      </c>
      <c r="I50" s="89">
        <v>0</v>
      </c>
      <c r="J50" s="113">
        <f t="shared" si="6"/>
        <v>0</v>
      </c>
      <c r="K50" s="113">
        <f t="shared" si="6"/>
        <v>0</v>
      </c>
      <c r="L50" s="77" t="s">
        <v>55</v>
      </c>
      <c r="M50" s="97">
        <f>SUM(J49:J50)+SUM(J36:J45)</f>
        <v>69</v>
      </c>
      <c r="N50" s="98">
        <f>SUM(K49:K50)+SUM(K36:K45)</f>
        <v>120153</v>
      </c>
    </row>
    <row r="51" spans="1:14" x14ac:dyDescent="0.2">
      <c r="A51" s="43" t="s">
        <v>7</v>
      </c>
      <c r="B51" s="51">
        <v>2015</v>
      </c>
      <c r="C51" s="88">
        <v>1</v>
      </c>
      <c r="D51" s="82">
        <v>550</v>
      </c>
      <c r="E51" s="89">
        <v>225</v>
      </c>
      <c r="F51" s="88">
        <v>0</v>
      </c>
      <c r="G51" s="89">
        <v>0</v>
      </c>
      <c r="H51" s="88">
        <v>0</v>
      </c>
      <c r="I51" s="89">
        <v>0</v>
      </c>
      <c r="J51" s="113">
        <f t="shared" si="6"/>
        <v>1</v>
      </c>
      <c r="K51" s="113">
        <f t="shared" ref="K51:K59" si="9">D51+E51+G51+I51</f>
        <v>775</v>
      </c>
      <c r="L51" s="77" t="s">
        <v>56</v>
      </c>
      <c r="M51" s="97">
        <f>SUM(J49:J51)+SUM(J37:J45)</f>
        <v>69</v>
      </c>
      <c r="N51" s="98">
        <f>SUM(K49:K51)+SUM(K37:K45)</f>
        <v>119878</v>
      </c>
    </row>
    <row r="52" spans="1:14" x14ac:dyDescent="0.2">
      <c r="A52" s="43" t="s">
        <v>8</v>
      </c>
      <c r="B52" s="51">
        <v>2015</v>
      </c>
      <c r="C52" s="88">
        <v>0</v>
      </c>
      <c r="D52" s="82">
        <v>0</v>
      </c>
      <c r="E52" s="89">
        <v>0</v>
      </c>
      <c r="F52" s="88">
        <v>0</v>
      </c>
      <c r="G52" s="89">
        <v>0</v>
      </c>
      <c r="H52" s="88">
        <v>0</v>
      </c>
      <c r="I52" s="89">
        <v>0</v>
      </c>
      <c r="J52" s="113">
        <f t="shared" si="6"/>
        <v>0</v>
      </c>
      <c r="K52" s="113">
        <f t="shared" si="9"/>
        <v>0</v>
      </c>
      <c r="L52" s="77" t="s">
        <v>57</v>
      </c>
      <c r="M52" s="97">
        <f>SUM(J49:J52)+SUM(J38:J45)</f>
        <v>68</v>
      </c>
      <c r="N52" s="98">
        <f>SUM(K49:K52)+SUM(K38:K45)</f>
        <v>119460</v>
      </c>
    </row>
    <row r="53" spans="1:14" x14ac:dyDescent="0.2">
      <c r="A53" s="43" t="s">
        <v>9</v>
      </c>
      <c r="B53" s="51">
        <v>2015</v>
      </c>
      <c r="C53" s="88">
        <v>12</v>
      </c>
      <c r="D53" s="82">
        <v>12099</v>
      </c>
      <c r="E53" s="89">
        <v>5472</v>
      </c>
      <c r="F53" s="88">
        <v>1</v>
      </c>
      <c r="G53" s="82">
        <v>130</v>
      </c>
      <c r="H53" s="88">
        <v>0</v>
      </c>
      <c r="I53" s="89">
        <v>0</v>
      </c>
      <c r="J53" s="113">
        <f t="shared" ref="J53:K60" si="10">C53+F53+H53</f>
        <v>13</v>
      </c>
      <c r="K53" s="113">
        <f t="shared" si="9"/>
        <v>17701</v>
      </c>
      <c r="L53" s="77" t="s">
        <v>58</v>
      </c>
      <c r="M53" s="97">
        <f>SUM(J$49:J53)+SUM(J39:J$45)</f>
        <v>68</v>
      </c>
      <c r="N53" s="98">
        <f>SUM(K49:K53)+SUM(K39:K45)</f>
        <v>109629</v>
      </c>
    </row>
    <row r="54" spans="1:14" x14ac:dyDescent="0.2">
      <c r="A54" s="43" t="s">
        <v>10</v>
      </c>
      <c r="B54" s="51">
        <v>2015</v>
      </c>
      <c r="C54" s="88">
        <v>6</v>
      </c>
      <c r="D54" s="82">
        <v>6869</v>
      </c>
      <c r="E54" s="89">
        <v>2872</v>
      </c>
      <c r="F54" s="88">
        <v>1</v>
      </c>
      <c r="G54" s="82">
        <v>1083</v>
      </c>
      <c r="H54" s="88">
        <v>1</v>
      </c>
      <c r="I54" s="89">
        <v>72</v>
      </c>
      <c r="J54" s="113">
        <f t="shared" si="10"/>
        <v>8</v>
      </c>
      <c r="K54" s="113">
        <f t="shared" si="9"/>
        <v>10896</v>
      </c>
      <c r="L54" s="77" t="s">
        <v>59</v>
      </c>
      <c r="M54" s="97">
        <f>SUM(J$49:J54)+SUM(J40:J$45)</f>
        <v>67</v>
      </c>
      <c r="N54" s="98">
        <f>SUM(K$49:K54)+SUM(K40:K$45)</f>
        <v>109630</v>
      </c>
    </row>
    <row r="55" spans="1:14" x14ac:dyDescent="0.2">
      <c r="A55" s="43" t="s">
        <v>11</v>
      </c>
      <c r="B55" s="51">
        <v>2015</v>
      </c>
      <c r="C55" s="88">
        <v>13</v>
      </c>
      <c r="D55" s="82">
        <v>24171</v>
      </c>
      <c r="E55" s="89">
        <v>10496</v>
      </c>
      <c r="F55" s="88">
        <v>1</v>
      </c>
      <c r="G55" s="82">
        <v>1305</v>
      </c>
      <c r="H55" s="88">
        <v>2</v>
      </c>
      <c r="I55" s="89">
        <v>1140</v>
      </c>
      <c r="J55" s="113">
        <f t="shared" si="10"/>
        <v>16</v>
      </c>
      <c r="K55" s="113">
        <f t="shared" si="9"/>
        <v>37112</v>
      </c>
      <c r="L55" s="77" t="s">
        <v>60</v>
      </c>
      <c r="M55" s="97">
        <f>SUM(J$49:J55)+SUM(J41:J$45)</f>
        <v>75</v>
      </c>
      <c r="N55" s="98">
        <f>SUM(K$49:K55)+SUM(K41:K$45)</f>
        <v>127681</v>
      </c>
    </row>
    <row r="56" spans="1:14" x14ac:dyDescent="0.2">
      <c r="A56" s="43" t="s">
        <v>12</v>
      </c>
      <c r="B56" s="51">
        <v>2015</v>
      </c>
      <c r="C56" s="88">
        <v>16</v>
      </c>
      <c r="D56" s="82">
        <v>24014</v>
      </c>
      <c r="E56" s="89">
        <v>10590</v>
      </c>
      <c r="F56" s="136">
        <v>2</v>
      </c>
      <c r="G56" s="139">
        <v>1905</v>
      </c>
      <c r="H56" s="88">
        <v>0</v>
      </c>
      <c r="I56" s="89">
        <v>0</v>
      </c>
      <c r="J56" s="113">
        <f t="shared" si="10"/>
        <v>18</v>
      </c>
      <c r="K56" s="113">
        <f t="shared" si="9"/>
        <v>36509</v>
      </c>
      <c r="L56" s="77" t="s">
        <v>61</v>
      </c>
      <c r="M56" s="97">
        <f>SUM(J$49:J56)+SUM(J42:J$45)</f>
        <v>71</v>
      </c>
      <c r="N56" s="98">
        <f>SUM(K$49:K56)+SUM(K42:K$45)</f>
        <v>127537</v>
      </c>
    </row>
    <row r="57" spans="1:14" s="52" customFormat="1" x14ac:dyDescent="0.2">
      <c r="A57" s="43" t="s">
        <v>13</v>
      </c>
      <c r="B57" s="51">
        <v>2015</v>
      </c>
      <c r="C57" s="88">
        <v>5</v>
      </c>
      <c r="D57" s="82">
        <v>7739</v>
      </c>
      <c r="E57" s="89">
        <v>3155</v>
      </c>
      <c r="F57" s="136">
        <v>1</v>
      </c>
      <c r="G57" s="139">
        <v>950</v>
      </c>
      <c r="H57" s="88">
        <v>0</v>
      </c>
      <c r="I57" s="89">
        <v>0</v>
      </c>
      <c r="J57" s="113">
        <f t="shared" si="10"/>
        <v>6</v>
      </c>
      <c r="K57" s="113">
        <f t="shared" si="9"/>
        <v>11844</v>
      </c>
      <c r="L57" s="77" t="s">
        <v>62</v>
      </c>
      <c r="M57" s="97">
        <f>SUM(J$49:J57)+SUM(J43:J$45)</f>
        <v>65</v>
      </c>
      <c r="N57" s="98">
        <f>SUM(K$49:K57)+SUM(K43:K$45)</f>
        <v>120587</v>
      </c>
    </row>
    <row r="58" spans="1:14" s="52" customFormat="1" x14ac:dyDescent="0.2">
      <c r="A58" s="43" t="s">
        <v>14</v>
      </c>
      <c r="B58" s="51">
        <v>2015</v>
      </c>
      <c r="C58" s="136">
        <v>4</v>
      </c>
      <c r="D58" s="139">
        <v>4940</v>
      </c>
      <c r="E58" s="140">
        <v>2000</v>
      </c>
      <c r="F58" s="88">
        <v>0</v>
      </c>
      <c r="G58" s="82">
        <v>0</v>
      </c>
      <c r="H58" s="88">
        <v>0</v>
      </c>
      <c r="I58" s="89">
        <v>0</v>
      </c>
      <c r="J58" s="82">
        <f t="shared" si="10"/>
        <v>4</v>
      </c>
      <c r="K58" s="82">
        <f t="shared" si="9"/>
        <v>6940</v>
      </c>
      <c r="L58" s="77" t="s">
        <v>63</v>
      </c>
      <c r="M58" s="97">
        <f>SUM(J$49:J58)+SUM(J44:J$45)</f>
        <v>67</v>
      </c>
      <c r="N58" s="98">
        <f>SUM(K$49:K58)+SUM(K44:K$45)</f>
        <v>122867</v>
      </c>
    </row>
    <row r="59" spans="1:14" s="52" customFormat="1" x14ac:dyDescent="0.2">
      <c r="A59" s="43" t="s">
        <v>15</v>
      </c>
      <c r="B59" s="51">
        <v>2015</v>
      </c>
      <c r="C59" s="88">
        <v>1</v>
      </c>
      <c r="D59" s="82">
        <v>900</v>
      </c>
      <c r="E59" s="82">
        <v>300</v>
      </c>
      <c r="F59" s="88">
        <v>0</v>
      </c>
      <c r="G59" s="82">
        <v>0</v>
      </c>
      <c r="H59" s="88">
        <v>0</v>
      </c>
      <c r="I59" s="89">
        <v>0</v>
      </c>
      <c r="J59" s="82">
        <f t="shared" si="10"/>
        <v>1</v>
      </c>
      <c r="K59" s="82">
        <f t="shared" si="9"/>
        <v>1200</v>
      </c>
      <c r="L59" s="77" t="s">
        <v>64</v>
      </c>
      <c r="M59" s="97">
        <f>SUM(J$49:J59)+SUM(J45:J$45)</f>
        <v>68</v>
      </c>
      <c r="N59" s="98">
        <f>SUM(K$49:K59)+SUM(K45:K$45)</f>
        <v>124067</v>
      </c>
    </row>
    <row r="60" spans="1:14" s="52" customFormat="1" x14ac:dyDescent="0.2">
      <c r="A60" s="43" t="s">
        <v>16</v>
      </c>
      <c r="B60" s="51">
        <v>2015</v>
      </c>
      <c r="C60" s="88">
        <v>0</v>
      </c>
      <c r="D60" s="82">
        <v>0</v>
      </c>
      <c r="E60" s="89">
        <v>0</v>
      </c>
      <c r="F60" s="88">
        <v>0</v>
      </c>
      <c r="G60" s="89">
        <v>0</v>
      </c>
      <c r="H60" s="88">
        <v>0</v>
      </c>
      <c r="I60" s="89">
        <v>0</v>
      </c>
      <c r="J60" s="113">
        <f t="shared" si="10"/>
        <v>0</v>
      </c>
      <c r="K60" s="113">
        <f t="shared" si="10"/>
        <v>0</v>
      </c>
      <c r="L60" s="77" t="s">
        <v>65</v>
      </c>
      <c r="M60" s="97">
        <f>SUM(J$49:J60)</f>
        <v>67</v>
      </c>
      <c r="N60" s="98">
        <f>SUM(K$49:K60)</f>
        <v>122977</v>
      </c>
    </row>
    <row r="61" spans="1:14" s="52" customFormat="1" x14ac:dyDescent="0.2">
      <c r="B61" s="51"/>
      <c r="C61" s="82"/>
      <c r="D61" s="82"/>
      <c r="E61" s="82"/>
      <c r="F61" s="106"/>
      <c r="G61" s="107"/>
      <c r="H61" s="82"/>
      <c r="I61" s="82"/>
      <c r="J61" s="106"/>
      <c r="K61" s="108"/>
      <c r="L61" s="77"/>
      <c r="M61" s="109"/>
      <c r="N61" s="110"/>
    </row>
    <row r="62" spans="1:14" s="52" customFormat="1" ht="15.75" x14ac:dyDescent="0.25">
      <c r="A62" s="31" t="s">
        <v>3</v>
      </c>
      <c r="B62" s="32">
        <v>2015</v>
      </c>
      <c r="C62" s="92">
        <f>SUM(C49:C60)</f>
        <v>58</v>
      </c>
      <c r="D62" s="93">
        <f t="shared" ref="D62:K62" si="11">SUM(D49:D60)</f>
        <v>81282</v>
      </c>
      <c r="E62" s="94">
        <f t="shared" si="11"/>
        <v>35110</v>
      </c>
      <c r="F62" s="159">
        <f t="shared" si="11"/>
        <v>6</v>
      </c>
      <c r="G62" s="160">
        <f t="shared" si="11"/>
        <v>5373</v>
      </c>
      <c r="H62" s="92">
        <f t="shared" si="11"/>
        <v>3</v>
      </c>
      <c r="I62" s="94">
        <f t="shared" si="11"/>
        <v>1212</v>
      </c>
      <c r="J62" s="159">
        <f t="shared" si="11"/>
        <v>67</v>
      </c>
      <c r="K62" s="160">
        <f t="shared" si="11"/>
        <v>122977</v>
      </c>
      <c r="L62" s="95"/>
      <c r="M62" s="99"/>
      <c r="N62" s="100"/>
    </row>
    <row r="63" spans="1:14" s="52" customFormat="1" ht="15.75" x14ac:dyDescent="0.25">
      <c r="A63" s="150"/>
      <c r="B63" s="151"/>
      <c r="C63" s="158"/>
      <c r="D63" s="159"/>
      <c r="E63" s="160"/>
      <c r="F63" s="152"/>
      <c r="G63" s="154"/>
      <c r="H63" s="152"/>
      <c r="I63" s="154"/>
      <c r="J63" s="153"/>
      <c r="K63" s="153"/>
      <c r="L63" s="155"/>
      <c r="M63" s="156"/>
      <c r="N63" s="157"/>
    </row>
    <row r="64" spans="1:14" s="52" customFormat="1" x14ac:dyDescent="0.2">
      <c r="A64" s="43" t="s">
        <v>4</v>
      </c>
      <c r="B64" s="44">
        <v>2016</v>
      </c>
      <c r="C64" s="88">
        <v>0</v>
      </c>
      <c r="D64" s="82">
        <v>0</v>
      </c>
      <c r="E64" s="89">
        <v>0</v>
      </c>
      <c r="F64" s="88">
        <v>0</v>
      </c>
      <c r="G64" s="89">
        <v>0</v>
      </c>
      <c r="H64" s="88">
        <v>0</v>
      </c>
      <c r="I64" s="89">
        <v>0</v>
      </c>
      <c r="J64" s="113">
        <f t="shared" ref="J64:K64" si="12">C64+F64+H64</f>
        <v>0</v>
      </c>
      <c r="K64" s="113">
        <f t="shared" si="12"/>
        <v>0</v>
      </c>
      <c r="L64" s="77" t="s">
        <v>53</v>
      </c>
      <c r="M64" s="97">
        <f>SUM(J64+SUM(J50:J60))</f>
        <v>67</v>
      </c>
      <c r="N64" s="98">
        <f>SUM(K64+SUM(K50:K60))</f>
        <v>122977</v>
      </c>
    </row>
    <row r="65" spans="1:14" s="52" customFormat="1" x14ac:dyDescent="0.2">
      <c r="A65" s="43" t="s">
        <v>6</v>
      </c>
      <c r="B65" s="44">
        <v>2016</v>
      </c>
      <c r="C65" s="88">
        <v>0</v>
      </c>
      <c r="D65" s="82">
        <v>0</v>
      </c>
      <c r="E65" s="89">
        <v>0</v>
      </c>
      <c r="F65" s="88">
        <v>0</v>
      </c>
      <c r="G65" s="89">
        <v>0</v>
      </c>
      <c r="H65" s="88">
        <v>0</v>
      </c>
      <c r="I65" s="89">
        <v>0</v>
      </c>
      <c r="J65" s="113">
        <f t="shared" ref="J65" si="13">C65+F65+H65</f>
        <v>0</v>
      </c>
      <c r="K65" s="113">
        <f t="shared" ref="K65" si="14">D65+G65+I65</f>
        <v>0</v>
      </c>
      <c r="L65" s="77" t="s">
        <v>55</v>
      </c>
      <c r="M65" s="97">
        <v>67</v>
      </c>
      <c r="N65" s="98">
        <v>122977</v>
      </c>
    </row>
    <row r="66" spans="1:14" s="52" customFormat="1" x14ac:dyDescent="0.2">
      <c r="A66" s="43" t="s">
        <v>7</v>
      </c>
      <c r="B66" s="44">
        <v>2016</v>
      </c>
      <c r="C66" s="88">
        <v>2</v>
      </c>
      <c r="D66" s="82">
        <v>1450</v>
      </c>
      <c r="E66" s="89">
        <v>700</v>
      </c>
      <c r="F66" s="88">
        <v>0</v>
      </c>
      <c r="G66" s="89">
        <v>0</v>
      </c>
      <c r="H66" s="88">
        <v>0</v>
      </c>
      <c r="I66" s="89">
        <v>0</v>
      </c>
      <c r="J66" s="82">
        <v>2</v>
      </c>
      <c r="K66" s="82">
        <v>2150</v>
      </c>
      <c r="L66" s="77" t="s">
        <v>56</v>
      </c>
      <c r="M66" s="97">
        <f>J52+J53+J54+J55+J56+J57+J58+J59+J60+J64+J65+J66</f>
        <v>68</v>
      </c>
      <c r="N66" s="98">
        <f>K52+K53+K54+K55+K56+K57+K58+K59+K60+K64+K65+K66</f>
        <v>124352</v>
      </c>
    </row>
    <row r="67" spans="1:14" s="52" customFormat="1" x14ac:dyDescent="0.2">
      <c r="A67" s="43" t="s">
        <v>8</v>
      </c>
      <c r="B67" s="44">
        <v>2016</v>
      </c>
      <c r="C67" s="88">
        <v>0</v>
      </c>
      <c r="D67" s="82">
        <v>0</v>
      </c>
      <c r="E67" s="89">
        <v>0</v>
      </c>
      <c r="F67" s="88">
        <v>0</v>
      </c>
      <c r="G67" s="89">
        <v>0</v>
      </c>
      <c r="H67" s="88">
        <v>0</v>
      </c>
      <c r="I67" s="89">
        <v>0</v>
      </c>
      <c r="J67" s="113">
        <f t="shared" ref="J67" si="15">C67+F67+H67</f>
        <v>0</v>
      </c>
      <c r="K67" s="113">
        <f t="shared" ref="K67" si="16">D67+G67+I67</f>
        <v>0</v>
      </c>
      <c r="L67" s="77" t="s">
        <v>57</v>
      </c>
      <c r="M67" s="97">
        <f>J53+J54+J55+J56+J57+J58+J59+J60+J64+J65+J66+J67</f>
        <v>68</v>
      </c>
      <c r="N67" s="98">
        <f>K53+K54+K55+K56+K57+K58+K59+K64+K65+K66+K67</f>
        <v>124352</v>
      </c>
    </row>
    <row r="68" spans="1:14" s="52" customFormat="1" x14ac:dyDescent="0.2">
      <c r="A68" s="43" t="s">
        <v>9</v>
      </c>
      <c r="B68" s="44">
        <v>2016</v>
      </c>
      <c r="C68" s="88">
        <v>11</v>
      </c>
      <c r="D68" s="82">
        <v>16476</v>
      </c>
      <c r="E68" s="89">
        <v>6540</v>
      </c>
      <c r="F68" s="88">
        <v>0</v>
      </c>
      <c r="G68" s="89">
        <v>0</v>
      </c>
      <c r="H68" s="88">
        <v>2</v>
      </c>
      <c r="I68" s="89">
        <v>176</v>
      </c>
      <c r="J68" s="82">
        <v>13</v>
      </c>
      <c r="K68" s="82">
        <v>23192</v>
      </c>
      <c r="L68" s="77" t="s">
        <v>58</v>
      </c>
      <c r="M68" s="97">
        <f>J54+J55+J56+J57+J58+J59+J60+J61+J65+J66+J67+J68</f>
        <v>68</v>
      </c>
      <c r="N68" s="98">
        <f>K54+K55+K56+K57+K58+K59+K60+K65+K66+K67+K68</f>
        <v>129843</v>
      </c>
    </row>
    <row r="69" spans="1:14" s="52" customFormat="1" x14ac:dyDescent="0.2">
      <c r="A69" s="43" t="s">
        <v>10</v>
      </c>
      <c r="B69" s="44">
        <v>2016</v>
      </c>
      <c r="C69" s="88">
        <v>15</v>
      </c>
      <c r="D69" s="82">
        <v>22942</v>
      </c>
      <c r="E69" s="89">
        <v>9242</v>
      </c>
      <c r="F69" s="88">
        <v>0</v>
      </c>
      <c r="G69" s="89">
        <v>0</v>
      </c>
      <c r="H69" s="88">
        <v>2</v>
      </c>
      <c r="I69" s="89">
        <v>343</v>
      </c>
      <c r="J69" s="82">
        <v>17</v>
      </c>
      <c r="K69" s="82">
        <v>32527</v>
      </c>
      <c r="L69" s="77" t="s">
        <v>59</v>
      </c>
      <c r="M69" s="97">
        <f>J55+J56+J57+J58+J59+J60+J64+J65+J66+J67+J68+J69</f>
        <v>77</v>
      </c>
      <c r="N69" s="98">
        <f>K55+K56+K57+K58+K59+K60+K64+K65+K66+K67+K68+K69</f>
        <v>151474</v>
      </c>
    </row>
    <row r="70" spans="1:14" s="52" customFormat="1" x14ac:dyDescent="0.2">
      <c r="A70" s="43" t="s">
        <v>11</v>
      </c>
      <c r="B70" s="44">
        <v>2016</v>
      </c>
      <c r="C70" s="88">
        <v>12</v>
      </c>
      <c r="D70" s="82">
        <v>17281</v>
      </c>
      <c r="E70" s="89">
        <v>7520</v>
      </c>
      <c r="F70" s="88">
        <v>2</v>
      </c>
      <c r="G70" s="89">
        <v>1318</v>
      </c>
      <c r="H70" s="88">
        <v>2</v>
      </c>
      <c r="I70" s="89">
        <v>1233</v>
      </c>
      <c r="J70" s="82">
        <v>16</v>
      </c>
      <c r="K70" s="82">
        <v>27352</v>
      </c>
      <c r="L70" s="77" t="s">
        <v>60</v>
      </c>
      <c r="M70" s="97">
        <f>J56+J57+J58+J59+J60+J64+J65+J66+J67+J68+J69+J70</f>
        <v>77</v>
      </c>
      <c r="N70" s="98">
        <f>K56+K57+K58+K59+K60+K64+K65+K66+K67+K68+K69+K70</f>
        <v>141714</v>
      </c>
    </row>
    <row r="71" spans="1:14" s="52" customFormat="1" x14ac:dyDescent="0.2">
      <c r="A71" s="43" t="s">
        <v>12</v>
      </c>
      <c r="B71" s="44">
        <v>2016</v>
      </c>
      <c r="C71" s="88">
        <v>29</v>
      </c>
      <c r="D71" s="82">
        <v>33926</v>
      </c>
      <c r="E71" s="89">
        <v>14578</v>
      </c>
      <c r="F71" s="88">
        <v>3</v>
      </c>
      <c r="G71" s="89">
        <v>3970</v>
      </c>
      <c r="H71" s="88">
        <v>1</v>
      </c>
      <c r="I71" s="89">
        <v>475</v>
      </c>
      <c r="J71" s="82">
        <v>33</v>
      </c>
      <c r="K71" s="82">
        <v>52949</v>
      </c>
      <c r="L71" s="77" t="s">
        <v>61</v>
      </c>
      <c r="M71" s="97">
        <f>J57+J58+J59+J60+J64+J65+J66+J67+J68+J69+J70+J71</f>
        <v>92</v>
      </c>
      <c r="N71" s="98">
        <f>K57+K58+K59+K60+K64+K65+K66+K67+K68+K69+K70+K71</f>
        <v>158154</v>
      </c>
    </row>
    <row r="72" spans="1:14" s="52" customFormat="1" x14ac:dyDescent="0.2">
      <c r="A72" s="43" t="s">
        <v>13</v>
      </c>
      <c r="B72" s="44">
        <v>2016</v>
      </c>
      <c r="C72" s="88">
        <v>11</v>
      </c>
      <c r="D72" s="82">
        <v>8279</v>
      </c>
      <c r="E72" s="89">
        <v>3868</v>
      </c>
      <c r="F72" s="88">
        <v>0</v>
      </c>
      <c r="G72" s="89">
        <v>0</v>
      </c>
      <c r="H72" s="88">
        <v>0</v>
      </c>
      <c r="I72" s="89">
        <v>0</v>
      </c>
      <c r="J72" s="82">
        <v>11</v>
      </c>
      <c r="K72" s="82">
        <v>12147</v>
      </c>
      <c r="L72" s="77" t="s">
        <v>62</v>
      </c>
      <c r="M72" s="97">
        <f>J58+J59+J60+J64+J65+J66+J67+J68+J69+J70+J71+J72</f>
        <v>97</v>
      </c>
      <c r="N72" s="98">
        <f>K58+K59+K60+K64+K65+K66+K67+K68+K69+K70+K71+K72</f>
        <v>158457</v>
      </c>
    </row>
    <row r="73" spans="1:14" s="52" customFormat="1" x14ac:dyDescent="0.2">
      <c r="A73" s="43" t="s">
        <v>14</v>
      </c>
      <c r="B73" s="44">
        <v>2016</v>
      </c>
      <c r="C73" s="88">
        <v>0</v>
      </c>
      <c r="D73" s="82">
        <v>0</v>
      </c>
      <c r="E73" s="89">
        <v>0</v>
      </c>
      <c r="F73" s="88">
        <v>0</v>
      </c>
      <c r="G73" s="89">
        <v>0</v>
      </c>
      <c r="H73" s="88">
        <v>0</v>
      </c>
      <c r="I73" s="89">
        <v>0</v>
      </c>
      <c r="J73" s="113">
        <f t="shared" ref="J73:J74" si="17">C73+F73+H73</f>
        <v>0</v>
      </c>
      <c r="K73" s="113">
        <f t="shared" ref="K73:K74" si="18">D73+G73+I73</f>
        <v>0</v>
      </c>
      <c r="L73" s="77" t="s">
        <v>63</v>
      </c>
      <c r="M73" s="97">
        <v>93</v>
      </c>
      <c r="N73" s="98">
        <f>K59+K60+K64+K65+K66+K67+K68+K69+K70+K71+K72+K73</f>
        <v>151517</v>
      </c>
    </row>
    <row r="74" spans="1:14" s="52" customFormat="1" x14ac:dyDescent="0.2">
      <c r="A74" s="43" t="s">
        <v>15</v>
      </c>
      <c r="B74" s="44">
        <v>2016</v>
      </c>
      <c r="C74" s="88">
        <v>0</v>
      </c>
      <c r="D74" s="82">
        <v>0</v>
      </c>
      <c r="E74" s="89">
        <v>0</v>
      </c>
      <c r="F74" s="88">
        <v>0</v>
      </c>
      <c r="G74" s="89">
        <v>0</v>
      </c>
      <c r="H74" s="88">
        <v>0</v>
      </c>
      <c r="I74" s="89">
        <v>0</v>
      </c>
      <c r="J74" s="113">
        <f t="shared" si="17"/>
        <v>0</v>
      </c>
      <c r="K74" s="113">
        <f t="shared" si="18"/>
        <v>0</v>
      </c>
      <c r="L74" s="77" t="s">
        <v>64</v>
      </c>
      <c r="M74" s="97">
        <v>92</v>
      </c>
      <c r="N74" s="98">
        <v>150317</v>
      </c>
    </row>
    <row r="75" spans="1:14" s="52" customFormat="1" x14ac:dyDescent="0.2">
      <c r="A75" s="43" t="s">
        <v>16</v>
      </c>
      <c r="B75" s="44">
        <v>2016</v>
      </c>
      <c r="C75" s="88">
        <v>1</v>
      </c>
      <c r="D75" s="82">
        <v>900</v>
      </c>
      <c r="E75" s="89">
        <v>300</v>
      </c>
      <c r="F75" s="88">
        <v>0</v>
      </c>
      <c r="G75" s="89">
        <v>0</v>
      </c>
      <c r="H75" s="88">
        <v>0</v>
      </c>
      <c r="I75" s="89">
        <v>0</v>
      </c>
      <c r="J75" s="82">
        <f>C75</f>
        <v>1</v>
      </c>
      <c r="K75" s="82">
        <f>D75+E75</f>
        <v>1200</v>
      </c>
      <c r="L75" s="77" t="s">
        <v>65</v>
      </c>
      <c r="M75" s="97">
        <v>93</v>
      </c>
      <c r="N75" s="98">
        <v>151517</v>
      </c>
    </row>
    <row r="76" spans="1:14" s="52" customFormat="1" ht="15.75" x14ac:dyDescent="0.25">
      <c r="B76" s="161"/>
      <c r="C76" s="162"/>
      <c r="D76" s="163"/>
      <c r="E76" s="164"/>
      <c r="F76" s="162"/>
      <c r="G76" s="164"/>
      <c r="H76" s="162"/>
      <c r="I76" s="164"/>
      <c r="J76" s="163"/>
      <c r="K76" s="163"/>
      <c r="L76" s="165"/>
      <c r="M76" s="166"/>
      <c r="N76" s="167"/>
    </row>
    <row r="77" spans="1:14" s="52" customFormat="1" ht="15.75" x14ac:dyDescent="0.25">
      <c r="A77" s="31" t="s">
        <v>3</v>
      </c>
      <c r="B77" s="32">
        <v>2016</v>
      </c>
      <c r="C77" s="92">
        <f t="shared" ref="C77:K77" si="19">SUM(C64:C75)</f>
        <v>81</v>
      </c>
      <c r="D77" s="93">
        <f t="shared" si="19"/>
        <v>101254</v>
      </c>
      <c r="E77" s="94">
        <f t="shared" si="19"/>
        <v>42748</v>
      </c>
      <c r="F77" s="92">
        <f t="shared" si="19"/>
        <v>5</v>
      </c>
      <c r="G77" s="94">
        <f t="shared" si="19"/>
        <v>5288</v>
      </c>
      <c r="H77" s="92">
        <f t="shared" si="19"/>
        <v>7</v>
      </c>
      <c r="I77" s="94">
        <f t="shared" si="19"/>
        <v>2227</v>
      </c>
      <c r="J77" s="93">
        <f t="shared" si="19"/>
        <v>93</v>
      </c>
      <c r="K77" s="93">
        <f t="shared" si="19"/>
        <v>151517</v>
      </c>
      <c r="L77" s="95"/>
      <c r="M77" s="111"/>
      <c r="N77" s="112"/>
    </row>
    <row r="78" spans="1:14" s="52" customFormat="1" ht="15.75" x14ac:dyDescent="0.25">
      <c r="A78" s="150"/>
      <c r="B78" s="151"/>
      <c r="C78" s="158"/>
      <c r="D78" s="159"/>
      <c r="E78" s="160"/>
      <c r="F78" s="152"/>
      <c r="G78" s="154"/>
      <c r="H78" s="152"/>
      <c r="I78" s="154"/>
      <c r="J78" s="153"/>
      <c r="K78" s="153"/>
      <c r="L78" s="155"/>
      <c r="M78" s="156"/>
      <c r="N78" s="157"/>
    </row>
    <row r="79" spans="1:14" s="52" customFormat="1" x14ac:dyDescent="0.2">
      <c r="A79" s="43" t="s">
        <v>4</v>
      </c>
      <c r="B79" s="44">
        <v>2017</v>
      </c>
      <c r="C79" s="88">
        <v>0</v>
      </c>
      <c r="D79" s="82">
        <v>0</v>
      </c>
      <c r="E79" s="89">
        <v>0</v>
      </c>
      <c r="F79" s="88">
        <v>0</v>
      </c>
      <c r="G79" s="89">
        <v>0</v>
      </c>
      <c r="H79" s="88">
        <v>0</v>
      </c>
      <c r="I79" s="89">
        <v>0</v>
      </c>
      <c r="J79" s="113">
        <f t="shared" ref="J79:J80" si="20">C79+F79+H79</f>
        <v>0</v>
      </c>
      <c r="K79" s="113">
        <f t="shared" ref="K79:K80" si="21">D79+G79+I79</f>
        <v>0</v>
      </c>
      <c r="L79" s="77" t="s">
        <v>53</v>
      </c>
      <c r="M79" s="97">
        <f>J65+J66+J67+J68+J69+J70+J71+J72+J73+J74+J75+J79</f>
        <v>93</v>
      </c>
      <c r="N79" s="98">
        <f>K65+K66+K67+K68+K69+K70+K71+K72+K73+K74+K75+K79</f>
        <v>151517</v>
      </c>
    </row>
    <row r="80" spans="1:14" s="52" customFormat="1" x14ac:dyDescent="0.2">
      <c r="A80" s="43" t="s">
        <v>6</v>
      </c>
      <c r="B80" s="44">
        <v>2017</v>
      </c>
      <c r="C80" s="88">
        <v>0</v>
      </c>
      <c r="D80" s="82">
        <v>0</v>
      </c>
      <c r="E80" s="89">
        <v>0</v>
      </c>
      <c r="F80" s="88">
        <v>0</v>
      </c>
      <c r="G80" s="89">
        <v>0</v>
      </c>
      <c r="H80" s="88">
        <v>0</v>
      </c>
      <c r="I80" s="89">
        <v>0</v>
      </c>
      <c r="J80" s="113">
        <f t="shared" si="20"/>
        <v>0</v>
      </c>
      <c r="K80" s="113">
        <f t="shared" si="21"/>
        <v>0</v>
      </c>
      <c r="L80" s="77" t="s">
        <v>55</v>
      </c>
      <c r="M80" s="97">
        <f>J66+J67+J68+J69+J70+J71+J72+J73+J74+J75+J79+J80</f>
        <v>93</v>
      </c>
      <c r="N80" s="98">
        <f>K66+K67+K68+K69+K70+K71+K72+K73+K74+K75+K79+K80</f>
        <v>151517</v>
      </c>
    </row>
    <row r="81" spans="1:14" s="52" customFormat="1" x14ac:dyDescent="0.2">
      <c r="A81" s="43" t="s">
        <v>7</v>
      </c>
      <c r="B81" s="44">
        <v>2017</v>
      </c>
      <c r="C81" s="88">
        <v>0</v>
      </c>
      <c r="D81" s="82">
        <v>0</v>
      </c>
      <c r="E81" s="89">
        <v>0</v>
      </c>
      <c r="F81" s="88">
        <v>0</v>
      </c>
      <c r="G81" s="89">
        <v>0</v>
      </c>
      <c r="H81" s="88">
        <v>0</v>
      </c>
      <c r="I81" s="89">
        <v>0</v>
      </c>
      <c r="J81" s="113">
        <f t="shared" ref="J81" si="22">C81+F81+H81</f>
        <v>0</v>
      </c>
      <c r="K81" s="113">
        <f t="shared" ref="K81" si="23">D81+G81+I81</f>
        <v>0</v>
      </c>
      <c r="L81" s="77" t="s">
        <v>56</v>
      </c>
      <c r="M81" s="97">
        <f>J81+J80+J79+J75+J74+J73+J72+J71+J70+J69+J68+J67</f>
        <v>91</v>
      </c>
      <c r="N81" s="98">
        <f>K81+K80+K79+K75+K74+K73+K72+K71+K70+K69+K68+K67</f>
        <v>149367</v>
      </c>
    </row>
    <row r="82" spans="1:14" s="52" customFormat="1" x14ac:dyDescent="0.2">
      <c r="A82" s="43" t="s">
        <v>8</v>
      </c>
      <c r="B82" s="44">
        <v>2017</v>
      </c>
      <c r="C82" s="88">
        <v>3</v>
      </c>
      <c r="D82" s="82">
        <v>1915</v>
      </c>
      <c r="E82" s="89">
        <v>756</v>
      </c>
      <c r="F82" s="88">
        <v>0</v>
      </c>
      <c r="G82" s="89">
        <v>0</v>
      </c>
      <c r="H82" s="88">
        <v>0</v>
      </c>
      <c r="I82" s="89">
        <v>0</v>
      </c>
      <c r="J82" s="113">
        <f t="shared" ref="J82" si="24">C82+F82+H82</f>
        <v>3</v>
      </c>
      <c r="K82" s="113">
        <f>D82+E82+G82+I82</f>
        <v>2671</v>
      </c>
      <c r="L82" s="77" t="s">
        <v>57</v>
      </c>
      <c r="M82" s="97">
        <f>J68+J69+J70+J71+J72+J73+J74+J75+J79+J80+J81+J82</f>
        <v>94</v>
      </c>
      <c r="N82" s="98">
        <f>K82+K81+K80+K79+K75+K74+K73+K72+K71+K70+K69+K68</f>
        <v>152038</v>
      </c>
    </row>
    <row r="83" spans="1:14" s="52" customFormat="1" x14ac:dyDescent="0.2">
      <c r="A83" s="43" t="s">
        <v>9</v>
      </c>
      <c r="B83" s="44">
        <v>2017</v>
      </c>
      <c r="C83" s="88">
        <v>15</v>
      </c>
      <c r="D83" s="82">
        <v>21099</v>
      </c>
      <c r="E83" s="89">
        <v>8619</v>
      </c>
      <c r="F83" s="88">
        <v>2</v>
      </c>
      <c r="G83" s="89">
        <v>232</v>
      </c>
      <c r="H83" s="88">
        <v>0</v>
      </c>
      <c r="I83" s="89">
        <v>0</v>
      </c>
      <c r="J83" s="113">
        <v>17</v>
      </c>
      <c r="K83" s="113">
        <v>29950</v>
      </c>
      <c r="L83" s="77" t="s">
        <v>58</v>
      </c>
      <c r="M83" s="97">
        <f>J69+J70+J71+J72+J73+J74+J75+J79+J80+J81+J82+J83</f>
        <v>98</v>
      </c>
      <c r="N83" s="98">
        <f>K69+K70+K71+K72+K73+K74+K75+K79+K80+K81+K82+K83</f>
        <v>158796</v>
      </c>
    </row>
    <row r="84" spans="1:14" s="52" customFormat="1" x14ac:dyDescent="0.2">
      <c r="A84" s="43" t="s">
        <v>10</v>
      </c>
      <c r="B84" s="44">
        <v>2017</v>
      </c>
      <c r="C84" s="88">
        <v>23</v>
      </c>
      <c r="D84" s="82">
        <v>21219</v>
      </c>
      <c r="E84" s="89">
        <v>9425</v>
      </c>
      <c r="F84" s="88">
        <v>1</v>
      </c>
      <c r="G84" s="89">
        <v>700</v>
      </c>
      <c r="H84" s="88">
        <v>6</v>
      </c>
      <c r="I84" s="89">
        <v>3296</v>
      </c>
      <c r="J84" s="113">
        <v>30</v>
      </c>
      <c r="K84" s="113">
        <v>34640</v>
      </c>
      <c r="L84" s="77" t="s">
        <v>59</v>
      </c>
      <c r="M84" s="97">
        <f>J84+J83+J82+J81+J80+J79+J75+J74+J73+J72+J71+J70</f>
        <v>111</v>
      </c>
      <c r="N84" s="98">
        <f>K84+K83+K82+K81+K80+K79+K75+K74+K73+K72+K71+K70</f>
        <v>160909</v>
      </c>
    </row>
    <row r="85" spans="1:14" s="52" customFormat="1" x14ac:dyDescent="0.2">
      <c r="A85" s="43" t="s">
        <v>11</v>
      </c>
      <c r="B85" s="44">
        <v>2017</v>
      </c>
      <c r="C85" s="88">
        <v>14</v>
      </c>
      <c r="D85" s="82">
        <v>19615</v>
      </c>
      <c r="E85" s="89">
        <v>7968</v>
      </c>
      <c r="F85" s="88">
        <v>3</v>
      </c>
      <c r="G85" s="89">
        <v>3140</v>
      </c>
      <c r="H85" s="88">
        <v>0</v>
      </c>
      <c r="I85" s="89">
        <v>0</v>
      </c>
      <c r="J85" s="113">
        <v>17</v>
      </c>
      <c r="K85" s="113">
        <v>30723</v>
      </c>
      <c r="L85" s="77" t="s">
        <v>60</v>
      </c>
      <c r="M85" s="97">
        <f>J71+J72+J73+J74+J75+J79+J80+J81+J82+J83+J84+J85</f>
        <v>112</v>
      </c>
      <c r="N85" s="98">
        <f>K71+K72+K73+K74+K75+K79+K80+K81+K82+K83+K84+K85</f>
        <v>164280</v>
      </c>
    </row>
    <row r="86" spans="1:14" s="52" customFormat="1" x14ac:dyDescent="0.2">
      <c r="A86" s="43" t="s">
        <v>12</v>
      </c>
      <c r="B86" s="44">
        <v>2017</v>
      </c>
      <c r="C86" s="88">
        <v>24</v>
      </c>
      <c r="D86" s="82">
        <v>29420</v>
      </c>
      <c r="E86" s="89">
        <v>12442</v>
      </c>
      <c r="F86" s="88">
        <v>3</v>
      </c>
      <c r="G86" s="89">
        <v>2001</v>
      </c>
      <c r="H86" s="88">
        <v>1</v>
      </c>
      <c r="I86" s="89">
        <v>475</v>
      </c>
      <c r="J86" s="113">
        <v>28</v>
      </c>
      <c r="K86" s="113">
        <v>44338</v>
      </c>
      <c r="L86" s="77" t="s">
        <v>113</v>
      </c>
      <c r="M86" s="97">
        <f>J86+J85+J84+J83+J82+J81+J80+J79+J75+J74+J73+J72</f>
        <v>107</v>
      </c>
      <c r="N86" s="98">
        <f>K86+K85+K84+K83+K82+K81+K80+K79+K75+K74+K73+K72</f>
        <v>155669</v>
      </c>
    </row>
    <row r="87" spans="1:14" s="52" customFormat="1" x14ac:dyDescent="0.2">
      <c r="A87" s="43" t="s">
        <v>13</v>
      </c>
      <c r="B87" s="44">
        <v>2017</v>
      </c>
      <c r="C87" s="88">
        <v>14</v>
      </c>
      <c r="D87" s="82">
        <v>17143</v>
      </c>
      <c r="E87" s="89">
        <v>7303</v>
      </c>
      <c r="F87" s="88">
        <v>0</v>
      </c>
      <c r="G87" s="89">
        <v>0</v>
      </c>
      <c r="H87" s="88">
        <v>3</v>
      </c>
      <c r="I87" s="89">
        <v>1321</v>
      </c>
      <c r="J87" s="113">
        <v>17</v>
      </c>
      <c r="K87" s="113">
        <v>25767</v>
      </c>
      <c r="L87" s="77" t="s">
        <v>62</v>
      </c>
      <c r="M87" s="97">
        <f>J87+J86+J85+J84+J83+J82+J81+J80+J79+J75+J74+J73</f>
        <v>113</v>
      </c>
      <c r="N87" s="98">
        <f>K87+K86+K85+K84+K83+K82+K81+K80+K79+K75+K74+K73</f>
        <v>169289</v>
      </c>
    </row>
    <row r="88" spans="1:14" s="52" customFormat="1" x14ac:dyDescent="0.2">
      <c r="A88" s="43" t="s">
        <v>114</v>
      </c>
      <c r="B88" s="44">
        <v>2017</v>
      </c>
      <c r="C88" s="88">
        <v>0</v>
      </c>
      <c r="D88" s="82">
        <v>0</v>
      </c>
      <c r="E88" s="89">
        <v>0</v>
      </c>
      <c r="F88" s="88">
        <v>0</v>
      </c>
      <c r="G88" s="89">
        <v>0</v>
      </c>
      <c r="H88" s="88">
        <v>0</v>
      </c>
      <c r="I88" s="89">
        <v>0</v>
      </c>
      <c r="J88" s="113">
        <v>0</v>
      </c>
      <c r="K88" s="113">
        <v>0</v>
      </c>
      <c r="L88" s="77" t="s">
        <v>63</v>
      </c>
      <c r="M88" s="97">
        <f>J88+J87+J86+J85+J84+J83+J82+J81+J80+J79+J75+J74</f>
        <v>113</v>
      </c>
      <c r="N88" s="98">
        <f>K88+K87+K86+K85+K84+K83+K82+K81+K80+K79+K75+K74</f>
        <v>169289</v>
      </c>
    </row>
    <row r="89" spans="1:14" s="52" customFormat="1" x14ac:dyDescent="0.2">
      <c r="A89" s="43" t="s">
        <v>15</v>
      </c>
      <c r="B89" s="44">
        <v>2017</v>
      </c>
      <c r="C89" s="88">
        <v>0</v>
      </c>
      <c r="D89" s="82">
        <v>0</v>
      </c>
      <c r="E89" s="89">
        <v>0</v>
      </c>
      <c r="F89" s="88">
        <v>0</v>
      </c>
      <c r="G89" s="89">
        <v>0</v>
      </c>
      <c r="H89" s="88">
        <v>0</v>
      </c>
      <c r="I89" s="89">
        <v>0</v>
      </c>
      <c r="J89" s="113">
        <f t="shared" ref="J89:J90" si="25">C89+F89+H89</f>
        <v>0</v>
      </c>
      <c r="K89" s="113">
        <f t="shared" ref="K89:K90" si="26">D89+G89+I89</f>
        <v>0</v>
      </c>
      <c r="L89" s="77" t="s">
        <v>64</v>
      </c>
      <c r="M89" s="97">
        <v>113</v>
      </c>
      <c r="N89" s="98">
        <f>K75+K79+K80+K81+K82+K83+K84+K85+K86+K87+K88+K89</f>
        <v>169289</v>
      </c>
    </row>
    <row r="90" spans="1:14" s="52" customFormat="1" x14ac:dyDescent="0.2">
      <c r="A90" s="43" t="s">
        <v>16</v>
      </c>
      <c r="B90" s="44">
        <v>2017</v>
      </c>
      <c r="C90" s="88">
        <v>0</v>
      </c>
      <c r="D90" s="82">
        <v>0</v>
      </c>
      <c r="E90" s="89">
        <v>0</v>
      </c>
      <c r="F90" s="88">
        <v>0</v>
      </c>
      <c r="G90" s="89">
        <v>0</v>
      </c>
      <c r="H90" s="88">
        <v>0</v>
      </c>
      <c r="I90" s="89">
        <v>0</v>
      </c>
      <c r="J90" s="113">
        <f t="shared" si="25"/>
        <v>0</v>
      </c>
      <c r="K90" s="113">
        <f t="shared" si="26"/>
        <v>0</v>
      </c>
      <c r="L90" s="77" t="s">
        <v>65</v>
      </c>
      <c r="M90" s="97">
        <v>112</v>
      </c>
      <c r="N90" s="98">
        <f>K79+K80+K81+K82+K83+K84+K85+K86+K87+K88+K89+K90</f>
        <v>168089</v>
      </c>
    </row>
    <row r="91" spans="1:14" s="52" customFormat="1" x14ac:dyDescent="0.2">
      <c r="A91" s="43"/>
      <c r="B91" s="44"/>
      <c r="C91" s="88"/>
      <c r="D91" s="82"/>
      <c r="E91" s="89"/>
      <c r="F91" s="88"/>
      <c r="G91" s="89"/>
      <c r="H91" s="88"/>
      <c r="I91" s="89"/>
      <c r="J91" s="113"/>
      <c r="K91" s="113"/>
      <c r="L91" s="77"/>
      <c r="M91" s="97"/>
      <c r="N91" s="98"/>
    </row>
    <row r="92" spans="1:14" s="52" customFormat="1" ht="15.75" x14ac:dyDescent="0.25">
      <c r="A92" s="31" t="s">
        <v>3</v>
      </c>
      <c r="B92" s="32">
        <v>2017</v>
      </c>
      <c r="C92" s="92">
        <f>SUM(C79:C89)</f>
        <v>93</v>
      </c>
      <c r="D92" s="93">
        <f>SUM(D79:D90)</f>
        <v>110411</v>
      </c>
      <c r="E92" s="94">
        <f>SUM(E79:E90)</f>
        <v>46513</v>
      </c>
      <c r="F92" s="92">
        <f t="shared" ref="F92:K92" si="27">SUM(F79:F81)</f>
        <v>0</v>
      </c>
      <c r="G92" s="94">
        <f t="shared" si="27"/>
        <v>0</v>
      </c>
      <c r="H92" s="92">
        <f t="shared" si="27"/>
        <v>0</v>
      </c>
      <c r="I92" s="94">
        <f t="shared" si="27"/>
        <v>0</v>
      </c>
      <c r="J92" s="92">
        <f t="shared" si="27"/>
        <v>0</v>
      </c>
      <c r="K92" s="94">
        <f t="shared" si="27"/>
        <v>0</v>
      </c>
      <c r="L92" s="95"/>
      <c r="M92" s="111"/>
      <c r="N92" s="112"/>
    </row>
    <row r="93" spans="1:14" s="52" customFormat="1" ht="15.75" x14ac:dyDescent="0.25">
      <c r="A93" s="150"/>
      <c r="B93" s="151"/>
      <c r="C93" s="158"/>
      <c r="D93" s="159"/>
      <c r="E93" s="160"/>
      <c r="F93" s="152"/>
      <c r="G93" s="154"/>
      <c r="H93" s="152"/>
      <c r="I93" s="154"/>
      <c r="J93" s="153"/>
      <c r="K93" s="153"/>
      <c r="L93" s="155"/>
      <c r="M93" s="156"/>
      <c r="N93" s="157"/>
    </row>
    <row r="94" spans="1:14" s="52" customFormat="1" x14ac:dyDescent="0.2">
      <c r="A94" s="43" t="s">
        <v>4</v>
      </c>
      <c r="B94" s="44">
        <v>2018</v>
      </c>
      <c r="C94" s="88">
        <v>0</v>
      </c>
      <c r="D94" s="82">
        <v>0</v>
      </c>
      <c r="E94" s="89">
        <v>0</v>
      </c>
      <c r="F94" s="88">
        <v>0</v>
      </c>
      <c r="G94" s="89">
        <v>0</v>
      </c>
      <c r="H94" s="88">
        <v>0</v>
      </c>
      <c r="I94" s="89">
        <v>0</v>
      </c>
      <c r="J94" s="113">
        <f t="shared" ref="J94:J95" si="28">C94+F94+H94</f>
        <v>0</v>
      </c>
      <c r="K94" s="113">
        <f t="shared" ref="K94:K95" si="29">D94+G94+I94</f>
        <v>0</v>
      </c>
      <c r="L94" s="77" t="s">
        <v>53</v>
      </c>
      <c r="M94" s="97">
        <f>J80+J81+J82+J83+J84+J85+J86+J87+J88+J89+J90+J94</f>
        <v>112</v>
      </c>
      <c r="N94" s="98">
        <f>K80+K81+K82+K83+K84+K85+K86+K87+K88+K89+K90+K94</f>
        <v>168089</v>
      </c>
    </row>
    <row r="95" spans="1:14" s="52" customFormat="1" x14ac:dyDescent="0.2">
      <c r="A95" s="43" t="s">
        <v>6</v>
      </c>
      <c r="B95" s="44">
        <v>2018</v>
      </c>
      <c r="C95" s="88">
        <v>0</v>
      </c>
      <c r="D95" s="82">
        <v>0</v>
      </c>
      <c r="E95" s="89">
        <v>0</v>
      </c>
      <c r="F95" s="88">
        <v>0</v>
      </c>
      <c r="G95" s="89">
        <v>0</v>
      </c>
      <c r="H95" s="88">
        <v>0</v>
      </c>
      <c r="I95" s="89">
        <v>0</v>
      </c>
      <c r="J95" s="113">
        <f t="shared" si="28"/>
        <v>0</v>
      </c>
      <c r="K95" s="113">
        <f t="shared" si="29"/>
        <v>0</v>
      </c>
      <c r="L95" s="77" t="s">
        <v>55</v>
      </c>
      <c r="M95" s="97">
        <f>J81+J82+J83+J84+J85+J86+J87+J88+J89+J90+J94+J95</f>
        <v>112</v>
      </c>
      <c r="N95" s="98">
        <f>K81+K82+K83+K84+K85+K86+K87+K88+K89+K90+K94+K95</f>
        <v>168089</v>
      </c>
    </row>
    <row r="96" spans="1:14" s="52" customFormat="1" x14ac:dyDescent="0.2">
      <c r="A96" s="52" t="s">
        <v>7</v>
      </c>
      <c r="B96" s="44">
        <v>2018</v>
      </c>
      <c r="C96" s="82">
        <v>1</v>
      </c>
      <c r="D96" s="82">
        <v>550</v>
      </c>
      <c r="E96" s="89">
        <v>300</v>
      </c>
      <c r="F96" s="88">
        <v>0</v>
      </c>
      <c r="G96" s="89">
        <v>0</v>
      </c>
      <c r="H96" s="88">
        <v>0</v>
      </c>
      <c r="I96" s="89">
        <v>0</v>
      </c>
      <c r="J96" s="113">
        <f t="shared" ref="J96" si="30">C96+F96+H96</f>
        <v>1</v>
      </c>
      <c r="K96" s="113">
        <f>D96+E96+G96+I96</f>
        <v>850</v>
      </c>
      <c r="L96" s="77" t="s">
        <v>56</v>
      </c>
      <c r="M96" s="97">
        <f>J96+J95+J94+J90+J89+J88+J87+J86+J85+J84+J83+J82</f>
        <v>113</v>
      </c>
      <c r="N96" s="98">
        <f>K96+K95+K94+K90+K89+K88+K87+K86+K85+K84+K83+K82</f>
        <v>168939</v>
      </c>
    </row>
    <row r="97" spans="1:14" s="52" customFormat="1" x14ac:dyDescent="0.2">
      <c r="A97" s="52" t="s">
        <v>27</v>
      </c>
      <c r="B97" s="44">
        <v>2018</v>
      </c>
      <c r="C97" s="82">
        <v>5</v>
      </c>
      <c r="D97" s="82">
        <v>4354</v>
      </c>
      <c r="E97" s="89">
        <v>1807</v>
      </c>
      <c r="F97" s="88">
        <v>0</v>
      </c>
      <c r="G97" s="89">
        <v>0</v>
      </c>
      <c r="H97" s="88">
        <v>0</v>
      </c>
      <c r="I97" s="89">
        <v>0</v>
      </c>
      <c r="J97" s="113">
        <v>5</v>
      </c>
      <c r="K97" s="113">
        <f>D97+E97+G97+I97</f>
        <v>6161</v>
      </c>
      <c r="L97" s="77" t="s">
        <v>57</v>
      </c>
      <c r="M97" s="97">
        <f>J97+J96+J95+J94+J90+J89+J88+J87+J86+J85+J84+J83</f>
        <v>115</v>
      </c>
      <c r="N97" s="97">
        <f>K97+K96+K95+K94+K90+K89+K88+K87+K86+K85+K84+K83</f>
        <v>172429</v>
      </c>
    </row>
    <row r="98" spans="1:14" s="52" customFormat="1" x14ac:dyDescent="0.2">
      <c r="A98" s="52" t="s">
        <v>9</v>
      </c>
      <c r="B98" s="44">
        <v>2018</v>
      </c>
      <c r="C98" s="82">
        <v>22</v>
      </c>
      <c r="D98" s="82">
        <v>29252</v>
      </c>
      <c r="E98" s="89">
        <v>13019</v>
      </c>
      <c r="F98" s="88">
        <v>0</v>
      </c>
      <c r="G98" s="89">
        <v>0</v>
      </c>
      <c r="H98" s="88">
        <v>0</v>
      </c>
      <c r="I98" s="89">
        <v>0</v>
      </c>
      <c r="J98" s="113">
        <v>22</v>
      </c>
      <c r="K98" s="113">
        <f>D98+E98+G98+I98</f>
        <v>42271</v>
      </c>
      <c r="L98" s="77" t="s">
        <v>58</v>
      </c>
      <c r="M98" s="97">
        <f>J98+J97+J96+J95+J94+J90+J89+J88+J87+J86+J85+J84</f>
        <v>120</v>
      </c>
      <c r="N98" s="97">
        <f>K98+K97+K96+K95+K94+K90+K89+K88+K87+K86+K85+K84</f>
        <v>184750</v>
      </c>
    </row>
    <row r="99" spans="1:14" s="52" customFormat="1" x14ac:dyDescent="0.2">
      <c r="A99" s="52" t="s">
        <v>10</v>
      </c>
      <c r="B99" s="44">
        <v>2018</v>
      </c>
      <c r="C99" s="82">
        <v>22</v>
      </c>
      <c r="D99" s="82">
        <v>22641</v>
      </c>
      <c r="E99" s="89">
        <v>10165</v>
      </c>
      <c r="F99" s="82">
        <v>2</v>
      </c>
      <c r="G99" s="89">
        <v>1210</v>
      </c>
      <c r="H99" s="82">
        <v>1</v>
      </c>
      <c r="I99" s="89">
        <v>90</v>
      </c>
      <c r="J99" s="113">
        <v>25</v>
      </c>
      <c r="K99" s="113">
        <v>34106</v>
      </c>
      <c r="L99" s="77" t="s">
        <v>59</v>
      </c>
      <c r="M99" s="97">
        <f>J99+J98+J97+J96+J95+J94+J90+J89+J88+J87+J86+J85</f>
        <v>115</v>
      </c>
      <c r="N99" s="97">
        <f>K99+K98+K97+K96+K95+K94+K90+K89+K88+K87+K86+K85</f>
        <v>184216</v>
      </c>
    </row>
    <row r="100" spans="1:14" s="52" customFormat="1" x14ac:dyDescent="0.2">
      <c r="A100" s="52" t="s">
        <v>11</v>
      </c>
      <c r="B100" s="44">
        <v>2018</v>
      </c>
      <c r="C100" s="82">
        <v>19</v>
      </c>
      <c r="D100" s="82">
        <v>24548</v>
      </c>
      <c r="E100" s="89">
        <v>10723</v>
      </c>
      <c r="F100" s="82">
        <v>1</v>
      </c>
      <c r="G100" s="89">
        <v>706</v>
      </c>
      <c r="H100" s="82">
        <v>1</v>
      </c>
      <c r="I100" s="89">
        <v>90</v>
      </c>
      <c r="J100" s="113">
        <v>21</v>
      </c>
      <c r="K100" s="113">
        <v>36067</v>
      </c>
      <c r="L100" s="77" t="s">
        <v>60</v>
      </c>
      <c r="M100" s="97">
        <f>J100+J99+J98+J97+J96+J95+J94+J90+J89+J88+J87+J86</f>
        <v>119</v>
      </c>
      <c r="N100" s="97">
        <f>K100+K99+K98+K97+K96+K95+K94+K90+K89+K88+K87+K86</f>
        <v>189560</v>
      </c>
    </row>
    <row r="101" spans="1:14" s="52" customFormat="1" x14ac:dyDescent="0.2">
      <c r="A101" s="52" t="s">
        <v>12</v>
      </c>
      <c r="B101" s="44">
        <v>2018</v>
      </c>
      <c r="C101" s="82">
        <v>27</v>
      </c>
      <c r="D101" s="82">
        <v>30636</v>
      </c>
      <c r="E101" s="89">
        <v>13653</v>
      </c>
      <c r="F101" s="82">
        <v>3</v>
      </c>
      <c r="G101" s="89">
        <v>3320</v>
      </c>
      <c r="H101" s="88">
        <v>0</v>
      </c>
      <c r="I101" s="89">
        <v>0</v>
      </c>
      <c r="J101" s="113">
        <v>30</v>
      </c>
      <c r="K101" s="113">
        <v>47609</v>
      </c>
      <c r="L101" s="77" t="s">
        <v>113</v>
      </c>
      <c r="M101" s="97">
        <f>J101+J100+J99+J98+J97+J96+J95+J94+J90+J89+J88+J87</f>
        <v>121</v>
      </c>
      <c r="N101" s="97">
        <f>K101+K100+K99+K98+K97+K96+K95+K94+K90+K89+K88+K87</f>
        <v>192831</v>
      </c>
    </row>
    <row r="102" spans="1:14" s="52" customFormat="1" x14ac:dyDescent="0.2">
      <c r="A102" s="52" t="s">
        <v>13</v>
      </c>
      <c r="B102" s="44">
        <v>2018</v>
      </c>
      <c r="C102" s="82">
        <v>21</v>
      </c>
      <c r="D102" s="82">
        <v>20707</v>
      </c>
      <c r="E102" s="89">
        <v>9210</v>
      </c>
      <c r="F102" s="82">
        <v>2</v>
      </c>
      <c r="G102" s="89">
        <v>4732</v>
      </c>
      <c r="H102" s="88">
        <v>0</v>
      </c>
      <c r="I102" s="89">
        <v>0</v>
      </c>
      <c r="J102" s="113">
        <v>23</v>
      </c>
      <c r="K102" s="113">
        <v>34649</v>
      </c>
      <c r="L102" s="77" t="s">
        <v>119</v>
      </c>
      <c r="M102" s="97">
        <f>J102+J101+J100+J99+J98+J97+J96+J95+J94+J90+J89+J88</f>
        <v>127</v>
      </c>
      <c r="N102" s="97">
        <f>K102+K101+K100+K99+K98+K97+K96+K95+K94+K90+K89+K88</f>
        <v>201713</v>
      </c>
    </row>
    <row r="103" spans="1:14" s="52" customFormat="1" x14ac:dyDescent="0.2">
      <c r="A103" s="52" t="s">
        <v>14</v>
      </c>
      <c r="B103" s="44">
        <v>2018</v>
      </c>
      <c r="C103" s="82">
        <v>1</v>
      </c>
      <c r="D103" s="82">
        <v>900</v>
      </c>
      <c r="E103" s="89">
        <v>300</v>
      </c>
      <c r="F103" s="88">
        <v>0</v>
      </c>
      <c r="G103" s="89">
        <v>0</v>
      </c>
      <c r="H103" s="88">
        <v>0</v>
      </c>
      <c r="I103" s="89">
        <v>0</v>
      </c>
      <c r="J103" s="113">
        <v>1</v>
      </c>
      <c r="K103" s="113">
        <v>1200</v>
      </c>
      <c r="L103" s="77" t="s">
        <v>63</v>
      </c>
      <c r="M103" s="97">
        <f>J89+J90+J94+J95+J96+J97+J98+J99+J100+J102+J101+J103</f>
        <v>128</v>
      </c>
      <c r="N103" s="97">
        <f>K89+K90+K94+K95+K96+K97+K98+K99+K100+K101+K102+K103</f>
        <v>202913</v>
      </c>
    </row>
    <row r="104" spans="1:14" s="52" customFormat="1" x14ac:dyDescent="0.2">
      <c r="A104" s="52" t="s">
        <v>15</v>
      </c>
      <c r="B104" s="44">
        <v>2018</v>
      </c>
      <c r="C104" s="88">
        <v>0</v>
      </c>
      <c r="D104" s="82">
        <v>0</v>
      </c>
      <c r="E104" s="89">
        <v>0</v>
      </c>
      <c r="F104" s="88">
        <v>0</v>
      </c>
      <c r="G104" s="89">
        <v>0</v>
      </c>
      <c r="H104" s="88">
        <v>0</v>
      </c>
      <c r="I104" s="89">
        <v>0</v>
      </c>
      <c r="J104" s="113">
        <f t="shared" ref="J104:J105" si="31">C104+F104+H104</f>
        <v>0</v>
      </c>
      <c r="K104" s="113">
        <f t="shared" ref="K104:K105" si="32">D104+G104+I104</f>
        <v>0</v>
      </c>
      <c r="L104" s="77" t="s">
        <v>64</v>
      </c>
      <c r="M104" s="97">
        <f>J104+J103+J102+J101+J100+J99+J98+J97+J96+J95+J94+J90</f>
        <v>128</v>
      </c>
      <c r="N104" s="97">
        <f>K104+K103+K102+K101+K100+K99+K98+K97+K96+K95+K94+K90</f>
        <v>202913</v>
      </c>
    </row>
    <row r="105" spans="1:14" s="52" customFormat="1" x14ac:dyDescent="0.2">
      <c r="A105" s="52" t="s">
        <v>16</v>
      </c>
      <c r="B105" s="44">
        <v>2018</v>
      </c>
      <c r="C105" s="88">
        <v>0</v>
      </c>
      <c r="D105" s="82">
        <v>0</v>
      </c>
      <c r="E105" s="89">
        <v>0</v>
      </c>
      <c r="F105" s="88">
        <v>0</v>
      </c>
      <c r="G105" s="89">
        <v>0</v>
      </c>
      <c r="H105" s="88">
        <v>0</v>
      </c>
      <c r="I105" s="89">
        <v>0</v>
      </c>
      <c r="J105" s="113">
        <f t="shared" si="31"/>
        <v>0</v>
      </c>
      <c r="K105" s="113">
        <f t="shared" si="32"/>
        <v>0</v>
      </c>
      <c r="L105" s="77" t="s">
        <v>65</v>
      </c>
      <c r="M105" s="97">
        <v>128</v>
      </c>
      <c r="N105" s="97">
        <v>202913</v>
      </c>
    </row>
    <row r="106" spans="1:14" s="52" customFormat="1" x14ac:dyDescent="0.2">
      <c r="B106" s="44"/>
      <c r="C106" s="82"/>
      <c r="D106" s="82"/>
      <c r="E106" s="107"/>
      <c r="F106" s="82"/>
      <c r="G106" s="107"/>
      <c r="H106" s="82"/>
      <c r="I106" s="107"/>
      <c r="J106" s="113"/>
      <c r="K106" s="197"/>
      <c r="L106" s="198"/>
      <c r="M106" s="198"/>
      <c r="N106" s="198"/>
    </row>
    <row r="107" spans="1:14" s="52" customFormat="1" ht="15.75" x14ac:dyDescent="0.25">
      <c r="A107" s="31" t="s">
        <v>3</v>
      </c>
      <c r="B107" s="32">
        <v>2018</v>
      </c>
      <c r="C107" s="92">
        <f t="shared" ref="C107:K107" si="33">SUM(C94:C105)</f>
        <v>118</v>
      </c>
      <c r="D107" s="93">
        <f t="shared" si="33"/>
        <v>133588</v>
      </c>
      <c r="E107" s="94">
        <f t="shared" si="33"/>
        <v>59177</v>
      </c>
      <c r="F107" s="92">
        <f t="shared" si="33"/>
        <v>8</v>
      </c>
      <c r="G107" s="93">
        <f t="shared" si="33"/>
        <v>9968</v>
      </c>
      <c r="H107" s="92">
        <f t="shared" si="33"/>
        <v>2</v>
      </c>
      <c r="I107" s="94">
        <f t="shared" si="33"/>
        <v>180</v>
      </c>
      <c r="J107" s="92">
        <f t="shared" si="33"/>
        <v>128</v>
      </c>
      <c r="K107" s="94">
        <f t="shared" si="33"/>
        <v>202913</v>
      </c>
      <c r="L107" s="95"/>
      <c r="M107" s="111"/>
      <c r="N107" s="112"/>
    </row>
    <row r="108" spans="1:14" s="52" customFormat="1" ht="15.75" x14ac:dyDescent="0.25">
      <c r="A108" s="150"/>
      <c r="B108" s="151"/>
      <c r="C108" s="158"/>
      <c r="D108" s="159"/>
      <c r="E108" s="160"/>
      <c r="F108" s="152"/>
      <c r="G108" s="154"/>
      <c r="H108" s="152"/>
      <c r="I108" s="154"/>
      <c r="J108" s="153"/>
      <c r="K108" s="153"/>
      <c r="L108" s="155"/>
      <c r="M108" s="156"/>
      <c r="N108" s="157"/>
    </row>
    <row r="109" spans="1:14" s="52" customFormat="1" x14ac:dyDescent="0.2">
      <c r="A109" s="43" t="s">
        <v>4</v>
      </c>
      <c r="B109" s="44">
        <v>2019</v>
      </c>
      <c r="C109" s="88">
        <v>0</v>
      </c>
      <c r="D109" s="82">
        <v>0</v>
      </c>
      <c r="E109" s="89">
        <v>0</v>
      </c>
      <c r="F109" s="88">
        <v>0</v>
      </c>
      <c r="G109" s="89">
        <v>0</v>
      </c>
      <c r="H109" s="88">
        <v>0</v>
      </c>
      <c r="I109" s="89">
        <v>0</v>
      </c>
      <c r="J109" s="113">
        <f t="shared" ref="J109:J110" si="34">C109+F109+H109</f>
        <v>0</v>
      </c>
      <c r="K109" s="113">
        <f t="shared" ref="K109:K110" si="35">D109+G109+I109</f>
        <v>0</v>
      </c>
      <c r="L109" s="77" t="s">
        <v>53</v>
      </c>
      <c r="M109" s="97">
        <f>J95+J96+J97+J98+J99+J100+J101+J102+J103+J104+J105+J109</f>
        <v>128</v>
      </c>
      <c r="N109" s="98">
        <f>K95+K96+K97+K98+K99+K100+K101+K102+K103+K104+K105+K109</f>
        <v>202913</v>
      </c>
    </row>
    <row r="110" spans="1:14" s="52" customFormat="1" x14ac:dyDescent="0.2">
      <c r="A110" s="43" t="s">
        <v>6</v>
      </c>
      <c r="B110" s="44">
        <v>2019</v>
      </c>
      <c r="C110" s="88">
        <v>0</v>
      </c>
      <c r="D110" s="82">
        <v>0</v>
      </c>
      <c r="E110" s="89">
        <v>0</v>
      </c>
      <c r="F110" s="88">
        <v>0</v>
      </c>
      <c r="G110" s="89">
        <v>0</v>
      </c>
      <c r="H110" s="88">
        <v>0</v>
      </c>
      <c r="I110" s="89">
        <v>0</v>
      </c>
      <c r="J110" s="113">
        <f t="shared" si="34"/>
        <v>0</v>
      </c>
      <c r="K110" s="113">
        <f t="shared" si="35"/>
        <v>0</v>
      </c>
      <c r="L110" s="77" t="s">
        <v>55</v>
      </c>
      <c r="M110" s="97">
        <f>J110+J109+J105+J104+J103+J102+J101+J100+J99+J98+J97+J96</f>
        <v>128</v>
      </c>
      <c r="N110" s="98">
        <f>K96+K97+K98+K99+K100+K101+K102+K103+K104+K105+K106+K110</f>
        <v>202913</v>
      </c>
    </row>
    <row r="111" spans="1:14" s="52" customFormat="1" x14ac:dyDescent="0.2">
      <c r="A111" s="52" t="s">
        <v>7</v>
      </c>
      <c r="B111" s="44">
        <v>2019</v>
      </c>
      <c r="C111" s="82">
        <v>1</v>
      </c>
      <c r="D111" s="82">
        <v>550</v>
      </c>
      <c r="E111" s="89">
        <v>300</v>
      </c>
      <c r="F111" s="82">
        <v>0</v>
      </c>
      <c r="G111" s="89">
        <v>0</v>
      </c>
      <c r="H111" s="82">
        <v>0</v>
      </c>
      <c r="I111" s="89">
        <v>0</v>
      </c>
      <c r="J111" s="113">
        <v>1</v>
      </c>
      <c r="K111" s="113">
        <v>850</v>
      </c>
      <c r="L111" s="77" t="s">
        <v>56</v>
      </c>
      <c r="M111" s="97">
        <f>J111+J110+J109+J105+J104+J103+J102+J101+J100+J99+J98+J97</f>
        <v>128</v>
      </c>
      <c r="N111" s="98">
        <f>K111+K110+K109+K105+K104+K103+K102+K101+K100+K99+K98+K97</f>
        <v>202913</v>
      </c>
    </row>
    <row r="112" spans="1:14" s="52" customFormat="1" x14ac:dyDescent="0.2">
      <c r="A112" s="52" t="s">
        <v>8</v>
      </c>
      <c r="B112" s="44">
        <v>2019</v>
      </c>
      <c r="C112" s="82">
        <v>9</v>
      </c>
      <c r="D112" s="82">
        <v>7934</v>
      </c>
      <c r="E112" s="89">
        <v>3468</v>
      </c>
      <c r="F112" s="82">
        <v>0</v>
      </c>
      <c r="G112" s="89">
        <v>0</v>
      </c>
      <c r="H112" s="82">
        <v>0</v>
      </c>
      <c r="I112" s="89">
        <v>0</v>
      </c>
      <c r="J112" s="113">
        <v>9</v>
      </c>
      <c r="K112" s="113">
        <v>11402</v>
      </c>
      <c r="L112" s="77" t="s">
        <v>57</v>
      </c>
      <c r="M112" s="97">
        <f>J112+J111+J110+J109+J105+J104+J103+J102+J101+J100+J99+J98</f>
        <v>132</v>
      </c>
      <c r="N112" s="97">
        <f>K112+K111+K110+K109+K105+K104+K103+K102+K101+K100+K99+K98</f>
        <v>208154</v>
      </c>
    </row>
    <row r="113" spans="1:14" s="52" customFormat="1" x14ac:dyDescent="0.2">
      <c r="A113" s="52" t="s">
        <v>28</v>
      </c>
      <c r="B113" s="44">
        <v>2019</v>
      </c>
      <c r="C113" s="82">
        <v>20</v>
      </c>
      <c r="D113" s="82">
        <v>32793</v>
      </c>
      <c r="E113" s="89">
        <v>13591</v>
      </c>
      <c r="F113" s="82">
        <v>1</v>
      </c>
      <c r="G113" s="89">
        <v>116</v>
      </c>
      <c r="H113" s="82">
        <v>0</v>
      </c>
      <c r="I113" s="89">
        <v>0</v>
      </c>
      <c r="J113" s="113">
        <v>21</v>
      </c>
      <c r="K113" s="113">
        <v>46500</v>
      </c>
      <c r="L113" s="77" t="s">
        <v>58</v>
      </c>
      <c r="M113" s="97">
        <f>J113+J112+J111+J110+J109+J105+J104+J103+J102+J101+J100+J99</f>
        <v>131</v>
      </c>
      <c r="N113" s="97">
        <f>K113+K112+K111+K110+K109+K105+K104+K103+K102+K101+K100+K99</f>
        <v>212383</v>
      </c>
    </row>
    <row r="114" spans="1:14" s="52" customFormat="1" x14ac:dyDescent="0.2">
      <c r="A114" s="52" t="s">
        <v>10</v>
      </c>
      <c r="B114" s="44">
        <v>2019</v>
      </c>
      <c r="C114" s="82">
        <v>27</v>
      </c>
      <c r="D114" s="82">
        <v>37845</v>
      </c>
      <c r="E114" s="89">
        <v>15791</v>
      </c>
      <c r="F114" s="82">
        <v>3</v>
      </c>
      <c r="G114" s="89">
        <v>1702</v>
      </c>
      <c r="H114" s="82">
        <v>0</v>
      </c>
      <c r="I114" s="89">
        <v>0</v>
      </c>
      <c r="J114" s="113">
        <v>30</v>
      </c>
      <c r="K114" s="113">
        <v>55338</v>
      </c>
      <c r="L114" s="77" t="s">
        <v>59</v>
      </c>
      <c r="M114" s="97">
        <f>J114+J113+J112+J111+J110+J109+J105+J104+J103+J102+J101+J100</f>
        <v>136</v>
      </c>
      <c r="N114" s="97">
        <f>K114+K113+K112+K111+K110+K109+K105+K104+K103+K102+K101+K100</f>
        <v>233615</v>
      </c>
    </row>
    <row r="115" spans="1:14" s="52" customFormat="1" x14ac:dyDescent="0.2">
      <c r="A115" s="52" t="s">
        <v>11</v>
      </c>
      <c r="B115" s="44">
        <v>2019</v>
      </c>
      <c r="C115" s="82">
        <v>31</v>
      </c>
      <c r="D115" s="82">
        <v>39465</v>
      </c>
      <c r="E115" s="89">
        <v>17036</v>
      </c>
      <c r="F115" s="82">
        <v>9</v>
      </c>
      <c r="G115" s="89">
        <v>4345</v>
      </c>
      <c r="H115" s="82">
        <v>0</v>
      </c>
      <c r="I115" s="89">
        <v>0</v>
      </c>
      <c r="J115" s="113">
        <v>40</v>
      </c>
      <c r="K115" s="113">
        <v>60846</v>
      </c>
      <c r="L115" s="77" t="s">
        <v>60</v>
      </c>
      <c r="M115" s="97">
        <f>J115+J114+J113+J112+J111+J110+J109+J105+J104+J103+J102+J101</f>
        <v>155</v>
      </c>
      <c r="N115" s="97">
        <f>K115+K113+K114+K112+K111+K110+K109+K105+K104+K103+K102+K101</f>
        <v>258394</v>
      </c>
    </row>
    <row r="116" spans="1:14" s="52" customFormat="1" x14ac:dyDescent="0.2">
      <c r="A116" s="52" t="s">
        <v>12</v>
      </c>
      <c r="B116" s="44">
        <v>2019</v>
      </c>
      <c r="C116" s="82">
        <v>29</v>
      </c>
      <c r="D116" s="82">
        <v>38623</v>
      </c>
      <c r="E116" s="89">
        <v>15805</v>
      </c>
      <c r="F116" s="82">
        <v>4</v>
      </c>
      <c r="G116" s="89">
        <v>3808</v>
      </c>
      <c r="H116" s="82">
        <v>0</v>
      </c>
      <c r="I116" s="89">
        <v>0</v>
      </c>
      <c r="J116" s="113">
        <v>33</v>
      </c>
      <c r="K116" s="113">
        <v>58236</v>
      </c>
      <c r="L116" s="77" t="s">
        <v>113</v>
      </c>
      <c r="M116" s="97">
        <f>J116+J115+J114+J113+J112+J111+J110+J109+J105+J104+J103+J102</f>
        <v>158</v>
      </c>
      <c r="N116" s="97">
        <f>K116+K115+K114+K113+K112+K111+K110+K109+K105+K104+K103+K102</f>
        <v>269021</v>
      </c>
    </row>
    <row r="117" spans="1:14" s="52" customFormat="1" x14ac:dyDescent="0.2">
      <c r="A117" s="52" t="s">
        <v>13</v>
      </c>
      <c r="B117" s="44">
        <v>2019</v>
      </c>
      <c r="C117" s="82">
        <v>28</v>
      </c>
      <c r="D117" s="82">
        <v>35451</v>
      </c>
      <c r="E117" s="89">
        <v>14916</v>
      </c>
      <c r="F117" s="82">
        <v>1</v>
      </c>
      <c r="G117" s="89">
        <v>362</v>
      </c>
      <c r="H117" s="82">
        <v>0</v>
      </c>
      <c r="I117" s="89">
        <v>0</v>
      </c>
      <c r="J117" s="113">
        <v>29</v>
      </c>
      <c r="K117" s="113">
        <v>50729</v>
      </c>
      <c r="L117" s="77" t="s">
        <v>119</v>
      </c>
      <c r="M117" s="97">
        <f>J117+J116+J115+J114+J113+J112+J111+J110+J109+J105+J104+J103</f>
        <v>164</v>
      </c>
      <c r="N117" s="97">
        <f>K117+K116+K115+K114+K113+K112+K111+K110+K109+K105+K104+K103</f>
        <v>285101</v>
      </c>
    </row>
    <row r="118" spans="1:14" s="52" customFormat="1" x14ac:dyDescent="0.2">
      <c r="A118" s="52" t="s">
        <v>14</v>
      </c>
      <c r="B118" s="44">
        <v>2019</v>
      </c>
      <c r="C118" s="82">
        <v>4</v>
      </c>
      <c r="D118" s="82">
        <v>4376</v>
      </c>
      <c r="E118" s="89">
        <v>1921</v>
      </c>
      <c r="F118" s="82">
        <v>0</v>
      </c>
      <c r="G118" s="89">
        <v>0</v>
      </c>
      <c r="H118" s="82">
        <v>0</v>
      </c>
      <c r="I118" s="89">
        <v>0</v>
      </c>
      <c r="J118" s="113">
        <v>4</v>
      </c>
      <c r="K118" s="113">
        <v>6297</v>
      </c>
      <c r="L118" s="77" t="s">
        <v>63</v>
      </c>
      <c r="M118" s="97">
        <f>J118+J117+J116+J115+J114+J113+J112+J111+J110+J109+J105+J104</f>
        <v>167</v>
      </c>
      <c r="N118" s="97">
        <f>K118+K117+K116+K115+K114+K113+K112+K111+K110+K109+K105+K104</f>
        <v>290198</v>
      </c>
    </row>
    <row r="119" spans="1:14" s="52" customFormat="1" x14ac:dyDescent="0.2">
      <c r="A119" s="52" t="s">
        <v>124</v>
      </c>
      <c r="B119" s="44">
        <v>2019</v>
      </c>
      <c r="C119" s="88">
        <v>0</v>
      </c>
      <c r="D119" s="82">
        <v>0</v>
      </c>
      <c r="E119" s="89">
        <v>0</v>
      </c>
      <c r="F119" s="88">
        <v>0</v>
      </c>
      <c r="G119" s="89">
        <v>0</v>
      </c>
      <c r="H119" s="88">
        <v>0</v>
      </c>
      <c r="I119" s="89">
        <v>0</v>
      </c>
      <c r="J119" s="113">
        <f t="shared" ref="J119" si="36">C119+F119+H119</f>
        <v>0</v>
      </c>
      <c r="K119" s="113">
        <f t="shared" ref="K119" si="37">D119+G119+I119</f>
        <v>0</v>
      </c>
      <c r="L119" s="77" t="s">
        <v>64</v>
      </c>
      <c r="M119" s="97">
        <f>J119+J118+J117+J116+J115+J114+J113+J112+J111+J110+J109+J105</f>
        <v>167</v>
      </c>
      <c r="N119" s="97">
        <f>K119+K118+K117+K116+K115+K114+K113+K112+K111+K110+K109+K105</f>
        <v>290198</v>
      </c>
    </row>
    <row r="120" spans="1:14" s="52" customFormat="1" x14ac:dyDescent="0.2">
      <c r="A120" s="52" t="s">
        <v>105</v>
      </c>
      <c r="B120" s="44">
        <v>2019</v>
      </c>
      <c r="C120" s="82"/>
      <c r="D120" s="82">
        <v>0</v>
      </c>
      <c r="E120" s="89">
        <v>0</v>
      </c>
      <c r="F120" s="82">
        <v>0</v>
      </c>
      <c r="G120" s="89">
        <v>0</v>
      </c>
      <c r="H120" s="82">
        <v>0</v>
      </c>
      <c r="I120" s="89">
        <v>0</v>
      </c>
      <c r="J120" s="113">
        <v>0</v>
      </c>
      <c r="K120" s="113">
        <v>0</v>
      </c>
      <c r="L120" s="77" t="s">
        <v>65</v>
      </c>
      <c r="M120" s="97">
        <f>SUM(J109:J120)</f>
        <v>167</v>
      </c>
      <c r="N120" s="97">
        <f>SUM(K109:K120)</f>
        <v>290198</v>
      </c>
    </row>
    <row r="121" spans="1:14" s="52" customFormat="1" x14ac:dyDescent="0.2">
      <c r="B121" s="44"/>
      <c r="C121" s="82"/>
      <c r="D121" s="82"/>
      <c r="E121" s="107"/>
      <c r="F121" s="82"/>
      <c r="G121" s="107"/>
      <c r="H121" s="82"/>
      <c r="I121" s="107"/>
      <c r="J121" s="113"/>
      <c r="K121" s="197"/>
      <c r="L121" s="198"/>
      <c r="M121" s="198"/>
      <c r="N121" s="198"/>
    </row>
    <row r="122" spans="1:14" s="52" customFormat="1" ht="15.75" x14ac:dyDescent="0.25">
      <c r="A122" s="31" t="s">
        <v>3</v>
      </c>
      <c r="B122" s="32">
        <v>2019</v>
      </c>
      <c r="C122" s="92">
        <f>SUM(C109:C119)</f>
        <v>149</v>
      </c>
      <c r="D122" s="93">
        <f t="shared" ref="D122:K122" si="38">SUM(D109:D120)</f>
        <v>197037</v>
      </c>
      <c r="E122" s="94">
        <f t="shared" si="38"/>
        <v>82828</v>
      </c>
      <c r="F122" s="92">
        <f t="shared" si="38"/>
        <v>18</v>
      </c>
      <c r="G122" s="93">
        <f t="shared" si="38"/>
        <v>10333</v>
      </c>
      <c r="H122" s="92">
        <f t="shared" si="38"/>
        <v>0</v>
      </c>
      <c r="I122" s="94">
        <f t="shared" si="38"/>
        <v>0</v>
      </c>
      <c r="J122" s="92">
        <f t="shared" si="38"/>
        <v>167</v>
      </c>
      <c r="K122" s="94">
        <f t="shared" si="38"/>
        <v>290198</v>
      </c>
      <c r="L122" s="95"/>
      <c r="M122" s="111"/>
      <c r="N122" s="112"/>
    </row>
    <row r="123" spans="1:14" s="52" customFormat="1" ht="15.75" x14ac:dyDescent="0.25">
      <c r="A123" s="116" t="s">
        <v>71</v>
      </c>
      <c r="B123" s="73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s="52" customFormat="1" x14ac:dyDescent="0.2">
      <c r="A124" s="205" t="s">
        <v>122</v>
      </c>
      <c r="B124" s="141"/>
      <c r="L124" s="82"/>
    </row>
    <row r="125" spans="1:14" x14ac:dyDescent="0.2">
      <c r="A125" s="45" t="s">
        <v>66</v>
      </c>
      <c r="L125" s="59"/>
    </row>
    <row r="126" spans="1:14" x14ac:dyDescent="0.2">
      <c r="A126" s="45" t="s">
        <v>67</v>
      </c>
    </row>
    <row r="127" spans="1:14" x14ac:dyDescent="0.2">
      <c r="A127" s="45" t="s">
        <v>68</v>
      </c>
    </row>
  </sheetData>
  <mergeCells count="5">
    <mergeCell ref="C1:E1"/>
    <mergeCell ref="F1:G1"/>
    <mergeCell ref="H1:I1"/>
    <mergeCell ref="J1:K1"/>
    <mergeCell ref="M1:N1"/>
  </mergeCells>
  <hyperlinks>
    <hyperlink ref="A123" location="Contents!A1" display="Content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workbookViewId="0">
      <pane xSplit="2" ySplit="3" topLeftCell="C102" activePane="bottomRight" state="frozen"/>
      <selection pane="topRight" activeCell="C1" sqref="C1"/>
      <selection pane="bottomLeft" activeCell="A4" sqref="A4"/>
      <selection pane="bottomRight" activeCell="Q127" sqref="Q127"/>
    </sheetView>
  </sheetViews>
  <sheetFormatPr defaultRowHeight="15" x14ac:dyDescent="0.2"/>
  <cols>
    <col min="1" max="1" width="17.85546875" style="4" customWidth="1"/>
    <col min="2" max="2" width="10.7109375" style="4" customWidth="1"/>
    <col min="3" max="14" width="13.42578125" style="4" customWidth="1"/>
    <col min="15" max="15" width="9.140625" style="4"/>
    <col min="16" max="16" width="16.7109375" style="4" customWidth="1"/>
    <col min="17" max="17" width="12.85546875" style="4" bestFit="1" customWidth="1"/>
    <col min="18" max="16384" width="9.140625" style="4"/>
  </cols>
  <sheetData>
    <row r="1" spans="1:15" ht="33" customHeight="1" x14ac:dyDescent="0.25">
      <c r="A1" s="1"/>
      <c r="B1" s="2"/>
      <c r="C1" s="214" t="s">
        <v>18</v>
      </c>
      <c r="D1" s="215"/>
      <c r="E1" s="215"/>
      <c r="F1" s="216"/>
      <c r="G1" s="217" t="s">
        <v>19</v>
      </c>
      <c r="H1" s="218"/>
      <c r="I1" s="218"/>
      <c r="J1" s="219"/>
      <c r="K1" s="217" t="s">
        <v>20</v>
      </c>
      <c r="L1" s="218"/>
      <c r="M1" s="218"/>
      <c r="N1" s="219"/>
      <c r="O1" s="3"/>
    </row>
    <row r="2" spans="1:15" ht="15.75" x14ac:dyDescent="0.25">
      <c r="A2" s="5"/>
      <c r="B2" s="6"/>
      <c r="C2" s="214" t="s">
        <v>0</v>
      </c>
      <c r="D2" s="216"/>
      <c r="E2" s="214" t="s">
        <v>1</v>
      </c>
      <c r="F2" s="216"/>
      <c r="G2" s="214" t="s">
        <v>0</v>
      </c>
      <c r="H2" s="216"/>
      <c r="I2" s="214" t="s">
        <v>1</v>
      </c>
      <c r="J2" s="216"/>
      <c r="K2" s="214" t="s">
        <v>0</v>
      </c>
      <c r="L2" s="216"/>
      <c r="M2" s="214" t="s">
        <v>1</v>
      </c>
      <c r="N2" s="216"/>
    </row>
    <row r="3" spans="1:15" ht="47.25" x14ac:dyDescent="0.25">
      <c r="A3" s="7" t="s">
        <v>2</v>
      </c>
      <c r="B3" s="8" t="s">
        <v>3</v>
      </c>
      <c r="C3" s="9" t="s">
        <v>21</v>
      </c>
      <c r="D3" s="10" t="s">
        <v>35</v>
      </c>
      <c r="E3" s="9" t="s">
        <v>21</v>
      </c>
      <c r="F3" s="10" t="s">
        <v>35</v>
      </c>
      <c r="G3" s="9" t="s">
        <v>21</v>
      </c>
      <c r="H3" s="10" t="s">
        <v>35</v>
      </c>
      <c r="I3" s="9" t="s">
        <v>21</v>
      </c>
      <c r="J3" s="10" t="s">
        <v>35</v>
      </c>
      <c r="K3" s="9" t="s">
        <v>21</v>
      </c>
      <c r="L3" s="10" t="s">
        <v>35</v>
      </c>
      <c r="M3" s="9" t="s">
        <v>21</v>
      </c>
      <c r="N3" s="10" t="s">
        <v>35</v>
      </c>
    </row>
    <row r="4" spans="1:15" ht="15.75" x14ac:dyDescent="0.25">
      <c r="A4" s="11"/>
      <c r="B4" s="12"/>
      <c r="C4" s="13"/>
      <c r="D4" s="14"/>
      <c r="E4" s="13"/>
      <c r="F4" s="14"/>
      <c r="G4" s="13"/>
      <c r="H4" s="14"/>
      <c r="I4" s="13"/>
      <c r="J4" s="14"/>
      <c r="K4" s="13"/>
      <c r="L4" s="14"/>
      <c r="M4" s="13"/>
      <c r="N4" s="14"/>
    </row>
    <row r="5" spans="1:15" x14ac:dyDescent="0.2">
      <c r="A5" s="5" t="s">
        <v>4</v>
      </c>
      <c r="B5" s="15">
        <v>2012</v>
      </c>
      <c r="C5" s="22">
        <v>97962.897533511205</v>
      </c>
      <c r="D5" s="23">
        <v>162070.77483613079</v>
      </c>
      <c r="E5" s="16" t="s">
        <v>5</v>
      </c>
      <c r="F5" s="17" t="s">
        <v>5</v>
      </c>
      <c r="G5" s="16" t="s">
        <v>5</v>
      </c>
      <c r="H5" s="17" t="s">
        <v>5</v>
      </c>
      <c r="I5" s="16" t="s">
        <v>5</v>
      </c>
      <c r="J5" s="17" t="s">
        <v>5</v>
      </c>
      <c r="K5" s="16" t="s">
        <v>5</v>
      </c>
      <c r="L5" s="17" t="s">
        <v>5</v>
      </c>
      <c r="M5" s="16" t="s">
        <v>5</v>
      </c>
      <c r="N5" s="17" t="s">
        <v>5</v>
      </c>
    </row>
    <row r="6" spans="1:15" x14ac:dyDescent="0.2">
      <c r="A6" s="5" t="s">
        <v>6</v>
      </c>
      <c r="B6" s="15">
        <v>2012</v>
      </c>
      <c r="C6" s="22">
        <v>117554.12952204386</v>
      </c>
      <c r="D6" s="23">
        <v>189587.66826263064</v>
      </c>
      <c r="E6" s="16" t="s">
        <v>5</v>
      </c>
      <c r="F6" s="17" t="s">
        <v>5</v>
      </c>
      <c r="G6" s="16" t="s">
        <v>5</v>
      </c>
      <c r="H6" s="17" t="s">
        <v>5</v>
      </c>
      <c r="I6" s="16" t="s">
        <v>5</v>
      </c>
      <c r="J6" s="17" t="s">
        <v>5</v>
      </c>
      <c r="K6" s="16" t="s">
        <v>5</v>
      </c>
      <c r="L6" s="17" t="s">
        <v>5</v>
      </c>
      <c r="M6" s="16" t="s">
        <v>5</v>
      </c>
      <c r="N6" s="17" t="s">
        <v>5</v>
      </c>
    </row>
    <row r="7" spans="1:15" x14ac:dyDescent="0.2">
      <c r="A7" s="5" t="s">
        <v>7</v>
      </c>
      <c r="B7" s="15">
        <v>2012</v>
      </c>
      <c r="C7" s="22">
        <v>131439.13088582319</v>
      </c>
      <c r="D7" s="23">
        <v>215059.75646711176</v>
      </c>
      <c r="E7" s="16" t="s">
        <v>5</v>
      </c>
      <c r="F7" s="17" t="s">
        <v>5</v>
      </c>
      <c r="G7" s="16" t="s">
        <v>5</v>
      </c>
      <c r="H7" s="17" t="s">
        <v>5</v>
      </c>
      <c r="I7" s="16" t="s">
        <v>5</v>
      </c>
      <c r="J7" s="17" t="s">
        <v>5</v>
      </c>
      <c r="K7" s="16" t="s">
        <v>5</v>
      </c>
      <c r="L7" s="17" t="s">
        <v>5</v>
      </c>
      <c r="M7" s="16" t="s">
        <v>5</v>
      </c>
      <c r="N7" s="17" t="s">
        <v>5</v>
      </c>
    </row>
    <row r="8" spans="1:15" x14ac:dyDescent="0.2">
      <c r="A8" s="5" t="s">
        <v>8</v>
      </c>
      <c r="B8" s="15">
        <v>2012</v>
      </c>
      <c r="C8" s="22">
        <v>151946.81513282968</v>
      </c>
      <c r="D8" s="23">
        <v>261839.28704842812</v>
      </c>
      <c r="E8" s="16" t="s">
        <v>5</v>
      </c>
      <c r="F8" s="17" t="s">
        <v>5</v>
      </c>
      <c r="G8" s="16" t="s">
        <v>5</v>
      </c>
      <c r="H8" s="17" t="s">
        <v>5</v>
      </c>
      <c r="I8" s="16" t="s">
        <v>5</v>
      </c>
      <c r="J8" s="17" t="s">
        <v>5</v>
      </c>
      <c r="K8" s="16" t="s">
        <v>5</v>
      </c>
      <c r="L8" s="17" t="s">
        <v>5</v>
      </c>
      <c r="M8" s="16" t="s">
        <v>5</v>
      </c>
      <c r="N8" s="17" t="s">
        <v>5</v>
      </c>
    </row>
    <row r="9" spans="1:15" x14ac:dyDescent="0.2">
      <c r="A9" s="5" t="s">
        <v>9</v>
      </c>
      <c r="B9" s="15">
        <v>2012</v>
      </c>
      <c r="C9" s="22">
        <v>160346.85041687498</v>
      </c>
      <c r="D9" s="23">
        <v>271468.05158622633</v>
      </c>
      <c r="E9" s="16" t="s">
        <v>5</v>
      </c>
      <c r="F9" s="17" t="s">
        <v>5</v>
      </c>
      <c r="G9" s="16" t="s">
        <v>5</v>
      </c>
      <c r="H9" s="17" t="s">
        <v>5</v>
      </c>
      <c r="I9" s="16" t="s">
        <v>5</v>
      </c>
      <c r="J9" s="17" t="s">
        <v>5</v>
      </c>
      <c r="K9" s="16" t="s">
        <v>5</v>
      </c>
      <c r="L9" s="17" t="s">
        <v>5</v>
      </c>
      <c r="M9" s="16" t="s">
        <v>5</v>
      </c>
      <c r="N9" s="17" t="s">
        <v>5</v>
      </c>
    </row>
    <row r="10" spans="1:15" x14ac:dyDescent="0.2">
      <c r="A10" s="5" t="s">
        <v>10</v>
      </c>
      <c r="B10" s="15">
        <v>2012</v>
      </c>
      <c r="C10" s="22">
        <v>174734.72607675556</v>
      </c>
      <c r="D10" s="23">
        <v>278731.00633739482</v>
      </c>
      <c r="E10" s="16" t="s">
        <v>5</v>
      </c>
      <c r="F10" s="17" t="s">
        <v>5</v>
      </c>
      <c r="G10" s="16" t="s">
        <v>5</v>
      </c>
      <c r="H10" s="17" t="s">
        <v>5</v>
      </c>
      <c r="I10" s="16" t="s">
        <v>5</v>
      </c>
      <c r="J10" s="17" t="s">
        <v>5</v>
      </c>
      <c r="K10" s="16" t="s">
        <v>5</v>
      </c>
      <c r="L10" s="17" t="s">
        <v>5</v>
      </c>
      <c r="M10" s="16" t="s">
        <v>5</v>
      </c>
      <c r="N10" s="17" t="s">
        <v>5</v>
      </c>
    </row>
    <row r="11" spans="1:15" x14ac:dyDescent="0.2">
      <c r="A11" s="5" t="s">
        <v>11</v>
      </c>
      <c r="B11" s="15">
        <v>2012</v>
      </c>
      <c r="C11" s="22">
        <v>177058.91104806791</v>
      </c>
      <c r="D11" s="23">
        <v>310597.47234742926</v>
      </c>
      <c r="E11" s="16" t="s">
        <v>5</v>
      </c>
      <c r="F11" s="17" t="s">
        <v>5</v>
      </c>
      <c r="G11" s="16" t="s">
        <v>5</v>
      </c>
      <c r="H11" s="17" t="s">
        <v>5</v>
      </c>
      <c r="I11" s="16" t="s">
        <v>5</v>
      </c>
      <c r="J11" s="17" t="s">
        <v>5</v>
      </c>
      <c r="K11" s="16" t="s">
        <v>5</v>
      </c>
      <c r="L11" s="17" t="s">
        <v>5</v>
      </c>
      <c r="M11" s="16" t="s">
        <v>5</v>
      </c>
      <c r="N11" s="17" t="s">
        <v>5</v>
      </c>
    </row>
    <row r="12" spans="1:15" x14ac:dyDescent="0.2">
      <c r="A12" s="5" t="s">
        <v>12</v>
      </c>
      <c r="B12" s="15">
        <v>2012</v>
      </c>
      <c r="C12" s="22">
        <v>189268.99660428468</v>
      </c>
      <c r="D12" s="23">
        <v>332949.82956627983</v>
      </c>
      <c r="E12" s="16" t="s">
        <v>5</v>
      </c>
      <c r="F12" s="17" t="s">
        <v>5</v>
      </c>
      <c r="G12" s="16" t="s">
        <v>5</v>
      </c>
      <c r="H12" s="17" t="s">
        <v>5</v>
      </c>
      <c r="I12" s="16" t="s">
        <v>5</v>
      </c>
      <c r="J12" s="17" t="s">
        <v>5</v>
      </c>
      <c r="K12" s="16" t="s">
        <v>5</v>
      </c>
      <c r="L12" s="17" t="s">
        <v>5</v>
      </c>
      <c r="M12" s="16" t="s">
        <v>5</v>
      </c>
      <c r="N12" s="17" t="s">
        <v>5</v>
      </c>
    </row>
    <row r="13" spans="1:15" x14ac:dyDescent="0.2">
      <c r="A13" s="5" t="s">
        <v>13</v>
      </c>
      <c r="B13" s="15">
        <v>2012</v>
      </c>
      <c r="C13" s="22">
        <v>169968.06185359682</v>
      </c>
      <c r="D13" s="23">
        <v>263512.72394303</v>
      </c>
      <c r="E13" s="16" t="s">
        <v>5</v>
      </c>
      <c r="F13" s="17" t="s">
        <v>5</v>
      </c>
      <c r="G13" s="16" t="s">
        <v>5</v>
      </c>
      <c r="H13" s="17" t="s">
        <v>5</v>
      </c>
      <c r="I13" s="16" t="s">
        <v>5</v>
      </c>
      <c r="J13" s="17" t="s">
        <v>5</v>
      </c>
      <c r="K13" s="16" t="s">
        <v>5</v>
      </c>
      <c r="L13" s="17" t="s">
        <v>5</v>
      </c>
      <c r="M13" s="16" t="s">
        <v>5</v>
      </c>
      <c r="N13" s="17" t="s">
        <v>5</v>
      </c>
    </row>
    <row r="14" spans="1:15" x14ac:dyDescent="0.2">
      <c r="A14" s="5" t="s">
        <v>14</v>
      </c>
      <c r="B14" s="15">
        <v>2012</v>
      </c>
      <c r="C14" s="22">
        <v>149084.99783183169</v>
      </c>
      <c r="D14" s="23">
        <v>233680.36171047261</v>
      </c>
      <c r="E14" s="16" t="s">
        <v>5</v>
      </c>
      <c r="F14" s="17" t="s">
        <v>5</v>
      </c>
      <c r="G14" s="16" t="s">
        <v>5</v>
      </c>
      <c r="H14" s="17" t="s">
        <v>5</v>
      </c>
      <c r="I14" s="16" t="s">
        <v>5</v>
      </c>
      <c r="J14" s="17" t="s">
        <v>5</v>
      </c>
      <c r="K14" s="16" t="s">
        <v>5</v>
      </c>
      <c r="L14" s="17" t="s">
        <v>5</v>
      </c>
      <c r="M14" s="16" t="s">
        <v>5</v>
      </c>
      <c r="N14" s="17" t="s">
        <v>5</v>
      </c>
    </row>
    <row r="15" spans="1:15" x14ac:dyDescent="0.2">
      <c r="A15" s="5" t="s">
        <v>15</v>
      </c>
      <c r="B15" s="15">
        <v>2012</v>
      </c>
      <c r="C15" s="22">
        <v>129184.16137845606</v>
      </c>
      <c r="D15" s="23">
        <v>195957.35126308879</v>
      </c>
      <c r="E15" s="16" t="s">
        <v>5</v>
      </c>
      <c r="F15" s="17" t="s">
        <v>5</v>
      </c>
      <c r="G15" s="16" t="s">
        <v>5</v>
      </c>
      <c r="H15" s="17" t="s">
        <v>5</v>
      </c>
      <c r="I15" s="16" t="s">
        <v>5</v>
      </c>
      <c r="J15" s="17" t="s">
        <v>5</v>
      </c>
      <c r="K15" s="16" t="s">
        <v>5</v>
      </c>
      <c r="L15" s="17" t="s">
        <v>5</v>
      </c>
      <c r="M15" s="16" t="s">
        <v>5</v>
      </c>
      <c r="N15" s="17" t="s">
        <v>5</v>
      </c>
    </row>
    <row r="16" spans="1:15" x14ac:dyDescent="0.2">
      <c r="A16" s="5" t="s">
        <v>16</v>
      </c>
      <c r="B16" s="15">
        <v>2012</v>
      </c>
      <c r="C16" s="22">
        <v>120135.44502974133</v>
      </c>
      <c r="D16" s="23">
        <v>192399.47041419474</v>
      </c>
      <c r="E16" s="16" t="s">
        <v>5</v>
      </c>
      <c r="F16" s="17" t="s">
        <v>5</v>
      </c>
      <c r="G16" s="16" t="s">
        <v>5</v>
      </c>
      <c r="H16" s="17" t="s">
        <v>5</v>
      </c>
      <c r="I16" s="16" t="s">
        <v>5</v>
      </c>
      <c r="J16" s="17" t="s">
        <v>5</v>
      </c>
      <c r="K16" s="16" t="s">
        <v>5</v>
      </c>
      <c r="L16" s="17" t="s">
        <v>5</v>
      </c>
      <c r="M16" s="16" t="s">
        <v>5</v>
      </c>
      <c r="N16" s="17" t="s">
        <v>5</v>
      </c>
    </row>
    <row r="17" spans="1:17" x14ac:dyDescent="0.2">
      <c r="A17" s="5"/>
      <c r="B17" s="15"/>
      <c r="C17" s="22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</row>
    <row r="18" spans="1:17" ht="15.75" x14ac:dyDescent="0.25">
      <c r="A18" s="18" t="s">
        <v>3</v>
      </c>
      <c r="B18" s="19">
        <v>2012</v>
      </c>
      <c r="C18" s="172">
        <f>SUM(C5:C16)</f>
        <v>1768685.1233138172</v>
      </c>
      <c r="D18" s="173">
        <f>SUM(D5:D16)</f>
        <v>2907853.7537824172</v>
      </c>
      <c r="E18" s="21" t="s">
        <v>5</v>
      </c>
      <c r="F18" s="20" t="s">
        <v>5</v>
      </c>
      <c r="G18" s="21" t="s">
        <v>5</v>
      </c>
      <c r="H18" s="20" t="s">
        <v>5</v>
      </c>
      <c r="I18" s="21" t="s">
        <v>5</v>
      </c>
      <c r="J18" s="20" t="s">
        <v>5</v>
      </c>
      <c r="K18" s="21" t="s">
        <v>5</v>
      </c>
      <c r="L18" s="20" t="s">
        <v>5</v>
      </c>
      <c r="M18" s="21" t="s">
        <v>5</v>
      </c>
      <c r="N18" s="20" t="s">
        <v>5</v>
      </c>
    </row>
    <row r="19" spans="1:17" ht="15.75" x14ac:dyDescent="0.25">
      <c r="A19" s="11"/>
      <c r="B19" s="12"/>
      <c r="C19" s="13"/>
      <c r="D19" s="14"/>
      <c r="E19" s="13"/>
      <c r="F19" s="14"/>
      <c r="G19" s="13"/>
      <c r="H19" s="14"/>
      <c r="I19" s="13"/>
      <c r="J19" s="14"/>
      <c r="K19" s="13"/>
      <c r="L19" s="14"/>
      <c r="M19" s="13"/>
      <c r="N19" s="14"/>
    </row>
    <row r="20" spans="1:17" x14ac:dyDescent="0.2">
      <c r="A20" s="5" t="s">
        <v>4</v>
      </c>
      <c r="B20" s="15">
        <v>2013</v>
      </c>
      <c r="C20" s="22">
        <v>103266.00996002743</v>
      </c>
      <c r="D20" s="23">
        <v>148906.22111025275</v>
      </c>
      <c r="E20" s="22">
        <v>1773988.2357403333</v>
      </c>
      <c r="F20" s="23">
        <v>2894689.2000565394</v>
      </c>
      <c r="G20" s="22">
        <v>18252.457675689671</v>
      </c>
      <c r="H20" s="23">
        <v>26502.039209539224</v>
      </c>
      <c r="I20" s="16" t="s">
        <v>5</v>
      </c>
      <c r="J20" s="17" t="s">
        <v>5</v>
      </c>
      <c r="K20" s="22">
        <f>C20+G20</f>
        <v>121518.4676357171</v>
      </c>
      <c r="L20" s="23">
        <f>D20+H20</f>
        <v>175408.26031979197</v>
      </c>
      <c r="M20" s="16" t="s">
        <v>5</v>
      </c>
      <c r="N20" s="17" t="s">
        <v>5</v>
      </c>
      <c r="P20" s="24"/>
      <c r="Q20" s="24"/>
    </row>
    <row r="21" spans="1:17" x14ac:dyDescent="0.2">
      <c r="A21" s="5" t="s">
        <v>6</v>
      </c>
      <c r="B21" s="15">
        <v>2013</v>
      </c>
      <c r="C21" s="22">
        <v>117198.35026313629</v>
      </c>
      <c r="D21" s="23">
        <v>196794.07491127215</v>
      </c>
      <c r="E21" s="22">
        <v>1773632.4564814258</v>
      </c>
      <c r="F21" s="23">
        <v>2901895.6067051808</v>
      </c>
      <c r="G21" s="22">
        <v>22654.280484771523</v>
      </c>
      <c r="H21" s="23">
        <v>35335.31189102291</v>
      </c>
      <c r="I21" s="16" t="s">
        <v>5</v>
      </c>
      <c r="J21" s="17" t="s">
        <v>5</v>
      </c>
      <c r="K21" s="22">
        <f t="shared" ref="K21:K31" si="0">C21+G21</f>
        <v>139852.63074790782</v>
      </c>
      <c r="L21" s="23">
        <f t="shared" ref="L21:L31" si="1">D21+H21</f>
        <v>232129.38680229505</v>
      </c>
      <c r="M21" s="16" t="s">
        <v>5</v>
      </c>
      <c r="N21" s="17" t="s">
        <v>5</v>
      </c>
      <c r="P21" s="24"/>
      <c r="Q21" s="24"/>
    </row>
    <row r="22" spans="1:17" x14ac:dyDescent="0.2">
      <c r="A22" s="5" t="s">
        <v>7</v>
      </c>
      <c r="B22" s="15">
        <v>2013</v>
      </c>
      <c r="C22" s="22">
        <v>127394.89921185565</v>
      </c>
      <c r="D22" s="23">
        <v>225275.82670337395</v>
      </c>
      <c r="E22" s="22">
        <v>1769588.2248074582</v>
      </c>
      <c r="F22" s="23">
        <v>2912111.6769414428</v>
      </c>
      <c r="G22" s="22">
        <v>24957.025693944834</v>
      </c>
      <c r="H22" s="23">
        <v>39542.271804544027</v>
      </c>
      <c r="I22" s="16" t="s">
        <v>5</v>
      </c>
      <c r="J22" s="17" t="s">
        <v>5</v>
      </c>
      <c r="K22" s="22">
        <f t="shared" si="0"/>
        <v>152351.92490580049</v>
      </c>
      <c r="L22" s="23">
        <f t="shared" si="1"/>
        <v>264818.09850791795</v>
      </c>
      <c r="M22" s="16" t="s">
        <v>5</v>
      </c>
      <c r="N22" s="17" t="s">
        <v>5</v>
      </c>
      <c r="P22" s="24"/>
      <c r="Q22" s="24"/>
    </row>
    <row r="23" spans="1:17" x14ac:dyDescent="0.2">
      <c r="A23" s="5" t="s">
        <v>8</v>
      </c>
      <c r="B23" s="15">
        <v>2013</v>
      </c>
      <c r="C23" s="22">
        <v>136212.27055898562</v>
      </c>
      <c r="D23" s="23">
        <v>221267.55193549473</v>
      </c>
      <c r="E23" s="22">
        <v>1753853.6802336141</v>
      </c>
      <c r="F23" s="23">
        <v>2871539.9418285103</v>
      </c>
      <c r="G23" s="22">
        <v>24402.94797304747</v>
      </c>
      <c r="H23" s="23">
        <v>41016.325000618221</v>
      </c>
      <c r="I23" s="16" t="s">
        <v>5</v>
      </c>
      <c r="J23" s="17" t="s">
        <v>5</v>
      </c>
      <c r="K23" s="22">
        <f t="shared" si="0"/>
        <v>160615.21853203309</v>
      </c>
      <c r="L23" s="23">
        <f t="shared" si="1"/>
        <v>262283.87693611294</v>
      </c>
      <c r="M23" s="16" t="s">
        <v>5</v>
      </c>
      <c r="N23" s="17" t="s">
        <v>5</v>
      </c>
      <c r="P23" s="24"/>
      <c r="Q23" s="24"/>
    </row>
    <row r="24" spans="1:17" x14ac:dyDescent="0.2">
      <c r="A24" s="5" t="s">
        <v>9</v>
      </c>
      <c r="B24" s="15">
        <v>2013</v>
      </c>
      <c r="C24" s="22">
        <v>162473.08718049724</v>
      </c>
      <c r="D24" s="23">
        <v>263388.28470335703</v>
      </c>
      <c r="E24" s="22">
        <v>1755979.9169972362</v>
      </c>
      <c r="F24" s="23">
        <v>2863460.1749456408</v>
      </c>
      <c r="G24" s="22">
        <v>36761.144110027642</v>
      </c>
      <c r="H24" s="23">
        <v>63515.31421680568</v>
      </c>
      <c r="I24" s="16" t="s">
        <v>5</v>
      </c>
      <c r="J24" s="17" t="s">
        <v>5</v>
      </c>
      <c r="K24" s="22">
        <f t="shared" si="0"/>
        <v>199234.23129052488</v>
      </c>
      <c r="L24" s="23">
        <f t="shared" si="1"/>
        <v>326903.59892016271</v>
      </c>
      <c r="M24" s="16" t="s">
        <v>5</v>
      </c>
      <c r="N24" s="17" t="s">
        <v>5</v>
      </c>
      <c r="P24" s="24"/>
      <c r="Q24" s="24"/>
    </row>
    <row r="25" spans="1:17" x14ac:dyDescent="0.2">
      <c r="A25" s="5" t="s">
        <v>10</v>
      </c>
      <c r="B25" s="15">
        <v>2013</v>
      </c>
      <c r="C25" s="22">
        <v>177704.92359161243</v>
      </c>
      <c r="D25" s="23">
        <v>275771.20488675724</v>
      </c>
      <c r="E25" s="22">
        <v>1758950.1145120929</v>
      </c>
      <c r="F25" s="23">
        <v>2860500.3734950037</v>
      </c>
      <c r="G25" s="22">
        <v>29093.50698433393</v>
      </c>
      <c r="H25" s="23">
        <v>51476.471442048438</v>
      </c>
      <c r="I25" s="16" t="s">
        <v>5</v>
      </c>
      <c r="J25" s="17" t="s">
        <v>5</v>
      </c>
      <c r="K25" s="22">
        <f t="shared" si="0"/>
        <v>206798.43057594635</v>
      </c>
      <c r="L25" s="23">
        <f t="shared" si="1"/>
        <v>327247.67632880568</v>
      </c>
      <c r="M25" s="16" t="s">
        <v>5</v>
      </c>
      <c r="N25" s="17" t="s">
        <v>5</v>
      </c>
      <c r="P25" s="24"/>
      <c r="Q25" s="24"/>
    </row>
    <row r="26" spans="1:17" x14ac:dyDescent="0.2">
      <c r="A26" s="5" t="s">
        <v>11</v>
      </c>
      <c r="B26" s="15">
        <v>2013</v>
      </c>
      <c r="C26" s="22">
        <v>176337.30155091675</v>
      </c>
      <c r="D26" s="23">
        <v>272017.38961949939</v>
      </c>
      <c r="E26" s="22">
        <v>1758228.505014942</v>
      </c>
      <c r="F26" s="23">
        <v>2821920.2907670732</v>
      </c>
      <c r="G26" s="22">
        <v>36691.433551547962</v>
      </c>
      <c r="H26" s="23">
        <v>70364.496207327902</v>
      </c>
      <c r="I26" s="16" t="s">
        <v>5</v>
      </c>
      <c r="J26" s="17" t="s">
        <v>5</v>
      </c>
      <c r="K26" s="22">
        <f t="shared" si="0"/>
        <v>213028.73510246471</v>
      </c>
      <c r="L26" s="23">
        <f t="shared" si="1"/>
        <v>342381.88582682726</v>
      </c>
      <c r="M26" s="16" t="s">
        <v>5</v>
      </c>
      <c r="N26" s="17" t="s">
        <v>5</v>
      </c>
      <c r="P26" s="24"/>
      <c r="Q26" s="24"/>
    </row>
    <row r="27" spans="1:17" x14ac:dyDescent="0.2">
      <c r="A27" s="5" t="s">
        <v>12</v>
      </c>
      <c r="B27" s="15">
        <v>2013</v>
      </c>
      <c r="C27" s="22">
        <v>195172.61939443205</v>
      </c>
      <c r="D27" s="23">
        <v>339217.57175480027</v>
      </c>
      <c r="E27" s="22">
        <v>1764132.1278050893</v>
      </c>
      <c r="F27" s="23">
        <v>2828188.0329555939</v>
      </c>
      <c r="G27" s="22">
        <v>36115.264322431154</v>
      </c>
      <c r="H27" s="23">
        <v>66266.771452070767</v>
      </c>
      <c r="I27" s="16" t="s">
        <v>5</v>
      </c>
      <c r="J27" s="17" t="s">
        <v>5</v>
      </c>
      <c r="K27" s="22">
        <f t="shared" si="0"/>
        <v>231287.8837168632</v>
      </c>
      <c r="L27" s="23">
        <f t="shared" si="1"/>
        <v>405484.34320687107</v>
      </c>
      <c r="M27" s="16" t="s">
        <v>5</v>
      </c>
      <c r="N27" s="17" t="s">
        <v>5</v>
      </c>
      <c r="P27" s="24"/>
      <c r="Q27" s="24"/>
    </row>
    <row r="28" spans="1:17" x14ac:dyDescent="0.2">
      <c r="A28" s="5" t="s">
        <v>13</v>
      </c>
      <c r="B28" s="15">
        <v>2013</v>
      </c>
      <c r="C28" s="22">
        <v>174508.76145638534</v>
      </c>
      <c r="D28" s="23">
        <v>256839.38118869765</v>
      </c>
      <c r="E28" s="22">
        <v>1768672.8274078777</v>
      </c>
      <c r="F28" s="23">
        <v>2821514.6902012611</v>
      </c>
      <c r="G28" s="22">
        <v>29713.24130421074</v>
      </c>
      <c r="H28" s="23">
        <v>48673.826798262999</v>
      </c>
      <c r="I28" s="16" t="s">
        <v>5</v>
      </c>
      <c r="J28" s="17" t="s">
        <v>5</v>
      </c>
      <c r="K28" s="22">
        <f t="shared" si="0"/>
        <v>204222.00276059608</v>
      </c>
      <c r="L28" s="23">
        <f t="shared" si="1"/>
        <v>305513.20798696065</v>
      </c>
      <c r="M28" s="16" t="s">
        <v>5</v>
      </c>
      <c r="N28" s="17" t="s">
        <v>5</v>
      </c>
      <c r="P28" s="24"/>
      <c r="Q28" s="24"/>
    </row>
    <row r="29" spans="1:17" x14ac:dyDescent="0.2">
      <c r="A29" s="5" t="s">
        <v>14</v>
      </c>
      <c r="B29" s="15">
        <v>2013</v>
      </c>
      <c r="C29" s="22">
        <v>165807.39254815117</v>
      </c>
      <c r="D29" s="23">
        <v>264627.5131816006</v>
      </c>
      <c r="E29" s="22">
        <v>1785395.2221241971</v>
      </c>
      <c r="F29" s="23">
        <v>2852461.8416723893</v>
      </c>
      <c r="G29" s="22">
        <v>32437.339983533537</v>
      </c>
      <c r="H29" s="23">
        <v>53184.818090244735</v>
      </c>
      <c r="I29" s="16" t="s">
        <v>5</v>
      </c>
      <c r="J29" s="17" t="s">
        <v>5</v>
      </c>
      <c r="K29" s="22">
        <f t="shared" si="0"/>
        <v>198244.73253168471</v>
      </c>
      <c r="L29" s="23">
        <f t="shared" si="1"/>
        <v>317812.33127184532</v>
      </c>
      <c r="M29" s="16" t="s">
        <v>5</v>
      </c>
      <c r="N29" s="17" t="s">
        <v>5</v>
      </c>
      <c r="P29" s="24"/>
      <c r="Q29" s="24"/>
    </row>
    <row r="30" spans="1:17" x14ac:dyDescent="0.2">
      <c r="A30" s="5" t="s">
        <v>15</v>
      </c>
      <c r="B30" s="15">
        <v>2013</v>
      </c>
      <c r="C30" s="22">
        <v>141403.27686138824</v>
      </c>
      <c r="D30" s="23">
        <v>226754.82584228949</v>
      </c>
      <c r="E30" s="22">
        <v>1797614.3376071295</v>
      </c>
      <c r="F30" s="23">
        <v>2883259.3162515899</v>
      </c>
      <c r="G30" s="22">
        <v>25623.953255020417</v>
      </c>
      <c r="H30" s="23">
        <v>32642.63669002087</v>
      </c>
      <c r="I30" s="16" t="s">
        <v>5</v>
      </c>
      <c r="J30" s="17" t="s">
        <v>5</v>
      </c>
      <c r="K30" s="22">
        <f t="shared" si="0"/>
        <v>167027.23011640867</v>
      </c>
      <c r="L30" s="23">
        <f t="shared" si="1"/>
        <v>259397.46253231037</v>
      </c>
      <c r="M30" s="16" t="s">
        <v>5</v>
      </c>
      <c r="N30" s="17" t="s">
        <v>5</v>
      </c>
      <c r="P30" s="24"/>
      <c r="Q30" s="24"/>
    </row>
    <row r="31" spans="1:17" x14ac:dyDescent="0.2">
      <c r="A31" s="5" t="s">
        <v>16</v>
      </c>
      <c r="B31" s="15">
        <v>2013</v>
      </c>
      <c r="C31" s="22">
        <v>119224.42403001922</v>
      </c>
      <c r="D31" s="23">
        <v>205332.9439487615</v>
      </c>
      <c r="E31" s="22">
        <v>1796703.3166074073</v>
      </c>
      <c r="F31" s="23">
        <v>2896192.7897861572</v>
      </c>
      <c r="G31" s="22">
        <v>22066.168869937348</v>
      </c>
      <c r="H31" s="23">
        <v>25425.788205282101</v>
      </c>
      <c r="I31" s="16" t="s">
        <v>5</v>
      </c>
      <c r="J31" s="17" t="s">
        <v>5</v>
      </c>
      <c r="K31" s="22">
        <f t="shared" si="0"/>
        <v>141290.59289995657</v>
      </c>
      <c r="L31" s="23">
        <f t="shared" si="1"/>
        <v>230758.7321540436</v>
      </c>
      <c r="M31" s="16" t="s">
        <v>5</v>
      </c>
      <c r="N31" s="17" t="s">
        <v>5</v>
      </c>
      <c r="P31" s="24"/>
      <c r="Q31" s="24"/>
    </row>
    <row r="32" spans="1:17" x14ac:dyDescent="0.2">
      <c r="A32" s="5"/>
      <c r="B32" s="15"/>
      <c r="C32" s="22"/>
      <c r="D32" s="23"/>
      <c r="E32" s="22"/>
      <c r="F32" s="23"/>
      <c r="G32" s="22"/>
      <c r="H32" s="23"/>
      <c r="I32" s="22"/>
      <c r="J32" s="23"/>
      <c r="K32" s="22"/>
      <c r="L32" s="23"/>
      <c r="M32" s="22"/>
      <c r="N32" s="23"/>
      <c r="P32" s="24"/>
      <c r="Q32" s="24"/>
    </row>
    <row r="33" spans="1:17" ht="15.75" x14ac:dyDescent="0.25">
      <c r="A33" s="18" t="s">
        <v>3</v>
      </c>
      <c r="B33" s="19">
        <v>2013</v>
      </c>
      <c r="C33" s="172">
        <f>SUM(C20:C31)</f>
        <v>1796703.3166074073</v>
      </c>
      <c r="D33" s="173">
        <f>SUM(D20:D31)</f>
        <v>2896192.7897861572</v>
      </c>
      <c r="E33" s="21" t="s">
        <v>5</v>
      </c>
      <c r="F33" s="20" t="s">
        <v>5</v>
      </c>
      <c r="G33" s="172">
        <f>SUM(G20:G31)</f>
        <v>338768.76420849626</v>
      </c>
      <c r="H33" s="173">
        <f>SUM(H20:H31)</f>
        <v>553946.07100778783</v>
      </c>
      <c r="I33" s="21" t="s">
        <v>5</v>
      </c>
      <c r="J33" s="20" t="s">
        <v>5</v>
      </c>
      <c r="K33" s="172">
        <f>SUM(K20:K31)</f>
        <v>2135472.0808159038</v>
      </c>
      <c r="L33" s="173">
        <f>SUM(L20:L31)</f>
        <v>3450138.8607939444</v>
      </c>
      <c r="M33" s="21" t="s">
        <v>5</v>
      </c>
      <c r="N33" s="20" t="s">
        <v>5</v>
      </c>
      <c r="P33" s="24"/>
      <c r="Q33" s="24"/>
    </row>
    <row r="34" spans="1:17" ht="15.75" x14ac:dyDescent="0.25">
      <c r="A34" s="11"/>
      <c r="B34" s="12"/>
      <c r="C34" s="13"/>
      <c r="D34" s="14"/>
      <c r="E34" s="13"/>
      <c r="F34" s="14"/>
      <c r="G34" s="13"/>
      <c r="H34" s="14"/>
      <c r="I34" s="13"/>
      <c r="J34" s="14"/>
      <c r="K34" s="13"/>
      <c r="L34" s="14"/>
      <c r="M34" s="13"/>
      <c r="N34" s="14"/>
      <c r="P34" s="24"/>
      <c r="Q34" s="24"/>
    </row>
    <row r="35" spans="1:17" x14ac:dyDescent="0.2">
      <c r="A35" s="5" t="s">
        <v>4</v>
      </c>
      <c r="B35" s="15">
        <v>2014</v>
      </c>
      <c r="C35" s="22">
        <v>116946.28619349501</v>
      </c>
      <c r="D35" s="23">
        <v>163356.13634465885</v>
      </c>
      <c r="E35" s="22">
        <v>1810383.5928408748</v>
      </c>
      <c r="F35" s="23">
        <v>2910642.7050205632</v>
      </c>
      <c r="G35" s="22">
        <v>13262.066833831115</v>
      </c>
      <c r="H35" s="23">
        <v>19277.937197494488</v>
      </c>
      <c r="I35" s="22">
        <v>333778.37336663774</v>
      </c>
      <c r="J35" s="23">
        <v>546721.96899574308</v>
      </c>
      <c r="K35" s="22">
        <f>C35+G35</f>
        <v>130208.35302732611</v>
      </c>
      <c r="L35" s="23">
        <f>D35+H35</f>
        <v>182634.07354215335</v>
      </c>
      <c r="M35" s="185">
        <f>K35+K31+K30+K29+K28+K27+K26+K25+K24+K23+K22+K21</f>
        <v>2144161.9662075127</v>
      </c>
      <c r="N35" s="17">
        <f>L35+L31+L30+L29+L28+L27+L26+L25+L24+L23+L22+L21</f>
        <v>3457364.6740163062</v>
      </c>
      <c r="P35" s="24"/>
      <c r="Q35" s="24"/>
    </row>
    <row r="36" spans="1:17" x14ac:dyDescent="0.2">
      <c r="A36" s="5" t="s">
        <v>6</v>
      </c>
      <c r="B36" s="15">
        <v>2014</v>
      </c>
      <c r="C36" s="22">
        <v>130515.3796274754</v>
      </c>
      <c r="D36" s="23">
        <v>176689.9030450891</v>
      </c>
      <c r="E36" s="22">
        <v>1823700.6222052141</v>
      </c>
      <c r="F36" s="23">
        <v>2890538.53315438</v>
      </c>
      <c r="G36" s="22">
        <v>14274.782110061999</v>
      </c>
      <c r="H36" s="23">
        <v>19100.461902327395</v>
      </c>
      <c r="I36" s="22">
        <v>325398.87499192817</v>
      </c>
      <c r="J36" s="23">
        <v>530487.11900704762</v>
      </c>
      <c r="K36" s="22">
        <f t="shared" ref="K36:K46" si="2">C36+G36</f>
        <v>144790.16173753739</v>
      </c>
      <c r="L36" s="23">
        <f t="shared" ref="L36:L46" si="3">D36+H36</f>
        <v>195790.3649474165</v>
      </c>
      <c r="M36" s="185">
        <f>K36+K35+K31+K30+K29+K28+K27+K26+K25+K24+K23+K22</f>
        <v>2149099.4971971419</v>
      </c>
      <c r="N36" s="17">
        <f>L36+L35+L31+L30+L29+L28+L27+L26+L25+L24+L23+L22</f>
        <v>3421025.6521614273</v>
      </c>
      <c r="P36" s="24"/>
      <c r="Q36" s="24"/>
    </row>
    <row r="37" spans="1:17" x14ac:dyDescent="0.2">
      <c r="A37" s="5" t="s">
        <v>7</v>
      </c>
      <c r="B37" s="15">
        <v>2014</v>
      </c>
      <c r="C37" s="22">
        <v>135029.66098609625</v>
      </c>
      <c r="D37" s="23">
        <v>220035.41351710237</v>
      </c>
      <c r="E37" s="22">
        <v>1831335.3839794546</v>
      </c>
      <c r="F37" s="23">
        <v>2885298.1199681079</v>
      </c>
      <c r="G37" s="22">
        <v>19008.275676122626</v>
      </c>
      <c r="H37" s="23">
        <v>28585.455316055039</v>
      </c>
      <c r="I37" s="22">
        <v>319450.12497410603</v>
      </c>
      <c r="J37" s="23">
        <v>519530.30251855863</v>
      </c>
      <c r="K37" s="22">
        <f t="shared" si="2"/>
        <v>154037.93666221888</v>
      </c>
      <c r="L37" s="23">
        <f t="shared" si="3"/>
        <v>248620.86883315741</v>
      </c>
      <c r="M37" s="185">
        <f>K37+K36+K35+K31+K30+K29+K28+K27+K26+K25+K24+K23</f>
        <v>2150785.5089535606</v>
      </c>
      <c r="N37" s="17">
        <f>L37+L36+L35+L31+L30+L29+L28+L27+L26+L25+L24+L23</f>
        <v>3404828.4224866666</v>
      </c>
      <c r="P37" s="24"/>
      <c r="Q37" s="24"/>
    </row>
    <row r="38" spans="1:17" x14ac:dyDescent="0.2">
      <c r="A38" s="5" t="s">
        <v>8</v>
      </c>
      <c r="B38" s="15">
        <v>2014</v>
      </c>
      <c r="C38" s="22">
        <v>156853.79790097071</v>
      </c>
      <c r="D38" s="23">
        <v>240851.99587210879</v>
      </c>
      <c r="E38" s="22">
        <v>1851976.9113214395</v>
      </c>
      <c r="F38" s="23">
        <v>2904882.5639047218</v>
      </c>
      <c r="G38" s="22">
        <v>21264.123247606494</v>
      </c>
      <c r="H38" s="23">
        <v>36393.875529365774</v>
      </c>
      <c r="I38" s="22">
        <v>316311.30024866498</v>
      </c>
      <c r="J38" s="23">
        <v>514907.85304730618</v>
      </c>
      <c r="K38" s="22">
        <f t="shared" si="2"/>
        <v>178117.92114857721</v>
      </c>
      <c r="L38" s="23">
        <f t="shared" si="3"/>
        <v>277245.87140147458</v>
      </c>
      <c r="M38" s="185">
        <f>K38+K37+K36+K35+K31+K30+K29+K28+K27+K26+K25+K24</f>
        <v>2168288.2115701046</v>
      </c>
      <c r="N38" s="17">
        <f>L38+L37+L36+L35+L31+L30+L29+L28+L27+L26+L25+L24</f>
        <v>3419790.4169520284</v>
      </c>
      <c r="P38" s="24"/>
      <c r="Q38" s="24"/>
    </row>
    <row r="39" spans="1:17" x14ac:dyDescent="0.2">
      <c r="A39" s="5" t="s">
        <v>9</v>
      </c>
      <c r="B39" s="15">
        <v>2014</v>
      </c>
      <c r="C39" s="22">
        <v>173709.69841208955</v>
      </c>
      <c r="D39" s="23">
        <v>269857.27586756973</v>
      </c>
      <c r="E39" s="22">
        <v>1863213.522553032</v>
      </c>
      <c r="F39" s="23">
        <v>2911351.5550689353</v>
      </c>
      <c r="G39" s="22">
        <v>31979.33459687751</v>
      </c>
      <c r="H39" s="23">
        <v>55381.042387016401</v>
      </c>
      <c r="I39" s="22">
        <v>311529.49073551485</v>
      </c>
      <c r="J39" s="23">
        <v>506773.58121751691</v>
      </c>
      <c r="K39" s="22">
        <f t="shared" si="2"/>
        <v>205689.03300896706</v>
      </c>
      <c r="L39" s="23">
        <f t="shared" si="3"/>
        <v>325238.31825458613</v>
      </c>
      <c r="M39" s="185">
        <f>K39+K38+K37+K36+K35+K31+K30+K29+K28+K27+K26+K25</f>
        <v>2174743.0132885468</v>
      </c>
      <c r="N39" s="17">
        <f>L39+L38+L37+L36+L35+L31+L30+L29+L28+L27+L26+L25</f>
        <v>3418125.1362864519</v>
      </c>
      <c r="P39" s="24"/>
      <c r="Q39" s="24"/>
    </row>
    <row r="40" spans="1:17" x14ac:dyDescent="0.2">
      <c r="A40" s="5" t="s">
        <v>10</v>
      </c>
      <c r="B40" s="15">
        <v>2014</v>
      </c>
      <c r="C40" s="22">
        <v>171716.86220482836</v>
      </c>
      <c r="D40" s="23">
        <v>283831.53746647178</v>
      </c>
      <c r="E40" s="22">
        <v>1857225.461166248</v>
      </c>
      <c r="F40" s="23">
        <v>2919411.8876486495</v>
      </c>
      <c r="G40" s="22">
        <v>34321.36418271545</v>
      </c>
      <c r="H40" s="23">
        <v>57681.068480543021</v>
      </c>
      <c r="I40" s="22">
        <v>316757.34793389635</v>
      </c>
      <c r="J40" s="23">
        <v>512978.17825601151</v>
      </c>
      <c r="K40" s="22">
        <f t="shared" si="2"/>
        <v>206038.22638754381</v>
      </c>
      <c r="L40" s="23">
        <f t="shared" si="3"/>
        <v>341512.60594701482</v>
      </c>
      <c r="M40" s="185">
        <f>K40+K39+K38+K37+K36+K35+K31+K30+K29+K28+K27+K26</f>
        <v>2173982.8091001441</v>
      </c>
      <c r="N40" s="17">
        <f>L40+L39+L38+L37+L36+L35+L31+L30+L29+L28+L27+L26</f>
        <v>3432390.0659046611</v>
      </c>
      <c r="P40" s="24"/>
      <c r="Q40" s="24"/>
    </row>
    <row r="41" spans="1:17" x14ac:dyDescent="0.2">
      <c r="A41" s="5" t="s">
        <v>11</v>
      </c>
      <c r="B41" s="15">
        <v>2014</v>
      </c>
      <c r="C41" s="22">
        <v>174941.65292935685</v>
      </c>
      <c r="D41" s="23">
        <v>295187.57997274358</v>
      </c>
      <c r="E41" s="22">
        <v>1855829.8125446883</v>
      </c>
      <c r="F41" s="23">
        <v>2942582.0780018936</v>
      </c>
      <c r="G41" s="22">
        <v>38456.625210289196</v>
      </c>
      <c r="H41" s="23">
        <v>72955.482550840024</v>
      </c>
      <c r="I41" s="22">
        <v>318522.53959263762</v>
      </c>
      <c r="J41" s="23">
        <v>515569.16459952365</v>
      </c>
      <c r="K41" s="22">
        <f t="shared" si="2"/>
        <v>213398.27813964605</v>
      </c>
      <c r="L41" s="23">
        <f t="shared" si="3"/>
        <v>368143.06252358359</v>
      </c>
      <c r="M41" s="185">
        <f>K41+K40+K39+K38+K37+K36+K35+K31+K30+K29+K28+K27</f>
        <v>2174352.3521373258</v>
      </c>
      <c r="N41" s="17">
        <f>L41+L40+L39+L38+L37+L36+L35+L31+L30+L29+L28+L27</f>
        <v>3458151.242601417</v>
      </c>
      <c r="P41" s="24"/>
      <c r="Q41" s="24"/>
    </row>
    <row r="42" spans="1:17" x14ac:dyDescent="0.2">
      <c r="A42" s="5" t="s">
        <v>12</v>
      </c>
      <c r="B42" s="15">
        <v>2014</v>
      </c>
      <c r="C42" s="22">
        <v>196571.95350775472</v>
      </c>
      <c r="D42" s="23">
        <v>329835.99155169021</v>
      </c>
      <c r="E42" s="22">
        <v>1857229.1466580108</v>
      </c>
      <c r="F42" s="23">
        <v>2933200.4977987837</v>
      </c>
      <c r="G42" s="22">
        <v>47286.671952887336</v>
      </c>
      <c r="H42" s="23">
        <v>87541.907152243075</v>
      </c>
      <c r="I42" s="22">
        <v>329693.94722309377</v>
      </c>
      <c r="J42" s="23">
        <v>536844.30029969593</v>
      </c>
      <c r="K42" s="22">
        <f t="shared" si="2"/>
        <v>243858.62546064204</v>
      </c>
      <c r="L42" s="23">
        <f t="shared" si="3"/>
        <v>417377.89870393329</v>
      </c>
      <c r="M42" s="185">
        <f>K42+K41+K40+K39+K38+K37+K36+K35+K31+K30+K29+K28</f>
        <v>2186923.0938811041</v>
      </c>
      <c r="N42" s="17">
        <f>L42+L41+L40+L39+L38+L37+L36+L35+L31+L30+L29+L28</f>
        <v>3470044.7980984794</v>
      </c>
      <c r="P42" s="24"/>
      <c r="Q42" s="24"/>
    </row>
    <row r="43" spans="1:17" x14ac:dyDescent="0.2">
      <c r="A43" s="5" t="s">
        <v>13</v>
      </c>
      <c r="B43" s="15">
        <v>2014</v>
      </c>
      <c r="C43" s="22">
        <v>171307.90105959555</v>
      </c>
      <c r="D43" s="23">
        <v>273196.71119229519</v>
      </c>
      <c r="E43" s="22">
        <v>1854028.2862612209</v>
      </c>
      <c r="F43" s="23">
        <v>2949557.8278023815</v>
      </c>
      <c r="G43" s="22">
        <v>36150.334112873374</v>
      </c>
      <c r="H43" s="23">
        <v>58784.486056124748</v>
      </c>
      <c r="I43" s="22">
        <v>336131.04003175639</v>
      </c>
      <c r="J43" s="23">
        <v>546954.95955755771</v>
      </c>
      <c r="K43" s="22">
        <f t="shared" si="2"/>
        <v>207458.23517246894</v>
      </c>
      <c r="L43" s="23">
        <f t="shared" si="3"/>
        <v>331981.19724841992</v>
      </c>
      <c r="M43" s="185">
        <f>K43+K42+K41+K40+K39+K38+K37+K36+K35+K31+K30+K29</f>
        <v>2190159.3262929777</v>
      </c>
      <c r="N43" s="17">
        <f>L43+L42+L41+L40+L39+L38+L37+L36+L35+L31+L30+L29</f>
        <v>3496512.7873599385</v>
      </c>
      <c r="P43" s="24"/>
      <c r="Q43" s="24"/>
    </row>
    <row r="44" spans="1:17" x14ac:dyDescent="0.2">
      <c r="A44" s="5" t="s">
        <v>14</v>
      </c>
      <c r="B44" s="15">
        <v>2014</v>
      </c>
      <c r="C44" s="22">
        <v>156934.29463465582</v>
      </c>
      <c r="D44" s="23">
        <v>256093.73759156177</v>
      </c>
      <c r="E44" s="22">
        <v>1845155.1883477257</v>
      </c>
      <c r="F44" s="23">
        <v>2941024.0522123426</v>
      </c>
      <c r="G44" s="22">
        <v>25074.797104069916</v>
      </c>
      <c r="H44" s="23">
        <v>40896.630914655121</v>
      </c>
      <c r="I44" s="22">
        <v>328768.49715229275</v>
      </c>
      <c r="J44" s="23">
        <v>534666.7723819681</v>
      </c>
      <c r="K44" s="22">
        <f t="shared" si="2"/>
        <v>182009.09173872572</v>
      </c>
      <c r="L44" s="23">
        <f t="shared" si="3"/>
        <v>296990.36850621691</v>
      </c>
      <c r="M44" s="26">
        <f>K44+K43+K42+K41+K40+K39+K38+K37+K36+K35+K31+K30</f>
        <v>2173923.6855000183</v>
      </c>
      <c r="N44" s="27">
        <f>L30+L31+L35+L36+L37+L38+L39+L40+L41+L42+L43+L44</f>
        <v>3475690.82459431</v>
      </c>
      <c r="P44" s="24"/>
      <c r="Q44" s="24"/>
    </row>
    <row r="45" spans="1:17" x14ac:dyDescent="0.2">
      <c r="A45" s="5" t="s">
        <v>15</v>
      </c>
      <c r="B45" s="15">
        <v>2014</v>
      </c>
      <c r="C45" s="22">
        <v>146798.44898831591</v>
      </c>
      <c r="D45" s="23">
        <v>228139.32846728014</v>
      </c>
      <c r="E45" s="22">
        <v>1850550.3604746533</v>
      </c>
      <c r="F45" s="23">
        <v>2942408.5548373326</v>
      </c>
      <c r="G45" s="22">
        <v>19381.354570812007</v>
      </c>
      <c r="H45" s="23">
        <v>30784.985762731987</v>
      </c>
      <c r="I45" s="22">
        <v>322525.89846808434</v>
      </c>
      <c r="J45" s="23">
        <v>532809.12145467917</v>
      </c>
      <c r="K45" s="22">
        <f t="shared" si="2"/>
        <v>166179.8035591279</v>
      </c>
      <c r="L45" s="23">
        <f t="shared" si="3"/>
        <v>258924.31423001213</v>
      </c>
      <c r="M45" s="26">
        <f>K45+K44+K43+K42+K41+K40+K39+K38+K37+K36+K35+K31</f>
        <v>2173076.2589427377</v>
      </c>
      <c r="N45" s="27">
        <f>L45+L44+L43+L42+L41+L40+L39+L38+L37+L36+L35+L31</f>
        <v>3475217.676292012</v>
      </c>
      <c r="P45" s="24"/>
      <c r="Q45" s="24"/>
    </row>
    <row r="46" spans="1:17" x14ac:dyDescent="0.2">
      <c r="A46" s="5" t="s">
        <v>16</v>
      </c>
      <c r="B46" s="15">
        <v>2014</v>
      </c>
      <c r="C46" s="22">
        <v>118195.48522709591</v>
      </c>
      <c r="D46" s="23">
        <v>202407.40299011723</v>
      </c>
      <c r="E46" s="22">
        <v>1849521.42167173</v>
      </c>
      <c r="F46" s="23">
        <v>2939483.0138786887</v>
      </c>
      <c r="G46" s="22">
        <v>15255.882353249894</v>
      </c>
      <c r="H46" s="23">
        <v>26168.927962719794</v>
      </c>
      <c r="I46" s="22">
        <v>315715.61195139692</v>
      </c>
      <c r="J46" s="23">
        <v>533552.26121211681</v>
      </c>
      <c r="K46" s="22">
        <f t="shared" si="2"/>
        <v>133451.3675803458</v>
      </c>
      <c r="L46" s="23">
        <f t="shared" si="3"/>
        <v>228576.33095283702</v>
      </c>
      <c r="M46" s="26">
        <f>K46+K45+K44+K43+K42+K41+K40+K39+K38+K37+K36+K35</f>
        <v>2165237.0336231268</v>
      </c>
      <c r="N46" s="27">
        <f>L46+L45+L44+L43+L42+L41+L40+L39+L38+L37+L36+L35</f>
        <v>3473035.2750908057</v>
      </c>
      <c r="P46" s="24"/>
      <c r="Q46" s="24"/>
    </row>
    <row r="47" spans="1:17" x14ac:dyDescent="0.2">
      <c r="A47" s="5"/>
      <c r="B47" s="15"/>
      <c r="C47" s="22"/>
      <c r="D47" s="23"/>
      <c r="E47" s="22"/>
      <c r="F47" s="23"/>
      <c r="G47" s="22"/>
      <c r="H47" s="23"/>
      <c r="I47" s="22"/>
      <c r="J47" s="23"/>
      <c r="K47" s="22"/>
      <c r="L47" s="23"/>
      <c r="M47" s="22"/>
      <c r="N47" s="23"/>
      <c r="P47" s="24"/>
      <c r="Q47" s="24"/>
    </row>
    <row r="48" spans="1:17" ht="15.75" x14ac:dyDescent="0.25">
      <c r="A48" s="18" t="s">
        <v>3</v>
      </c>
      <c r="B48" s="19">
        <v>2014</v>
      </c>
      <c r="C48" s="172">
        <f>SUM(C35:C46)</f>
        <v>1849521.42167173</v>
      </c>
      <c r="D48" s="173">
        <f>SUM(D35:D46)</f>
        <v>2939483.0138786887</v>
      </c>
      <c r="E48" s="21" t="s">
        <v>5</v>
      </c>
      <c r="F48" s="20" t="s">
        <v>5</v>
      </c>
      <c r="G48" s="172">
        <f>SUM(G35:G46)</f>
        <v>315715.61195139692</v>
      </c>
      <c r="H48" s="173">
        <f>SUM(H35:H46)</f>
        <v>533552.26121211681</v>
      </c>
      <c r="I48" s="21" t="s">
        <v>5</v>
      </c>
      <c r="J48" s="20" t="s">
        <v>5</v>
      </c>
      <c r="K48" s="172">
        <f>SUM(K35:K46)</f>
        <v>2165237.0336231268</v>
      </c>
      <c r="L48" s="173">
        <f>SUM(L35:L46)</f>
        <v>3473035.2750908057</v>
      </c>
      <c r="M48" s="21" t="s">
        <v>5</v>
      </c>
      <c r="N48" s="20" t="s">
        <v>5</v>
      </c>
      <c r="P48" s="24"/>
      <c r="Q48" s="24"/>
    </row>
    <row r="49" spans="1:17" x14ac:dyDescent="0.2">
      <c r="A49" s="5"/>
      <c r="B49" s="15"/>
      <c r="C49" s="5"/>
      <c r="D49" s="25"/>
      <c r="E49" s="5"/>
      <c r="F49" s="25"/>
      <c r="G49" s="5"/>
      <c r="H49" s="25"/>
      <c r="I49" s="5"/>
      <c r="J49" s="25"/>
      <c r="K49" s="5"/>
      <c r="L49" s="25"/>
      <c r="M49" s="5"/>
      <c r="N49" s="25"/>
      <c r="P49" s="24"/>
      <c r="Q49" s="24"/>
    </row>
    <row r="50" spans="1:17" x14ac:dyDescent="0.2">
      <c r="A50" s="5" t="s">
        <v>4</v>
      </c>
      <c r="B50" s="15">
        <v>2015</v>
      </c>
      <c r="C50" s="26">
        <v>118827.2196350157</v>
      </c>
      <c r="D50" s="181">
        <v>195381.68247795652</v>
      </c>
      <c r="E50" s="26">
        <f>C36+C37+C38+C39+C40+C41+C42+C43+C44+C45+C46+C50</f>
        <v>1851402.3551132507</v>
      </c>
      <c r="F50" s="181">
        <f>D36+D37+D38+D39+D40+D41+D42+D43+D44+D45+D46+D50</f>
        <v>2971508.5600119866</v>
      </c>
      <c r="G50" s="26">
        <v>13815.452720243753</v>
      </c>
      <c r="H50" s="27">
        <v>22308.383968183138</v>
      </c>
      <c r="I50" s="26">
        <f>G36+G37+G38+G39+G40+G41+G42+G43+G44+G45+G46+G50</f>
        <v>316268.99783780955</v>
      </c>
      <c r="J50" s="181">
        <f>H36+H37+H38+H39+H40+H41+H42+H43+H44+H45+H46+H50</f>
        <v>536582.70798280556</v>
      </c>
      <c r="K50" s="22">
        <f>C50+G50</f>
        <v>132642.67235525945</v>
      </c>
      <c r="L50" s="23">
        <f>D50+H50</f>
        <v>217690.06644613965</v>
      </c>
      <c r="M50" s="185">
        <f>K50+K46+K45+K44+K43+K42+K41+K40+K39+K38+K37+K36</f>
        <v>2167671.3529510605</v>
      </c>
      <c r="N50" s="17">
        <f>L50+L46+L45+L44+L43+L42+L41+L40+L39+L38+L37+L36</f>
        <v>3508091.2679947917</v>
      </c>
      <c r="P50" s="24"/>
      <c r="Q50" s="24"/>
    </row>
    <row r="51" spans="1:17" x14ac:dyDescent="0.2">
      <c r="A51" s="5" t="s">
        <v>6</v>
      </c>
      <c r="B51" s="15">
        <v>2015</v>
      </c>
      <c r="C51" s="26">
        <v>132175.45175335096</v>
      </c>
      <c r="D51" s="181">
        <v>237412.81091525184</v>
      </c>
      <c r="E51" s="26">
        <f>C37+C38+C39+C40+C41+C42+C43+C44+C45+C46+C50+C51</f>
        <v>1853062.4272391261</v>
      </c>
      <c r="F51" s="181">
        <f>D37+D38+D39+D40+D41+D42+D43+D44+D45+D46+D50+D51</f>
        <v>3032231.4678821489</v>
      </c>
      <c r="G51" s="26">
        <v>17454.26030979956</v>
      </c>
      <c r="H51" s="27">
        <v>27011.540089151626</v>
      </c>
      <c r="I51" s="26">
        <f>G37+G38+G39+G40+G41+G42+G43+G44+G45+G46+G50+G51</f>
        <v>319448.47603754711</v>
      </c>
      <c r="J51" s="181">
        <f>H37+H38+H39+H40+H41+H42+H43+H44+H45+H46+H50+H51</f>
        <v>544493.78616962966</v>
      </c>
      <c r="K51" s="22">
        <f t="shared" ref="K51:K61" si="4">C51+G51</f>
        <v>149629.71206315054</v>
      </c>
      <c r="L51" s="23">
        <f t="shared" ref="L51:L61" si="5">D51+H51</f>
        <v>264424.35100440349</v>
      </c>
      <c r="M51" s="185">
        <f>K51+K50+K46+K45+K44+K43+K42+K41+K40+K39+K38+K37</f>
        <v>2172510.9032766735</v>
      </c>
      <c r="N51" s="17">
        <f>L51+L50+L46+L45+L44+L43+L42+L41+L40+L39+L38+L37</f>
        <v>3576725.2540517794</v>
      </c>
      <c r="P51" s="24"/>
      <c r="Q51" s="24"/>
    </row>
    <row r="52" spans="1:17" x14ac:dyDescent="0.2">
      <c r="A52" s="5" t="s">
        <v>7</v>
      </c>
      <c r="B52" s="15">
        <v>2015</v>
      </c>
      <c r="C52" s="26">
        <v>157162.8638556448</v>
      </c>
      <c r="D52" s="181">
        <v>256153.59020354558</v>
      </c>
      <c r="E52" s="26">
        <f>C38+C39+C40+C41+C42+C43+C44+C45+C46+C50+C51+C52</f>
        <v>1875195.6301086748</v>
      </c>
      <c r="F52" s="181">
        <f>D38+D39+D40+D41+D42+D43+D44+D45+D46+D50+D51+D52</f>
        <v>3068349.6445685923</v>
      </c>
      <c r="G52" s="26">
        <v>20521.486513717558</v>
      </c>
      <c r="H52" s="27">
        <v>32899.71161901491</v>
      </c>
      <c r="I52" s="26">
        <f>G38+G39+G40+G41+G42+G43+G44+G45+G46+G50+G51+G52</f>
        <v>320961.68687514204</v>
      </c>
      <c r="J52" s="181">
        <f>H38+H39+H40+H41+H42+H43+H44+H45+H46+H50+H51+H52</f>
        <v>548808.04247258953</v>
      </c>
      <c r="K52" s="22">
        <f t="shared" si="4"/>
        <v>177684.35036936236</v>
      </c>
      <c r="L52" s="23">
        <f t="shared" si="5"/>
        <v>289053.30182256049</v>
      </c>
      <c r="M52" s="185">
        <f>K52+K51+K50+K46+K45+K44+K43+K42+K41+K40+K39+K38</f>
        <v>2196157.3169838167</v>
      </c>
      <c r="N52" s="17">
        <f>L52+L51+L50+L46+L45+L44+L43+L42+L41+L40+L39+L38</f>
        <v>3617157.6870411821</v>
      </c>
      <c r="P52" s="24"/>
      <c r="Q52" s="24"/>
    </row>
    <row r="53" spans="1:17" x14ac:dyDescent="0.2">
      <c r="A53" s="5" t="s">
        <v>8</v>
      </c>
      <c r="B53" s="15">
        <v>2015</v>
      </c>
      <c r="C53" s="26">
        <v>164606.67083277294</v>
      </c>
      <c r="D53" s="181">
        <v>275007.56452446105</v>
      </c>
      <c r="E53" s="26">
        <f>C39+C40+C41+C42+C43+C44+C45+C46+C50+C51+C52+C53</f>
        <v>1882948.5030404772</v>
      </c>
      <c r="F53" s="181">
        <f>D39+D40+D41+D42+D43+D44+D45+D46++D50+D51+D52+D53</f>
        <v>3102505.2132209446</v>
      </c>
      <c r="G53" s="26">
        <v>20455.800188765268</v>
      </c>
      <c r="H53" s="27">
        <v>34320.826536596622</v>
      </c>
      <c r="I53" s="26">
        <f>G39+G40+G41+G42+G43+G44+G45+G46+G50+G51+G52+G53</f>
        <v>320153.36381630081</v>
      </c>
      <c r="J53" s="181">
        <f>H39+H40+H41+H42+H43+H44+H45+H46++H50+H51+H52+H53</f>
        <v>546734.99347982043</v>
      </c>
      <c r="K53" s="22">
        <f t="shared" si="4"/>
        <v>185062.47102153822</v>
      </c>
      <c r="L53" s="23">
        <f t="shared" si="5"/>
        <v>309328.39106105769</v>
      </c>
      <c r="M53" s="185">
        <f>K53+K52+K51+K50+K46+K45+K44+K43+K42+K41+K40+K39</f>
        <v>2203101.866856778</v>
      </c>
      <c r="N53" s="17">
        <f>L53+L52+L51+L50+L46+L45+L44+L43+L42+L41+L40+L39</f>
        <v>3649240.2067007651</v>
      </c>
      <c r="P53" s="24"/>
      <c r="Q53" s="24"/>
    </row>
    <row r="54" spans="1:17" x14ac:dyDescent="0.2">
      <c r="A54" s="5" t="s">
        <v>9</v>
      </c>
      <c r="B54" s="15">
        <v>2015</v>
      </c>
      <c r="C54" s="26">
        <v>184617.27289414313</v>
      </c>
      <c r="D54" s="181">
        <v>314693.68326290383</v>
      </c>
      <c r="E54" s="26">
        <f>C40+C41+C42+C43+C44+C45+C46+C50+C51+C52+C53+C54</f>
        <v>1893856.0775225307</v>
      </c>
      <c r="F54" s="181">
        <f>D40+D41+D42+D43+D44+D45+D46+D50+D51+D52+D53+D54</f>
        <v>3147341.6206162786</v>
      </c>
      <c r="G54" s="26">
        <v>29990.865694328364</v>
      </c>
      <c r="H54" s="27">
        <v>55051.507204324975</v>
      </c>
      <c r="I54" s="26">
        <f>G40+G41+G42+G43+G44+G45+G46+G50+G51+G52+G53+G54</f>
        <v>318164.89491375169</v>
      </c>
      <c r="J54" s="181">
        <f>H40+H41+H42+H43+H44+H45+H46+H50+H51+H52+H53+H54</f>
        <v>546405.45829712902</v>
      </c>
      <c r="K54" s="22">
        <f t="shared" si="4"/>
        <v>214608.13858847148</v>
      </c>
      <c r="L54" s="23">
        <f t="shared" si="5"/>
        <v>369745.19046722882</v>
      </c>
      <c r="M54" s="185">
        <f>K54+K53+K52+K51+K50+K46+K45+K44+K43+K42+K41+K40</f>
        <v>2212020.9724362823</v>
      </c>
      <c r="N54" s="17">
        <f>L54+L53+L52+L51+L50+L46+L45+L44+L43+L42+L41+L40</f>
        <v>3693747.0789134074</v>
      </c>
      <c r="P54" s="24"/>
      <c r="Q54" s="24"/>
    </row>
    <row r="55" spans="1:17" x14ac:dyDescent="0.2">
      <c r="A55" s="5" t="s">
        <v>10</v>
      </c>
      <c r="B55" s="15">
        <v>2015</v>
      </c>
      <c r="C55" s="26">
        <v>185507.14046075716</v>
      </c>
      <c r="D55" s="181">
        <v>301926.79361993202</v>
      </c>
      <c r="E55" s="26">
        <f>C41+C42+C43+C44+C45+C46+C50+C51+C52+C53+C54+C55</f>
        <v>1907646.3557784595</v>
      </c>
      <c r="F55" s="181">
        <f>D41+D42+D43+D44+D45+D46+D50+D51+D52+D53+D54+D55</f>
        <v>3165436.8767697387</v>
      </c>
      <c r="G55" s="26">
        <v>31806.238409097081</v>
      </c>
      <c r="H55" s="27">
        <v>56180.498686311563</v>
      </c>
      <c r="I55" s="26">
        <f>G41+G42+G43+G44+G45+G46+G50+G51+G52+G53+G54+G55</f>
        <v>315649.76914013328</v>
      </c>
      <c r="J55" s="181">
        <f>H41+H42+H43+H44+H45+H46+H50+H51+H52+H53+H54+H55</f>
        <v>544904.88850289758</v>
      </c>
      <c r="K55" s="22">
        <f t="shared" si="4"/>
        <v>217313.37886985423</v>
      </c>
      <c r="L55" s="23">
        <f t="shared" si="5"/>
        <v>358107.29230624356</v>
      </c>
      <c r="M55" s="185">
        <f>K55+K54+K53+K52+K51+K50+K46+K45+K44+K43+K42+K41</f>
        <v>2223296.1249185931</v>
      </c>
      <c r="N55" s="17">
        <f>L55+L54+L53+L52+L51+L50+L46+L45+L44+L43+L42+L41</f>
        <v>3710341.7652726364</v>
      </c>
      <c r="P55" s="24"/>
      <c r="Q55" s="24"/>
    </row>
    <row r="56" spans="1:17" x14ac:dyDescent="0.2">
      <c r="A56" s="5" t="s">
        <v>11</v>
      </c>
      <c r="B56" s="6">
        <v>2015</v>
      </c>
      <c r="C56" s="26">
        <v>175419.77715623041</v>
      </c>
      <c r="D56" s="181">
        <v>317561.63815033354</v>
      </c>
      <c r="E56" s="26">
        <f>C42+C43+C44+C45+C46+C50+C51+C52+C53+C54+C55+C56</f>
        <v>1908124.4800053327</v>
      </c>
      <c r="F56" s="181">
        <f>D42+D43+D44+D45+D46+D50+D51+D52+D53+D54+D55+D56</f>
        <v>3187810.9349473286</v>
      </c>
      <c r="G56" s="26">
        <v>34809.681348646074</v>
      </c>
      <c r="H56" s="27">
        <v>65319.069833481211</v>
      </c>
      <c r="I56" s="26">
        <f>G42+G43+G44+G45+G46+G50+G51+G52+G53+G54+G55+G56</f>
        <v>312002.8252784902</v>
      </c>
      <c r="J56" s="181">
        <f>H42+H43+H44+H45+H46+H50+H51+H52+H53+H54+H55+H56</f>
        <v>537268.47578553879</v>
      </c>
      <c r="K56" s="22">
        <f t="shared" si="4"/>
        <v>210229.45850487647</v>
      </c>
      <c r="L56" s="23">
        <f t="shared" si="5"/>
        <v>382880.70798381476</v>
      </c>
      <c r="M56" s="185">
        <f>K56+K55+K54+K53+K52+K51+K50+K46+K45+K44+K43+K42</f>
        <v>2220127.3052838235</v>
      </c>
      <c r="N56" s="17">
        <f>L56+L55+L54+L53+L52+L51+L50+L46+L45+L44+L43+L42</f>
        <v>3725079.4107328677</v>
      </c>
    </row>
    <row r="57" spans="1:17" x14ac:dyDescent="0.2">
      <c r="A57" s="5" t="s">
        <v>12</v>
      </c>
      <c r="B57" s="6">
        <v>2015</v>
      </c>
      <c r="C57" s="26">
        <v>194768.86991489847</v>
      </c>
      <c r="D57" s="181">
        <v>350565.73567212006</v>
      </c>
      <c r="E57" s="26">
        <f>C43+C44+C45+C46+C50+C51+C52+C53+C54+C55+C56+C57</f>
        <v>1906321.3964124767</v>
      </c>
      <c r="F57" s="181">
        <f>D43+D44+D45+D46+D50+D51+D52+D53+D54+D55+D56+D57</f>
        <v>3208540.6790677584</v>
      </c>
      <c r="G57" s="26">
        <v>40736.199791533465</v>
      </c>
      <c r="H57" s="27">
        <v>78305.319609538623</v>
      </c>
      <c r="I57" s="26">
        <f>G43+G44+G45+G46+G50+G51+G52+G53+G54+G55+G56+G57</f>
        <v>305452.35311713628</v>
      </c>
      <c r="J57" s="181">
        <f>H43+H44+H45+H46+H50+H51+H52+H53+H54+H55+H56+H57</f>
        <v>528031.88824283436</v>
      </c>
      <c r="K57" s="22">
        <f t="shared" si="4"/>
        <v>235505.06970643194</v>
      </c>
      <c r="L57" s="23">
        <f t="shared" si="5"/>
        <v>428871.05528165866</v>
      </c>
      <c r="M57" s="185">
        <f>K57+K56+K55+K54+K53+K52+K51+K50+K46+K45+K44+K43</f>
        <v>2211773.7495296132</v>
      </c>
      <c r="N57" s="17">
        <f>L57+L56+L55+L54+L53+L52+L51+L50+L46+L45+L44+L43</f>
        <v>3736572.5673105931</v>
      </c>
    </row>
    <row r="58" spans="1:17" x14ac:dyDescent="0.2">
      <c r="A58" s="5" t="s">
        <v>13</v>
      </c>
      <c r="B58" s="6">
        <v>2015</v>
      </c>
      <c r="C58" s="26">
        <v>172915.67060892211</v>
      </c>
      <c r="D58" s="181">
        <v>283185.83962233737</v>
      </c>
      <c r="E58" s="26">
        <f>C44+C45+C46+C50+C51+C52+C53+C54+C55+C56+C57+C58</f>
        <v>1907929.1659618034</v>
      </c>
      <c r="F58" s="181">
        <f>D44+D45+D46+D50+D51+D52+D53+D54+D55+D56+D57+D58</f>
        <v>3218529.8074978008</v>
      </c>
      <c r="G58" s="26">
        <v>28362.390410934786</v>
      </c>
      <c r="H58" s="27">
        <v>50923.681608367704</v>
      </c>
      <c r="I58" s="26">
        <f>G44+G45+G46+G50+G51+G52+G53+G54+G55+G56+G57+G58</f>
        <v>297664.40941519773</v>
      </c>
      <c r="J58" s="181">
        <f>H44+H45+H46+H50+H51+H52+H53+H54+H55+H56+H57+H58</f>
        <v>520171.08379507728</v>
      </c>
      <c r="K58" s="22">
        <f t="shared" si="4"/>
        <v>201278.06101985689</v>
      </c>
      <c r="L58" s="23">
        <f t="shared" si="5"/>
        <v>334109.52123070508</v>
      </c>
      <c r="M58" s="185">
        <f>K58+K57+K56+K55+K54+K53+K52+K51+K50+K46+K45+K44</f>
        <v>2205593.575377001</v>
      </c>
      <c r="N58" s="17">
        <f>L58+L57+L56+L55+L54+L53+L52+L51+L50+L46+L45+L44</f>
        <v>3738700.891292878</v>
      </c>
    </row>
    <row r="59" spans="1:17" x14ac:dyDescent="0.2">
      <c r="A59" s="5" t="s">
        <v>14</v>
      </c>
      <c r="B59" s="6">
        <v>2015</v>
      </c>
      <c r="C59" s="26">
        <v>156006.70497262196</v>
      </c>
      <c r="D59" s="181">
        <v>263493.72836190904</v>
      </c>
      <c r="E59" s="26">
        <f>C45+C46+C50+C51+C52+C53+C54+C55+C56+C57+C58+C59</f>
        <v>1907001.5762997693</v>
      </c>
      <c r="F59" s="181">
        <f>D45+D46+D50+D51+D52+D53+D54+D55+D56+D57+D58+D59</f>
        <v>3225929.7982681477</v>
      </c>
      <c r="G59" s="26">
        <v>22948.161833983075</v>
      </c>
      <c r="H59" s="27">
        <v>41165.455881778311</v>
      </c>
      <c r="I59" s="26">
        <f>G45+G46+G50+G51+G52+G53+G54+G55+G56+G57+G58+G59</f>
        <v>295537.77414511092</v>
      </c>
      <c r="J59" s="181">
        <f>H45+H46+H50+H51+H52+H53+H54+H55+H56+H57+H58+H59</f>
        <v>520439.90876220044</v>
      </c>
      <c r="K59" s="22">
        <f t="shared" si="4"/>
        <v>178954.86680660502</v>
      </c>
      <c r="L59" s="23">
        <f t="shared" si="5"/>
        <v>304659.18424368737</v>
      </c>
      <c r="M59" s="26">
        <f>K59+K58+K57+K56+K55+K54+K53+K52+K51+K50+K46+K45</f>
        <v>2202539.3504448803</v>
      </c>
      <c r="N59" s="27">
        <f>L45+L46+L50+L51+L52+L53+L54+L55+L56+L57+L58+L59</f>
        <v>3746369.7070303489</v>
      </c>
    </row>
    <row r="60" spans="1:17" x14ac:dyDescent="0.2">
      <c r="A60" s="5" t="s">
        <v>15</v>
      </c>
      <c r="B60" s="6">
        <v>2015</v>
      </c>
      <c r="C60" s="26">
        <v>131244.19090276081</v>
      </c>
      <c r="D60" s="181">
        <v>214794.28164103188</v>
      </c>
      <c r="E60" s="26">
        <f>C46+C50+C51+C52+C53+C54+C55+C56+C57+C58+C59+C60</f>
        <v>1891447.3182142144</v>
      </c>
      <c r="F60" s="181">
        <f>D46+D50+D51+D52+D53+D54+D55+D56+D57+D58+D59+D60</f>
        <v>3212584.7514419002</v>
      </c>
      <c r="G60" s="26">
        <v>15190.971709733574</v>
      </c>
      <c r="H60" s="27">
        <v>24493.683277560896</v>
      </c>
      <c r="I60" s="26">
        <f>G46+G50+G51+G52+G53+G54+G55+G56+G57+G58+G59+G60</f>
        <v>291347.39128403243</v>
      </c>
      <c r="J60" s="181">
        <f>H46+H50+H51+H52+H53+H54+H55+H56+H57+H58+H59+H60</f>
        <v>514148.60627702938</v>
      </c>
      <c r="K60" s="22">
        <f t="shared" si="4"/>
        <v>146435.16261249437</v>
      </c>
      <c r="L60" s="23">
        <f t="shared" si="5"/>
        <v>239287.96491859277</v>
      </c>
      <c r="M60" s="26">
        <f>K60+K59+K58+K57+K56+K55+K54+K53+K52+K51+K50+K46</f>
        <v>2182794.7094982467</v>
      </c>
      <c r="N60" s="27">
        <f>L60+L59+L58+L57+L56+L55+L54+L53+L52+L51+L50+L46</f>
        <v>3726733.3577189292</v>
      </c>
    </row>
    <row r="61" spans="1:17" x14ac:dyDescent="0.2">
      <c r="A61" s="5" t="s">
        <v>16</v>
      </c>
      <c r="B61" s="6">
        <v>2015</v>
      </c>
      <c r="C61" s="26">
        <v>124624.48655555265</v>
      </c>
      <c r="D61" s="181">
        <v>222699.48163568031</v>
      </c>
      <c r="E61" s="26">
        <f>SUM(C50:C61)</f>
        <v>1897876.3195426711</v>
      </c>
      <c r="F61" s="181">
        <f>SUM(D50:D61)</f>
        <v>3232876.8300874629</v>
      </c>
      <c r="G61" s="26">
        <v>13155.319508008148</v>
      </c>
      <c r="H61" s="27">
        <v>23287.537254943803</v>
      </c>
      <c r="I61" s="26">
        <f>SUM(G50:G61)</f>
        <v>289246.82843879069</v>
      </c>
      <c r="J61" s="181">
        <f>SUM(H50:H61)</f>
        <v>511267.21556925337</v>
      </c>
      <c r="K61" s="22">
        <f t="shared" si="4"/>
        <v>137779.8060635608</v>
      </c>
      <c r="L61" s="23">
        <f t="shared" si="5"/>
        <v>245987.01889062411</v>
      </c>
      <c r="M61" s="26">
        <f>K61+K60+K59+K58+K57+K56+K55+K54+K53+K52+K51+K50</f>
        <v>2187123.1479814616</v>
      </c>
      <c r="N61" s="27">
        <f>L61+L60+L59+L58+L57+L56+L55+L54+L53+L52+L51+L50</f>
        <v>3744144.045656716</v>
      </c>
    </row>
    <row r="62" spans="1:17" x14ac:dyDescent="0.2">
      <c r="A62" s="5"/>
      <c r="B62" s="6"/>
      <c r="C62" s="26"/>
      <c r="D62" s="27"/>
      <c r="E62" s="26"/>
      <c r="F62" s="27"/>
      <c r="G62" s="26"/>
      <c r="H62" s="27"/>
      <c r="I62" s="26"/>
      <c r="J62" s="27"/>
      <c r="K62" s="26"/>
      <c r="L62" s="27"/>
      <c r="M62" s="26"/>
      <c r="N62" s="27"/>
    </row>
    <row r="63" spans="1:17" ht="15.75" x14ac:dyDescent="0.25">
      <c r="A63" s="18" t="s">
        <v>100</v>
      </c>
      <c r="B63" s="19">
        <v>2015</v>
      </c>
      <c r="C63" s="172">
        <f>SUM(C50:C61)</f>
        <v>1897876.3195426711</v>
      </c>
      <c r="D63" s="173">
        <f>SUM(D50:D61)</f>
        <v>3232876.8300874629</v>
      </c>
      <c r="E63" s="21" t="s">
        <v>5</v>
      </c>
      <c r="F63" s="20" t="s">
        <v>5</v>
      </c>
      <c r="G63" s="172">
        <f>SUM(G50:G61)</f>
        <v>289246.82843879069</v>
      </c>
      <c r="H63" s="173">
        <f>SUM(H50:H61)</f>
        <v>511267.21556925337</v>
      </c>
      <c r="I63" s="21" t="s">
        <v>5</v>
      </c>
      <c r="J63" s="20" t="s">
        <v>5</v>
      </c>
      <c r="K63" s="172">
        <f>SUM(K50:K61)</f>
        <v>2187123.1479814621</v>
      </c>
      <c r="L63" s="173">
        <f>SUM(L50:L61)</f>
        <v>3744144.0456567165</v>
      </c>
      <c r="M63" s="21" t="s">
        <v>5</v>
      </c>
      <c r="N63" s="20" t="s">
        <v>5</v>
      </c>
    </row>
    <row r="64" spans="1:17" ht="15.75" x14ac:dyDescent="0.25">
      <c r="A64" s="174"/>
      <c r="B64" s="175"/>
      <c r="C64" s="176"/>
      <c r="D64" s="177"/>
      <c r="E64" s="178"/>
      <c r="F64" s="179"/>
      <c r="G64" s="176"/>
      <c r="H64" s="177"/>
      <c r="I64" s="178"/>
      <c r="J64" s="179"/>
      <c r="K64" s="176"/>
      <c r="L64" s="177"/>
      <c r="M64" s="178"/>
      <c r="N64" s="179"/>
    </row>
    <row r="65" spans="1:17" x14ac:dyDescent="0.2">
      <c r="A65" s="182" t="s">
        <v>4</v>
      </c>
      <c r="B65" s="180">
        <v>2016</v>
      </c>
      <c r="C65" s="181">
        <v>101353.96862927628</v>
      </c>
      <c r="D65" s="27">
        <v>170152.25791697658</v>
      </c>
      <c r="E65" s="26">
        <f>C51+C52+C53+C54+C55+C56+C57+C58+C59+C60+C61+C65</f>
        <v>1880403.0685369316</v>
      </c>
      <c r="F65" s="27">
        <f>D51+D52+D53+D54+D55+D56+D57+D58+D59+D60+D61+D65</f>
        <v>3207647.4055264839</v>
      </c>
      <c r="G65" s="181">
        <v>12196.741013297111</v>
      </c>
      <c r="H65" s="27">
        <v>20316.464048331996</v>
      </c>
      <c r="I65" s="26">
        <f>G51+G52+G53+G54+G55+G56+G57+G58+G59+G60+G61+G65</f>
        <v>287628.11673184403</v>
      </c>
      <c r="J65" s="27">
        <f>H51+H52+H53+H54+H55+H56+H57+H58+H59+H60+H61+H65</f>
        <v>509275.29564940231</v>
      </c>
      <c r="K65" s="22">
        <f>C65+G65</f>
        <v>113550.70964257339</v>
      </c>
      <c r="L65" s="23">
        <f>D65+H65</f>
        <v>190468.72196530859</v>
      </c>
      <c r="M65" s="185">
        <f>K65+K61+K60+K59+K58+K57+K56+K55+K54+K53+K52+K51</f>
        <v>2168031.1852687756</v>
      </c>
      <c r="N65" s="17">
        <f>L65+L61+L60+L59+L58+L57+L56+L55+L54+L53+L52+L51</f>
        <v>3716922.7011758853</v>
      </c>
      <c r="P65" s="24"/>
      <c r="Q65" s="24"/>
    </row>
    <row r="66" spans="1:17" x14ac:dyDescent="0.2">
      <c r="A66" s="182" t="s">
        <v>6</v>
      </c>
      <c r="B66" s="180">
        <v>2016</v>
      </c>
      <c r="C66" s="181">
        <v>131544.29918077114</v>
      </c>
      <c r="D66" s="27">
        <v>228003.1663992602</v>
      </c>
      <c r="E66" s="26">
        <f>C52+C53+C54+C55+C56+C57+C58+C59+C60+C61+C65+C66</f>
        <v>1879771.915964352</v>
      </c>
      <c r="F66" s="27">
        <f>D52+D53+D54+D55+D56+D57+D58+D59+D60+D61+D65+D66</f>
        <v>3198237.7610104918</v>
      </c>
      <c r="G66" s="181">
        <v>20632.124257770098</v>
      </c>
      <c r="H66" s="27">
        <v>32033.981495149714</v>
      </c>
      <c r="I66" s="26">
        <f>G52+G53+G54+G55+G56+G57+G58+G59+G60+G61+G65+G66</f>
        <v>290805.98067981453</v>
      </c>
      <c r="J66" s="27">
        <f>H52+H53+H54+H55+H56+H57+H58+H59+H60+H61+H65+H66</f>
        <v>514297.73705540044</v>
      </c>
      <c r="K66" s="22">
        <f t="shared" ref="K66:K76" si="6">C66+G66</f>
        <v>152176.42343854124</v>
      </c>
      <c r="L66" s="23">
        <f t="shared" ref="L66:L76" si="7">D66+H66</f>
        <v>260037.14789440992</v>
      </c>
      <c r="M66" s="185">
        <f>K66+K65+K61+K60+K59+K58+K57+K56+K55+K54+K53+K52</f>
        <v>2170577.8966441662</v>
      </c>
      <c r="N66" s="17">
        <f>L66+L65+L61+L60+L59+L58+L57+L56+L55+L54+L53+L52</f>
        <v>3712535.4980658917</v>
      </c>
      <c r="P66" s="24"/>
      <c r="Q66" s="24"/>
    </row>
    <row r="67" spans="1:17" x14ac:dyDescent="0.2">
      <c r="A67" s="182" t="s">
        <v>7</v>
      </c>
      <c r="B67" s="180">
        <v>2016</v>
      </c>
      <c r="C67" s="181">
        <v>150802.18119669904</v>
      </c>
      <c r="D67" s="27">
        <v>265846.89706815267</v>
      </c>
      <c r="E67" s="26">
        <f>C53+C54+C55+C56+C57+C58+C59+C60+C61+C65+C66+C67</f>
        <v>1873411.2333054063</v>
      </c>
      <c r="F67" s="27">
        <f>D53+D54+D55+D56+D57+D58+D59+D60+D61+D65+D66+D67</f>
        <v>3207931.0678750984</v>
      </c>
      <c r="G67" s="181">
        <v>26461.543311198191</v>
      </c>
      <c r="H67" s="27">
        <v>43911.582535415946</v>
      </c>
      <c r="I67" s="26">
        <f>G53+G54+G55+G56+G57+G58+G59+G60+G61+G65+G66+G67</f>
        <v>296746.03747729521</v>
      </c>
      <c r="J67" s="27">
        <f>H53+H54+H55+H56+H57+H58+H59+H60+H61+H65+H66+H67</f>
        <v>525309.60797180142</v>
      </c>
      <c r="K67" s="22">
        <f t="shared" si="6"/>
        <v>177263.72450789722</v>
      </c>
      <c r="L67" s="23">
        <f t="shared" si="7"/>
        <v>309758.47960356862</v>
      </c>
      <c r="M67" s="185">
        <f>K67+K66+K65+K61+K60+K59+K58+K57+K56+K55+K54+K53</f>
        <v>2170157.2707827012</v>
      </c>
      <c r="N67" s="17">
        <f>L67+L66+L65+L61+L60+L59+L58+L57+L56+L55+L54+L53</f>
        <v>3733240.6758468994</v>
      </c>
      <c r="P67" s="24"/>
      <c r="Q67" s="24"/>
    </row>
    <row r="68" spans="1:17" x14ac:dyDescent="0.2">
      <c r="A68" s="182" t="s">
        <v>8</v>
      </c>
      <c r="B68" s="180">
        <v>2016</v>
      </c>
      <c r="C68" s="181">
        <v>160771.846929219</v>
      </c>
      <c r="D68" s="27">
        <v>278047.68395525054</v>
      </c>
      <c r="E68" s="26">
        <f>C54+C55+C56+C57+C58+C59+C60+C61+C65+C66+C67+C68</f>
        <v>1869576.4094018522</v>
      </c>
      <c r="F68" s="27">
        <f>D54+D55+D56+D57+D58+D59+D60+D61+D65+D66+D67+D68</f>
        <v>3210971.1873058882</v>
      </c>
      <c r="G68" s="181">
        <v>29999.818366436397</v>
      </c>
      <c r="H68" s="27">
        <v>49477.73939200108</v>
      </c>
      <c r="I68" s="26">
        <f>G54+G55+G56+G57+G58+G59+G60+G61+G65+G66+G67+G68</f>
        <v>306290.05565496633</v>
      </c>
      <c r="J68" s="27">
        <f>H54+H55+H56+H57+H58+H59+H60+H61+H65+H66+H67+H68</f>
        <v>540466.52082720585</v>
      </c>
      <c r="K68" s="22">
        <f t="shared" si="6"/>
        <v>190771.6652956554</v>
      </c>
      <c r="L68" s="23">
        <f t="shared" si="7"/>
        <v>327525.42334725161</v>
      </c>
      <c r="M68" s="185">
        <f>K68+K67+K66+K65+K61+K60+K59+K58+K57+K56+K55+K54</f>
        <v>2175866.4650568189</v>
      </c>
      <c r="N68" s="17">
        <f>L68+L67+L66+L65+L61+L60+L59+L58+L57+L56+L55+L54</f>
        <v>3751437.7081330935</v>
      </c>
      <c r="P68" s="24"/>
      <c r="Q68" s="24"/>
    </row>
    <row r="69" spans="1:17" x14ac:dyDescent="0.2">
      <c r="A69" s="182" t="s">
        <v>9</v>
      </c>
      <c r="B69" s="180">
        <v>2016</v>
      </c>
      <c r="C69" s="181">
        <v>181267.33551321042</v>
      </c>
      <c r="D69" s="27">
        <v>305799.38970902422</v>
      </c>
      <c r="E69" s="26">
        <f>C55+C56+C57+C58+C59+C60+C61+C65+C66+C67+C68+C69</f>
        <v>1866226.4720209199</v>
      </c>
      <c r="F69" s="27">
        <f>D55+D56+D57+D58+D59+D60+D61+D65+D66+D67+D68+D69</f>
        <v>3202076.8937520082</v>
      </c>
      <c r="G69" s="181">
        <v>37454.676983096651</v>
      </c>
      <c r="H69" s="27">
        <v>72255.673782730359</v>
      </c>
      <c r="I69" s="26">
        <f>G55+G56+G57+G58+G59+G60+G61+G65+G66+G67+G68+G69</f>
        <v>313753.86694373464</v>
      </c>
      <c r="J69" s="27">
        <f>H55+H56+H57+H58+H59+H60+H61+H65+H66+H67+H68+H69</f>
        <v>557670.68740561127</v>
      </c>
      <c r="K69" s="22">
        <f t="shared" si="6"/>
        <v>218722.01249630708</v>
      </c>
      <c r="L69" s="23">
        <f t="shared" si="7"/>
        <v>378055.06349175458</v>
      </c>
      <c r="M69" s="185">
        <f>K69+K68+K67+K66+K65+K61+K60+K59+K58+K57+K56+K55</f>
        <v>2179980.3389646546</v>
      </c>
      <c r="N69" s="17">
        <f>L69+L68+L67+L66+L65+L61+L60+L59+L58+L57+L56+L55</f>
        <v>3759747.5811576191</v>
      </c>
      <c r="P69" s="24"/>
      <c r="Q69" s="24"/>
    </row>
    <row r="70" spans="1:17" x14ac:dyDescent="0.2">
      <c r="A70" s="182" t="s">
        <v>10</v>
      </c>
      <c r="B70" s="180">
        <v>2016</v>
      </c>
      <c r="C70" s="181">
        <v>192957.63323523439</v>
      </c>
      <c r="D70" s="181">
        <v>306205.32852079597</v>
      </c>
      <c r="E70" s="26">
        <f>C56+C57+C58+C59+C60+C61+C65+C66+C67+C68+C69+C70</f>
        <v>1873676.9647953967</v>
      </c>
      <c r="F70" s="27">
        <f>D56+D57+D58+D59+D60+D61+D65+D66+D67+D68+D69+D70</f>
        <v>3206355.4286528723</v>
      </c>
      <c r="G70" s="181">
        <v>40699.580740437392</v>
      </c>
      <c r="H70" s="181">
        <v>71800.814341059522</v>
      </c>
      <c r="I70" s="26">
        <f>G56+G57+G58+G59+G60+G61+G65+G66+G67+G68+G69+G70</f>
        <v>322647.20927507494</v>
      </c>
      <c r="J70" s="27">
        <f>H56+H57+H58+H59+H60+H61+H65+H66+H67+H68+H69+H70</f>
        <v>573291.00306035916</v>
      </c>
      <c r="K70" s="22">
        <f t="shared" si="6"/>
        <v>233657.2139756718</v>
      </c>
      <c r="L70" s="23">
        <f t="shared" si="7"/>
        <v>378006.14286185551</v>
      </c>
      <c r="M70" s="185">
        <f>K70+K69+K68+K67+K66+K65+K61+K60+K59+K58+K57+K56</f>
        <v>2196324.1740704719</v>
      </c>
      <c r="N70" s="17">
        <f>L70+L69+L68+L67+L66+L65+L61+L60+L59+L58+L57+L56</f>
        <v>3779646.4317132318</v>
      </c>
      <c r="P70" s="24"/>
      <c r="Q70" s="24"/>
    </row>
    <row r="71" spans="1:17" x14ac:dyDescent="0.2">
      <c r="A71" s="182" t="s">
        <v>11</v>
      </c>
      <c r="B71" s="180">
        <v>2016</v>
      </c>
      <c r="C71" s="181">
        <v>204753.99348062219</v>
      </c>
      <c r="D71" s="181">
        <v>380267.34393942612</v>
      </c>
      <c r="E71" s="26">
        <f>C57+C58+C59+C60+C61+C65+C66+C67+C68+C69+C70+C71</f>
        <v>1903011.1811197884</v>
      </c>
      <c r="F71" s="27">
        <f>D57+D58+D59+D60+D61+D65+D66+D68+D69+D70+D71+D67</f>
        <v>3269061.1344419648</v>
      </c>
      <c r="G71" s="181">
        <v>48380.481725284459</v>
      </c>
      <c r="H71" s="181">
        <v>90761.287026102524</v>
      </c>
      <c r="I71" s="26">
        <f>G57+G58+G59+G60+G61+G65+G66+G67+G68+G69+G70+G71</f>
        <v>336218.00965171336</v>
      </c>
      <c r="J71" s="27">
        <f>H57+H58+H59+H60+H61+H65+H66+H67+H68+H69+H70+H71</f>
        <v>598733.22025298048</v>
      </c>
      <c r="K71" s="22">
        <f t="shared" si="6"/>
        <v>253134.47520590664</v>
      </c>
      <c r="L71" s="23">
        <f t="shared" si="7"/>
        <v>471028.63096552866</v>
      </c>
      <c r="M71" s="185">
        <f>K71+K70+K69+K68+K67+K66+K65+K61+K60+K59+K58+K57</f>
        <v>2239229.190771502</v>
      </c>
      <c r="N71" s="17">
        <f>L71+L70+L69+L68+L67+L66+L65+L61+L60+L59+L58+L57</f>
        <v>3867794.3546949457</v>
      </c>
      <c r="P71" s="24"/>
      <c r="Q71" s="24"/>
    </row>
    <row r="72" spans="1:17" x14ac:dyDescent="0.2">
      <c r="A72" s="182" t="s">
        <v>12</v>
      </c>
      <c r="B72" s="180">
        <v>2016</v>
      </c>
      <c r="C72" s="181">
        <v>214188.86132397081</v>
      </c>
      <c r="D72" s="181">
        <v>391862.04995512957</v>
      </c>
      <c r="E72" s="26">
        <f>C58+C59+C60+C61+C65+C66+C67+C68+C69+C70+C71+C72</f>
        <v>1922431.1725288606</v>
      </c>
      <c r="F72" s="27">
        <f>D58+D59+D60+D61+D65+D66+D67+D68+D69+D70+D71+D72</f>
        <v>3310357.4487249739</v>
      </c>
      <c r="G72" s="181">
        <v>51486.783118275605</v>
      </c>
      <c r="H72" s="181">
        <v>94653.151047706808</v>
      </c>
      <c r="I72" s="26">
        <f>G58+G59+G60+G61+G65+G66+G67+G68+G69+G70+G71+G72</f>
        <v>346968.59297845548</v>
      </c>
      <c r="J72" s="27">
        <f>H58+H59+H60+H61+H65+H66+H67+H68+H69+H70+H71+H72</f>
        <v>615081.05169114866</v>
      </c>
      <c r="K72" s="22">
        <f t="shared" si="6"/>
        <v>265675.64444224641</v>
      </c>
      <c r="L72" s="23">
        <f t="shared" si="7"/>
        <v>486515.20100283634</v>
      </c>
      <c r="M72" s="185">
        <f>K72+K71+K70+K69+K68+K67+K66+K65+K61+K60+K59+K58</f>
        <v>2269399.7655073162</v>
      </c>
      <c r="N72" s="17">
        <f>L72+L71+L70+L69+L68+L67+L66+L65+L61+L60+L59+L58</f>
        <v>3925438.5004161233</v>
      </c>
      <c r="P72" s="24"/>
      <c r="Q72" s="24"/>
    </row>
    <row r="73" spans="1:17" x14ac:dyDescent="0.2">
      <c r="A73" s="182" t="s">
        <v>13</v>
      </c>
      <c r="B73" s="180">
        <v>2016</v>
      </c>
      <c r="C73" s="181">
        <v>194862.0866562142</v>
      </c>
      <c r="D73" s="181">
        <v>320342.88126180629</v>
      </c>
      <c r="E73" s="26">
        <f>C59+C60+C61+C65+C66+C67+C68+C69+C70+C71+C72+C73</f>
        <v>1944377.5885761529</v>
      </c>
      <c r="F73" s="27">
        <f>D59+D60+D61+D65+D66+D67+D68+D69+D70+D71+D72+D73</f>
        <v>3347514.490364444</v>
      </c>
      <c r="G73" s="181">
        <v>39261.881914809404</v>
      </c>
      <c r="H73" s="181">
        <v>64406.403343780607</v>
      </c>
      <c r="I73" s="26">
        <f>G59+G60+G61+G65+G66+G67+G69+G70+G71+G72+G73</f>
        <v>327868.26611589367</v>
      </c>
      <c r="J73" s="27">
        <f>H59+H60+H61+H65+H66+H67+H68+H69+H70+H71+H72+H73</f>
        <v>628563.77342656162</v>
      </c>
      <c r="K73" s="22">
        <f t="shared" si="6"/>
        <v>234123.96857102361</v>
      </c>
      <c r="L73" s="23">
        <f t="shared" si="7"/>
        <v>384749.2846055869</v>
      </c>
      <c r="M73" s="185">
        <f>K73+K72+K71+K70+K69+K68+K67+K66+K65+K61+K60+K59</f>
        <v>2302245.6730584828</v>
      </c>
      <c r="N73" s="17">
        <f>L73+L72+L71+L70+L69+L68+L67+L66+L65+L61+L60+L59</f>
        <v>3976078.2637910051</v>
      </c>
      <c r="P73" s="24"/>
      <c r="Q73" s="24"/>
    </row>
    <row r="74" spans="1:17" x14ac:dyDescent="0.2">
      <c r="A74" s="182" t="s">
        <v>14</v>
      </c>
      <c r="B74" s="6">
        <v>2016</v>
      </c>
      <c r="C74" s="26">
        <v>177854.58668891861</v>
      </c>
      <c r="D74" s="181">
        <v>297339.71700514155</v>
      </c>
      <c r="E74" s="26">
        <f>C60+C61+C65+C66+C67+C68+C69+C70+C72+C71+C73+C74</f>
        <v>1966225.4702924495</v>
      </c>
      <c r="F74" s="27">
        <f>D60+D61+D65+D66+D67+D68+D69+D70+D71+D72+D73+D74</f>
        <v>3381360.4790076762</v>
      </c>
      <c r="G74" s="181">
        <v>30673.276309087731</v>
      </c>
      <c r="H74" s="181">
        <v>52768.004031229531</v>
      </c>
      <c r="I74" s="26">
        <f>G60+G61+G65+G66+G67+G68+G69+G70+G71+G72+G73+G74</f>
        <v>365593.1989574348</v>
      </c>
      <c r="J74" s="27">
        <f>H60+H61+H65+H66+H67+H68+H69+H70+H71+H72+H73+H74</f>
        <v>640166.32157601276</v>
      </c>
      <c r="K74" s="22">
        <f t="shared" si="6"/>
        <v>208527.86299800634</v>
      </c>
      <c r="L74" s="23">
        <f t="shared" si="7"/>
        <v>350107.72103637108</v>
      </c>
      <c r="M74" s="26">
        <f>K74+K73+K72+K71+K70+K69+K68+K67+K66+K65+K61+K60</f>
        <v>2331818.6692498848</v>
      </c>
      <c r="N74" s="27">
        <f>L60+L61+L65+L66+L67+L68+L69+L70+L71+L72+L73+L74</f>
        <v>4021526.8005836885</v>
      </c>
      <c r="P74" s="24"/>
      <c r="Q74" s="24"/>
    </row>
    <row r="75" spans="1:17" x14ac:dyDescent="0.2">
      <c r="A75" s="182" t="s">
        <v>15</v>
      </c>
      <c r="B75" s="6">
        <v>2016</v>
      </c>
      <c r="C75" s="26">
        <v>157336.53215934295</v>
      </c>
      <c r="D75" s="181">
        <v>263380.36760484433</v>
      </c>
      <c r="E75" s="26">
        <f>C75+C74+C73+C72+C71+C70+C69+C68+C67+C66+C65+C61</f>
        <v>1992317.8115490316</v>
      </c>
      <c r="F75" s="27">
        <v>3428003.9504363099</v>
      </c>
      <c r="G75" s="181">
        <v>27322.824585636015</v>
      </c>
      <c r="H75" s="181">
        <v>46333.09640244388</v>
      </c>
      <c r="I75" s="26">
        <v>382935.8320380362</v>
      </c>
      <c r="J75" s="27">
        <v>675809.96140381228</v>
      </c>
      <c r="K75" s="22">
        <f t="shared" si="6"/>
        <v>184659.35674497898</v>
      </c>
      <c r="L75" s="23">
        <f t="shared" si="7"/>
        <v>309713.46400728822</v>
      </c>
      <c r="M75" s="26">
        <f>K75+K74+K73+K72+K71+K70+K69+K68+K67+K66+K65+K61</f>
        <v>2370042.8633823683</v>
      </c>
      <c r="N75" s="27">
        <f>L75+L74+L73+L72+L71+L70+L69+L68+L67+L66+L65+L61</f>
        <v>4091952.2996723843</v>
      </c>
      <c r="P75" s="24"/>
      <c r="Q75" s="24"/>
    </row>
    <row r="76" spans="1:17" x14ac:dyDescent="0.2">
      <c r="A76" s="182" t="s">
        <v>105</v>
      </c>
      <c r="B76" s="6">
        <v>2016</v>
      </c>
      <c r="C76" s="26">
        <v>148331.06509753104</v>
      </c>
      <c r="D76" s="181">
        <v>263197.18798898917</v>
      </c>
      <c r="E76" s="26">
        <f>C76+C75+C74+C73+C72+C71+C70+C69+C68+C67+C66+C65</f>
        <v>2016024.3900910104</v>
      </c>
      <c r="F76" s="27">
        <v>3507323.9365745131</v>
      </c>
      <c r="G76" s="181">
        <v>20099.111664514472</v>
      </c>
      <c r="H76" s="181">
        <v>31101.089479065835</v>
      </c>
      <c r="I76" s="26">
        <v>391344.73253002809</v>
      </c>
      <c r="J76" s="27">
        <v>686066.59414886846</v>
      </c>
      <c r="K76" s="22">
        <f t="shared" si="6"/>
        <v>168430.17676204551</v>
      </c>
      <c r="L76" s="23">
        <f t="shared" si="7"/>
        <v>294298.27746805502</v>
      </c>
      <c r="M76" s="26">
        <f>K76+K75+K74+K73+K72+K71+K70+K69+K68+K67+K66+K65</f>
        <v>2400693.2340808529</v>
      </c>
      <c r="N76" s="27">
        <f>L76+L75+L74+L73+L72+L71+L70+L69+L68+L67+L66+L65</f>
        <v>4140263.5582498154</v>
      </c>
      <c r="P76" s="24"/>
      <c r="Q76" s="24"/>
    </row>
    <row r="77" spans="1:17" x14ac:dyDescent="0.2">
      <c r="A77" s="182"/>
      <c r="B77" s="6"/>
      <c r="C77" s="26"/>
      <c r="D77" s="181"/>
      <c r="E77" s="26"/>
      <c r="F77" s="27"/>
      <c r="G77" s="181"/>
      <c r="H77" s="181"/>
      <c r="I77" s="26"/>
      <c r="J77" s="27"/>
      <c r="K77" s="181"/>
      <c r="L77" s="27"/>
      <c r="M77" s="26"/>
      <c r="N77" s="27"/>
      <c r="P77" s="24"/>
      <c r="Q77" s="24"/>
    </row>
    <row r="78" spans="1:17" ht="15.75" x14ac:dyDescent="0.25">
      <c r="A78" s="18" t="s">
        <v>100</v>
      </c>
      <c r="B78" s="19">
        <v>2016</v>
      </c>
      <c r="C78" s="172">
        <f>SUM(C65:C76)</f>
        <v>2016024.3900910101</v>
      </c>
      <c r="D78" s="173">
        <f>SUM(D65:D76)</f>
        <v>3470444.2713247971</v>
      </c>
      <c r="E78" s="189" t="s">
        <v>5</v>
      </c>
      <c r="F78" s="20" t="s">
        <v>5</v>
      </c>
      <c r="G78" s="172">
        <f>SUM(G65:G76)</f>
        <v>384668.84398984356</v>
      </c>
      <c r="H78" s="173">
        <f>SUM(H65:H76)</f>
        <v>669819.28692501783</v>
      </c>
      <c r="I78" s="189" t="s">
        <v>5</v>
      </c>
      <c r="J78" s="20" t="s">
        <v>5</v>
      </c>
      <c r="K78" s="172">
        <f>SUM(K65:K76)</f>
        <v>2400693.2340808534</v>
      </c>
      <c r="L78" s="173">
        <f>SUM(L65:L76)</f>
        <v>4140263.5582498149</v>
      </c>
      <c r="M78" s="189" t="s">
        <v>5</v>
      </c>
      <c r="N78" s="20" t="s">
        <v>5</v>
      </c>
      <c r="P78" s="24"/>
      <c r="Q78" s="24"/>
    </row>
    <row r="79" spans="1:17" ht="15.75" x14ac:dyDescent="0.25">
      <c r="A79" s="186"/>
      <c r="B79" s="188"/>
      <c r="C79" s="184"/>
      <c r="D79" s="177"/>
      <c r="E79" s="187"/>
      <c r="F79" s="179"/>
      <c r="G79" s="184"/>
      <c r="H79" s="177"/>
      <c r="I79" s="187"/>
      <c r="J79" s="179"/>
      <c r="K79" s="184"/>
      <c r="L79" s="177"/>
      <c r="M79" s="187"/>
      <c r="N79" s="179"/>
      <c r="P79" s="24"/>
      <c r="Q79" s="24"/>
    </row>
    <row r="80" spans="1:17" x14ac:dyDescent="0.2">
      <c r="A80" s="182" t="s">
        <v>99</v>
      </c>
      <c r="B80" s="180">
        <v>2017</v>
      </c>
      <c r="C80" s="181">
        <v>141594.9613115603</v>
      </c>
      <c r="D80" s="27">
        <v>236555.10889091523</v>
      </c>
      <c r="E80" s="185">
        <f>C80+C76+C75+C74+C73+C72+C71+C70+C69+C68+C67+C66</f>
        <v>2056265.3827732941</v>
      </c>
      <c r="F80" s="17">
        <f>D80+D76+D75+D74+D73+D72+D71+D70+D69+D68+D67+D66</f>
        <v>3536847.1222987357</v>
      </c>
      <c r="G80" s="181">
        <v>16423.021292820624</v>
      </c>
      <c r="H80" s="27">
        <v>23748.733077435765</v>
      </c>
      <c r="I80" s="185">
        <f>G80+G76+G75+G74+G73+G72+G71+G70+G69+G68+G67+G66</f>
        <v>388895.12426936696</v>
      </c>
      <c r="J80" s="17">
        <f>H80+H76+H75+H74+H73+H72+H71+H70+H69+H68+H67+H66</f>
        <v>673251.55595412152</v>
      </c>
      <c r="K80" s="22">
        <f>C80+G80</f>
        <v>158017.98260438093</v>
      </c>
      <c r="L80" s="23">
        <f>D80+H80</f>
        <v>260303.84196835099</v>
      </c>
      <c r="M80" s="185">
        <f>K80+K76+K75+K74+K73+K72+K71+K70+K69+K68+K67+K66</f>
        <v>2445160.5070426608</v>
      </c>
      <c r="N80" s="17">
        <f>L80+L76+L75+L74+L73+L72+L71+L70+L69+L68+L67+L66</f>
        <v>4210098.6782528572</v>
      </c>
      <c r="P80" s="24"/>
      <c r="Q80" s="24"/>
    </row>
    <row r="81" spans="1:17" x14ac:dyDescent="0.2">
      <c r="A81" s="182" t="s">
        <v>6</v>
      </c>
      <c r="B81" s="180">
        <v>2017</v>
      </c>
      <c r="C81" s="181">
        <v>139940.13962516919</v>
      </c>
      <c r="D81" s="27">
        <v>238647.47207615105</v>
      </c>
      <c r="E81" s="185">
        <f>C81+C80+C76+C75+C74+C73+C72+C71+C70+C69+C68+C67</f>
        <v>2064661.2232176918</v>
      </c>
      <c r="F81" s="17">
        <f>D81+D80+D76+D75+D74+D73+D72+D71+D70+D69+D68+D67</f>
        <v>3547491.4279756262</v>
      </c>
      <c r="G81" s="181">
        <v>25004.834130158451</v>
      </c>
      <c r="H81" s="27">
        <v>36860.954141615759</v>
      </c>
      <c r="I81" s="185">
        <f>G81+G80+G76+G75+G74+G73+G72+G71+G70+G69+G68+G67</f>
        <v>393267.83414175536</v>
      </c>
      <c r="J81" s="17">
        <f>H81+H80+H76+H75+H74+H73+H72+H71+H70+H69+H68+H67</f>
        <v>678078.52860058774</v>
      </c>
      <c r="K81" s="22">
        <f t="shared" ref="K81:K88" si="8">C81+G81</f>
        <v>164944.97375532764</v>
      </c>
      <c r="L81" s="23">
        <f t="shared" ref="L81:L88" si="9">D81+H81</f>
        <v>275508.42621776683</v>
      </c>
      <c r="M81" s="185">
        <f>K81+K80+K76+K75+K74+K73+K72+K71+K70+K69+K68+K67</f>
        <v>2457929.0573594472</v>
      </c>
      <c r="N81" s="17">
        <f>L81+L80+L76+L75+L74+L73+L72+L71+L70+L69+L68+L67</f>
        <v>4225569.9565762142</v>
      </c>
      <c r="P81" s="24"/>
      <c r="Q81" s="24"/>
    </row>
    <row r="82" spans="1:17" x14ac:dyDescent="0.2">
      <c r="A82" s="182" t="s">
        <v>7</v>
      </c>
      <c r="B82" s="180">
        <v>2017</v>
      </c>
      <c r="C82" s="181">
        <v>157818.77426590663</v>
      </c>
      <c r="D82" s="27">
        <v>260137.1833308558</v>
      </c>
      <c r="E82" s="185">
        <f>C82+C81+C80+C76+C75+C74+C73+C72+C71+C70+C69+C68</f>
        <v>2071677.8162869001</v>
      </c>
      <c r="F82" s="17">
        <f>D82+D81+D80+D76+D75+D74+D73+D72+D71+D70+D69+D68</f>
        <v>3541781.7142383298</v>
      </c>
      <c r="G82" s="181">
        <v>27049.555855973256</v>
      </c>
      <c r="H82" s="27">
        <v>42495.921109019742</v>
      </c>
      <c r="I82" s="185">
        <f>G82+G81+G80+G76+G75+G74+G73+G72+G71+G70+G69+G68</f>
        <v>393855.84668653045</v>
      </c>
      <c r="J82" s="17">
        <f>H82+H81+H80+H76+H75+H74+H73+H72+H71+H70+H69+H68</f>
        <v>676662.8671741914</v>
      </c>
      <c r="K82" s="22">
        <f t="shared" si="8"/>
        <v>184868.33012187987</v>
      </c>
      <c r="L82" s="23">
        <f t="shared" si="9"/>
        <v>302633.10443987552</v>
      </c>
      <c r="M82" s="185">
        <f>K82+K81+K80+K76+K75+K74+K73+K72+K71+K70+K69+K68</f>
        <v>2465533.66297343</v>
      </c>
      <c r="N82" s="17">
        <f>L82+L81+L80+L76+L75+L74+L73+L72+L71+L70+L69+L68</f>
        <v>4218444.5814125212</v>
      </c>
      <c r="P82" s="24"/>
      <c r="Q82" s="24"/>
    </row>
    <row r="83" spans="1:17" x14ac:dyDescent="0.2">
      <c r="A83" s="182" t="s">
        <v>8</v>
      </c>
      <c r="B83" s="180">
        <v>2017</v>
      </c>
      <c r="C83" s="181">
        <v>168443.73123984627</v>
      </c>
      <c r="D83" s="27">
        <v>298781.6302426937</v>
      </c>
      <c r="E83" s="185">
        <f>C83+C82+C81+C80+C76+C75+C74+C73+C72+C71+C70+C69</f>
        <v>2079349.700597527</v>
      </c>
      <c r="F83" s="17">
        <f>D83+D82+D81+D80+D76+D75+D74+D73+D72+D71+D70+D69</f>
        <v>3562515.6605257727</v>
      </c>
      <c r="G83" s="181">
        <v>36631.116779169286</v>
      </c>
      <c r="H83" s="27">
        <v>64904.713941415859</v>
      </c>
      <c r="I83" s="185">
        <f>G83+G82+G81+G80+G76+G75+G74+G73+G72+G71+G70+G69</f>
        <v>400487.14509926335</v>
      </c>
      <c r="J83" s="17">
        <f>H83+H82+H81+H80+H76+H75+H74+H73+H72+H71+H70+H69</f>
        <v>692089.84172360622</v>
      </c>
      <c r="K83" s="22">
        <f t="shared" si="8"/>
        <v>205074.84801901557</v>
      </c>
      <c r="L83" s="23">
        <f t="shared" si="9"/>
        <v>363686.34418410959</v>
      </c>
      <c r="M83" s="185">
        <f>K83+K82+K81+K80+K76+K75+K74+K73+K72+K71+K70+K69</f>
        <v>2479836.8456967901</v>
      </c>
      <c r="N83" s="17">
        <f>L83+L82+L81+L80+L76+L75+L74+L73+L72+L71+L70+L69</f>
        <v>4254605.5022493787</v>
      </c>
      <c r="P83" s="24"/>
      <c r="Q83" s="24"/>
    </row>
    <row r="84" spans="1:17" x14ac:dyDescent="0.2">
      <c r="A84" s="182" t="s">
        <v>9</v>
      </c>
      <c r="B84" s="180">
        <v>2017</v>
      </c>
      <c r="C84" s="181">
        <v>186610.50147479086</v>
      </c>
      <c r="D84" s="27">
        <v>306291.58117011684</v>
      </c>
      <c r="E84" s="185">
        <f>C84+C83+C82+C81+C80+C76+C75+C74+C73+C72+C71+C70</f>
        <v>2084692.8665591073</v>
      </c>
      <c r="F84" s="17">
        <f>D84+D83+D82+D81+D80+D76+D75+D74+D73+D72+D71+D70</f>
        <v>3563007.851986866</v>
      </c>
      <c r="G84" s="181">
        <v>45030.387908891615</v>
      </c>
      <c r="H84" s="27">
        <v>76759.316294221673</v>
      </c>
      <c r="I84" s="185">
        <f>G84+G83+G82+G81+G80+G76+G75+G74+G73+G72+G71+G70</f>
        <v>408062.85602505831</v>
      </c>
      <c r="J84" s="17">
        <f>H84+H83+H82+H81+H80+H76+H75+H74+H73+H72+H71+H70</f>
        <v>696593.48423509754</v>
      </c>
      <c r="K84" s="22">
        <f t="shared" si="8"/>
        <v>231640.88938368246</v>
      </c>
      <c r="L84" s="23">
        <f t="shared" si="9"/>
        <v>383050.89746433852</v>
      </c>
      <c r="M84" s="185">
        <f>K84+K83+K82+K81+K80+K76+K75+K74+K73+K72+K71+K70</f>
        <v>2492755.7225841656</v>
      </c>
      <c r="N84" s="17">
        <f>L84+L83+L82+L81+L80+L76+L75+L74+L73+L72+L71+L70</f>
        <v>4259601.3362219632</v>
      </c>
      <c r="P84" s="24"/>
      <c r="Q84" s="24"/>
    </row>
    <row r="85" spans="1:17" x14ac:dyDescent="0.2">
      <c r="A85" s="182" t="s">
        <v>10</v>
      </c>
      <c r="B85" s="180">
        <v>2017</v>
      </c>
      <c r="C85" s="181">
        <v>200853.65505562915</v>
      </c>
      <c r="D85" s="27">
        <v>331694.35960576951</v>
      </c>
      <c r="E85" s="185">
        <f>C85+C84+C83+C82+C81+C80+C76+C75+C74+C73+C72+C71</f>
        <v>2092588.8883795021</v>
      </c>
      <c r="F85" s="17">
        <f>D85+D84+D83+D82+D81+D80+D76+D75+D74+D73+D72+D71</f>
        <v>3588496.8830718398</v>
      </c>
      <c r="G85" s="181">
        <v>45009.686582654816</v>
      </c>
      <c r="H85" s="27">
        <v>79686.086555328133</v>
      </c>
      <c r="I85" s="185">
        <f>G85+G84+G83+G82+G81+G80+G76+G75+G71+G72+G73+G74</f>
        <v>412372.96186727582</v>
      </c>
      <c r="J85" s="17">
        <f>H85+H84+H83+H82+H81+H80+H76+H75+H74+H73+H72+H71</f>
        <v>704478.7564493661</v>
      </c>
      <c r="K85" s="22">
        <f t="shared" si="8"/>
        <v>245863.34163828398</v>
      </c>
      <c r="L85" s="23">
        <f t="shared" si="9"/>
        <v>411380.44616109761</v>
      </c>
      <c r="M85" s="185">
        <f>K85+K84+K83+K82+K81+K80+K76+K75+K74+K73+K72+K71</f>
        <v>2504961.8502467782</v>
      </c>
      <c r="N85" s="17">
        <f>L85+L84+L83+L82+L81+L80+L76+L75+L74+L73+L72+L71</f>
        <v>4292975.6395212058</v>
      </c>
      <c r="P85" s="24"/>
      <c r="Q85" s="24"/>
    </row>
    <row r="86" spans="1:17" x14ac:dyDescent="0.2">
      <c r="A86" s="182" t="s">
        <v>11</v>
      </c>
      <c r="B86" s="180">
        <v>2017</v>
      </c>
      <c r="C86" s="181">
        <v>199791.08543602814</v>
      </c>
      <c r="D86" s="27">
        <v>363218.95328140177</v>
      </c>
      <c r="E86" s="185">
        <f>C86+C85+C84+C83+C82+C81+C80+C76+C75+C74+C73+C72</f>
        <v>2087625.9803349082</v>
      </c>
      <c r="F86" s="17">
        <f>D86+D85+D84+D83+D82+D81+D80+D76+D75+D74+D73+D72</f>
        <v>3571448.4924138151</v>
      </c>
      <c r="G86" s="181">
        <v>47598.739122065199</v>
      </c>
      <c r="H86" s="27">
        <v>84923.206669402483</v>
      </c>
      <c r="I86" s="185">
        <f>G86+G85+G84+G83+G82+G81+G80+G76+G75+G74+G73+G72</f>
        <v>411591.21926405653</v>
      </c>
      <c r="J86" s="17">
        <f>H86+H85+H84+H83+H82+H81+H80+H76+H75+H74+H73+H72</f>
        <v>698640.67609266611</v>
      </c>
      <c r="K86" s="22">
        <f t="shared" si="8"/>
        <v>247389.82455809333</v>
      </c>
      <c r="L86" s="23">
        <f t="shared" si="9"/>
        <v>448142.15995080426</v>
      </c>
      <c r="M86" s="185">
        <f>K86+K85+K84+K83+K82+K81+K80+K76+K75+K74+K73+K72</f>
        <v>2499217.1995989648</v>
      </c>
      <c r="N86" s="17">
        <f>L86+L85+L84+L83+L82+L81+L80+L76+L75+L74+L73+L72</f>
        <v>4270089.1685064808</v>
      </c>
      <c r="P86" s="24"/>
      <c r="Q86" s="24"/>
    </row>
    <row r="87" spans="1:17" x14ac:dyDescent="0.2">
      <c r="A87" s="182" t="s">
        <v>12</v>
      </c>
      <c r="B87" s="180">
        <v>2017</v>
      </c>
      <c r="C87" s="181">
        <v>217019.53748346487</v>
      </c>
      <c r="D87" s="27">
        <v>395309.36510659516</v>
      </c>
      <c r="E87" s="185">
        <f>C87+C86+C85+C84+C83+C82+C81+C80+C76+C75+C74+C73</f>
        <v>2090456.6564944021</v>
      </c>
      <c r="F87" s="17">
        <f>D87+D86+D85+D84+D83+D82+D81+D80+D76+D75+D74+D73</f>
        <v>3574895.8075652802</v>
      </c>
      <c r="G87" s="181">
        <v>55966.266729601441</v>
      </c>
      <c r="H87" s="27">
        <v>106535.24693218655</v>
      </c>
      <c r="I87" s="185">
        <f>G87+G86+G85+G84+G83+G82+G81+G80+G76+G75+G74+G73</f>
        <v>416070.70287538233</v>
      </c>
      <c r="J87" s="17">
        <f>H87+H86+H85+H84+H83+H82+H81+H80+H76+H75+H74+H73</f>
        <v>710522.77197714569</v>
      </c>
      <c r="K87" s="22">
        <f t="shared" si="8"/>
        <v>272985.80421306629</v>
      </c>
      <c r="L87" s="23">
        <f t="shared" si="9"/>
        <v>501844.61203878169</v>
      </c>
      <c r="M87" s="185">
        <f>K87+K86+K85+K84+K83+K82+K81+K80+K76+K75+K74+K73</f>
        <v>2506527.3593697846</v>
      </c>
      <c r="N87" s="17">
        <f>L87+L86+L85+L84+L83+L82+L81+L80+L76+L75+L74+L73</f>
        <v>4285418.5795424264</v>
      </c>
      <c r="P87" s="24"/>
      <c r="Q87" s="24"/>
    </row>
    <row r="88" spans="1:17" x14ac:dyDescent="0.2">
      <c r="A88" s="182" t="s">
        <v>13</v>
      </c>
      <c r="B88" s="180">
        <v>2017</v>
      </c>
      <c r="C88" s="181">
        <v>195901.36390970499</v>
      </c>
      <c r="D88" s="27">
        <v>332306.73254286259</v>
      </c>
      <c r="E88" s="185">
        <f>C88+C87+C86+C85+C84+C83+C82+C81+C80+C76+C75+C74</f>
        <v>2091495.9337478927</v>
      </c>
      <c r="F88" s="17">
        <f>D88+D87+D86+D85+D84+D83+D82+D81+D80+D76+D75+D74</f>
        <v>3586859.6588463364</v>
      </c>
      <c r="G88" s="181">
        <v>46597.751805073247</v>
      </c>
      <c r="H88" s="27">
        <v>80174.034924588181</v>
      </c>
      <c r="I88" s="185">
        <f>G88+G87+G86+G85+G84+G83+G82+G81+G80+G76+G75+G74</f>
        <v>423406.57276564621</v>
      </c>
      <c r="J88" s="17">
        <f>H88+H87+H86+H85+H84+H83+H82+H81+H80+H76+H75+H74</f>
        <v>726290.40355795342</v>
      </c>
      <c r="K88" s="22">
        <f t="shared" si="8"/>
        <v>242499.11571477825</v>
      </c>
      <c r="L88" s="23">
        <f t="shared" si="9"/>
        <v>412480.76746745076</v>
      </c>
      <c r="M88" s="185">
        <f>K88+K87+K86+K85+K84+K83+K82+K81+K80+K76+K75+K74</f>
        <v>2514902.5065135392</v>
      </c>
      <c r="N88" s="17">
        <f>L88+L87+L86+L85+L84+L83+L82+L81+L80+L76+L75+L74</f>
        <v>4313150.0624042898</v>
      </c>
      <c r="P88" s="24"/>
      <c r="Q88" s="24"/>
    </row>
    <row r="89" spans="1:17" x14ac:dyDescent="0.2">
      <c r="A89" s="182" t="s">
        <v>14</v>
      </c>
      <c r="B89" s="180">
        <v>2017</v>
      </c>
      <c r="C89" s="181">
        <v>186385.6703001089</v>
      </c>
      <c r="D89" s="27">
        <v>310435.11764286889</v>
      </c>
      <c r="E89" s="185">
        <f>C89+C88+C87+C86+C85+C84+C83+C82+C81+C80+C76+C75</f>
        <v>2100027.0173590835</v>
      </c>
      <c r="F89" s="17">
        <f>D89+D88+D87+D86+D85+D84+D83+D82+D81+D80+D76+D75</f>
        <v>3599955.0594840636</v>
      </c>
      <c r="G89" s="181">
        <v>31119.449749147279</v>
      </c>
      <c r="H89" s="27">
        <v>54341.287158892257</v>
      </c>
      <c r="I89" s="185">
        <f>G89+G88+G87+G86+G85+G84+G83+G82+G81+G80+G76+G75</f>
        <v>423852.74620570574</v>
      </c>
      <c r="J89" s="17">
        <f>H89+H88+H87+H86+H85+H84+H83+H82+H81+H80+H76+H75</f>
        <v>727863.68668561615</v>
      </c>
      <c r="K89" s="22">
        <f t="shared" ref="K89" si="10">C89+G89</f>
        <v>217505.12004925619</v>
      </c>
      <c r="L89" s="23">
        <f t="shared" ref="L89" si="11">D89+H89</f>
        <v>364776.40480176115</v>
      </c>
      <c r="M89" s="185">
        <f>K89+K88+K87+K86+K85+K84+K83+K82+K81+K80+K76+K75</f>
        <v>2523879.7635647892</v>
      </c>
      <c r="N89" s="17">
        <f>L89+L88+L87+L86+L85+L84+L83+L82+L81+L80+L76+L75</f>
        <v>4327818.7461696807</v>
      </c>
      <c r="P89" s="24"/>
      <c r="Q89" s="24"/>
    </row>
    <row r="90" spans="1:17" x14ac:dyDescent="0.2">
      <c r="A90" s="182" t="s">
        <v>15</v>
      </c>
      <c r="B90" s="180">
        <v>2017</v>
      </c>
      <c r="C90" s="181">
        <v>162438.7401711891</v>
      </c>
      <c r="D90" s="27">
        <v>262953.46672804252</v>
      </c>
      <c r="E90" s="185">
        <f>C90+C89+C88+C87+C86+C85+C84+C83+C82+C81+C80+C76</f>
        <v>2105129.2253709291</v>
      </c>
      <c r="F90" s="17">
        <f>D90+D89+D88+D87+D86+D85+D84+D83+D82+D81+D80+D76</f>
        <v>3599528.1586072627</v>
      </c>
      <c r="G90" s="181">
        <v>24693.395546908119</v>
      </c>
      <c r="H90" s="27">
        <v>39116.076738255782</v>
      </c>
      <c r="I90" s="185">
        <f>G90+G89+G88+G87+G86+G85+G84+G83+G82+G81+G80+G76</f>
        <v>421223.31716697785</v>
      </c>
      <c r="J90" s="17">
        <f>H90+H89+H88+H87+H86+H85+H84+H83+H82+H81+H80+H76</f>
        <v>720646.66702142812</v>
      </c>
      <c r="K90" s="22">
        <f t="shared" ref="K90" si="12">C90+G90</f>
        <v>187132.13571809721</v>
      </c>
      <c r="L90" s="23">
        <f t="shared" ref="L90" si="13">D90+H90</f>
        <v>302069.54346629832</v>
      </c>
      <c r="M90" s="185">
        <f>K90+K89+K88+K87+K86+K85+K84+K83+K82+K81+K80+K76</f>
        <v>2526352.5425379071</v>
      </c>
      <c r="N90" s="17">
        <f>L90+L89+L88+L87+L86+L85+L84+L83+L82+L81+L80+L76</f>
        <v>4320174.8256286904</v>
      </c>
      <c r="P90" s="24"/>
      <c r="Q90" s="24"/>
    </row>
    <row r="91" spans="1:17" x14ac:dyDescent="0.2">
      <c r="A91" s="182" t="s">
        <v>16</v>
      </c>
      <c r="B91" s="180">
        <v>2017</v>
      </c>
      <c r="C91" s="181">
        <v>148395.45770722404</v>
      </c>
      <c r="D91" s="27">
        <v>264687.67615687079</v>
      </c>
      <c r="E91" s="185">
        <f>SUM(C80:C91)</f>
        <v>2105193.6179806227</v>
      </c>
      <c r="F91" s="17">
        <f>SUM(D80:D91)</f>
        <v>3601018.6467751432</v>
      </c>
      <c r="G91" s="181">
        <v>21905.795237851267</v>
      </c>
      <c r="H91" s="27">
        <v>36506.57569757686</v>
      </c>
      <c r="I91" s="185">
        <f>SUM(G80:G91)</f>
        <v>423030.0007403146</v>
      </c>
      <c r="J91" s="17">
        <f>SUM(H80:H91)</f>
        <v>726052.15323993913</v>
      </c>
      <c r="K91" s="22">
        <f t="shared" ref="K91" si="14">C91+G91</f>
        <v>170301.25294507531</v>
      </c>
      <c r="L91" s="23">
        <f t="shared" ref="L91" si="15">D91+H91</f>
        <v>301194.25185444765</v>
      </c>
      <c r="M91" s="185">
        <f>SUM(K80:K91)</f>
        <v>2528223.6187209371</v>
      </c>
      <c r="N91" s="17">
        <f>SUM(L80:L91)</f>
        <v>4327070.8000150835</v>
      </c>
      <c r="P91" s="24"/>
      <c r="Q91" s="24"/>
    </row>
    <row r="92" spans="1:17" x14ac:dyDescent="0.2">
      <c r="A92" s="182"/>
      <c r="B92" s="180"/>
      <c r="C92" s="181"/>
      <c r="D92" s="27"/>
      <c r="E92" s="185"/>
      <c r="F92" s="17"/>
      <c r="G92" s="181"/>
      <c r="H92" s="27"/>
      <c r="I92" s="185"/>
      <c r="J92" s="17"/>
      <c r="K92" s="181"/>
      <c r="L92" s="27"/>
      <c r="M92" s="185"/>
      <c r="N92" s="17"/>
      <c r="P92" s="24"/>
      <c r="Q92" s="24"/>
    </row>
    <row r="93" spans="1:17" ht="15.75" x14ac:dyDescent="0.25">
      <c r="A93" s="18" t="s">
        <v>3</v>
      </c>
      <c r="B93" s="191">
        <v>2017</v>
      </c>
      <c r="C93" s="172">
        <f>SUM(C80:C91)</f>
        <v>2105193.6179806227</v>
      </c>
      <c r="D93" s="173">
        <f>SUM(D80:D91)</f>
        <v>3601018.6467751432</v>
      </c>
      <c r="E93" s="189" t="s">
        <v>5</v>
      </c>
      <c r="F93" s="20" t="s">
        <v>5</v>
      </c>
      <c r="G93" s="172">
        <f>SUM(G80:G91)</f>
        <v>423030.0007403146</v>
      </c>
      <c r="H93" s="173">
        <f>SUM(H80:H91)</f>
        <v>726052.15323993913</v>
      </c>
      <c r="I93" s="189" t="s">
        <v>5</v>
      </c>
      <c r="J93" s="20" t="s">
        <v>5</v>
      </c>
      <c r="K93" s="190">
        <f>SUM(K80:K91)</f>
        <v>2528223.6187209371</v>
      </c>
      <c r="L93" s="173">
        <f>SUM(L80:L91)</f>
        <v>4327070.8000150835</v>
      </c>
      <c r="M93" s="189" t="s">
        <v>5</v>
      </c>
      <c r="N93" s="20" t="s">
        <v>5</v>
      </c>
    </row>
    <row r="94" spans="1:17" ht="15.75" x14ac:dyDescent="0.25">
      <c r="A94" s="186"/>
      <c r="B94" s="188"/>
      <c r="C94" s="184"/>
      <c r="D94" s="177"/>
      <c r="E94" s="187"/>
      <c r="F94" s="179"/>
      <c r="G94" s="184"/>
      <c r="H94" s="177"/>
      <c r="I94" s="187"/>
      <c r="J94" s="179"/>
      <c r="K94" s="184"/>
      <c r="L94" s="177"/>
      <c r="M94" s="187"/>
      <c r="N94" s="179"/>
      <c r="P94" s="24"/>
      <c r="Q94" s="24"/>
    </row>
    <row r="95" spans="1:17" x14ac:dyDescent="0.2">
      <c r="A95" s="182" t="s">
        <v>99</v>
      </c>
      <c r="B95" s="180">
        <v>2018</v>
      </c>
      <c r="C95" s="181">
        <v>143331.26087014639</v>
      </c>
      <c r="D95" s="27">
        <v>233555.72712423999</v>
      </c>
      <c r="E95" s="185">
        <f>C95+C91+C90+C89+C88+C87+C86+C85+C84+C83+C82+C81</f>
        <v>2106929.9175392082</v>
      </c>
      <c r="F95" s="17">
        <f>D95+D91+D90+D89+D88+D87+D86+D85+D84+D83+D82+D81</f>
        <v>3598019.2650084691</v>
      </c>
      <c r="G95" s="181">
        <v>17500.933589794855</v>
      </c>
      <c r="H95" s="27">
        <v>23974.608187174043</v>
      </c>
      <c r="I95" s="185">
        <f>G95+G91+G90+G89+G88+G87+G86+G85+G84+G83+G82+G81</f>
        <v>424107.91303728888</v>
      </c>
      <c r="J95" s="17">
        <f>H95+H91+H90+H89+H88+H87+H86+H85+H84+H83+H82+H81</f>
        <v>726278.02834967733</v>
      </c>
      <c r="K95" s="22">
        <f>C95+G95</f>
        <v>160832.19445994124</v>
      </c>
      <c r="L95" s="23">
        <f>D95+H95</f>
        <v>257530.33531141403</v>
      </c>
      <c r="M95" s="185">
        <f>K95+K91+K90+K89+K88+K87+K86+K85+K84+K83+K82+K81</f>
        <v>2531037.8305764976</v>
      </c>
      <c r="N95" s="17">
        <f>L95+L91+L90+L89+L88+L87+L86+L85+L84+L83+L82+L81</f>
        <v>4324297.2933581462</v>
      </c>
      <c r="P95" s="24"/>
      <c r="Q95" s="24"/>
    </row>
    <row r="96" spans="1:17" x14ac:dyDescent="0.2">
      <c r="A96" s="182" t="s">
        <v>6</v>
      </c>
      <c r="B96" s="180">
        <v>2018</v>
      </c>
      <c r="C96" s="181">
        <v>147941.86723786755</v>
      </c>
      <c r="D96" s="27">
        <v>243433.71496612858</v>
      </c>
      <c r="E96" s="185">
        <f>C96+C95+C91+C90+C89+C88+C87+C86+C85+C84+C83+C82</f>
        <v>2114931.6451519066</v>
      </c>
      <c r="F96" s="17">
        <f>D96+D95+D91+D90+D89+D88+D87+D86+D85+D84+D83+D82</f>
        <v>3602805.5078984466</v>
      </c>
      <c r="G96" s="181">
        <v>23351.596163945862</v>
      </c>
      <c r="H96" s="27">
        <v>34787.048213651251</v>
      </c>
      <c r="I96" s="185">
        <f>G96+G95+G91+G90+G89+G88+G87+G86+G85+G84+G83+G82</f>
        <v>422454.67507107626</v>
      </c>
      <c r="J96" s="17">
        <f>H96+H95+H91+H90+H89+H88+H87+H86+H85+H84+H83+H82</f>
        <v>724204.12242171285</v>
      </c>
      <c r="K96" s="22">
        <f t="shared" ref="K96" si="16">C96+G96</f>
        <v>171293.46340181341</v>
      </c>
      <c r="L96" s="23">
        <f t="shared" ref="L96" si="17">D96+H96</f>
        <v>278220.76317977981</v>
      </c>
      <c r="M96" s="185">
        <f>K96+K95+K91+K90+K89+K88+K87+K86+K85+K84+K83+K82</f>
        <v>2537386.3202229831</v>
      </c>
      <c r="N96" s="17">
        <f>L96+L95+L91+L90+L89+L88+L87+L86+L85+L84+L83+L82</f>
        <v>4327009.6303201597</v>
      </c>
      <c r="P96" s="24"/>
      <c r="Q96" s="24"/>
    </row>
    <row r="97" spans="1:17" x14ac:dyDescent="0.2">
      <c r="A97" s="182" t="s">
        <v>7</v>
      </c>
      <c r="B97" s="6">
        <v>2018</v>
      </c>
      <c r="C97" s="181">
        <v>171387.52972364213</v>
      </c>
      <c r="D97" s="27">
        <v>279575.85733704845</v>
      </c>
      <c r="E97" s="185">
        <f>C97+C96+C95+C91+C90+C89+C88+C87+C86+C85+C84+C83</f>
        <v>2128500.4006096427</v>
      </c>
      <c r="F97" s="17">
        <f>D97+D96+D95+D91+D90+D89+D88+D87+D86+D85+D84+D83</f>
        <v>3622244.1819046391</v>
      </c>
      <c r="G97" s="181">
        <v>27576.529180258025</v>
      </c>
      <c r="H97" s="27">
        <v>48115.33400657204</v>
      </c>
      <c r="I97" s="185">
        <f>G97+G96+G95+G91+G90+G89+G88+G87+G86+G85+G84+G83</f>
        <v>422981.64839536103</v>
      </c>
      <c r="J97" s="17">
        <f>H97+H96+H95+H91+H90+H89+H88+H87+H86+H85+H84+H83</f>
        <v>729823.53531926509</v>
      </c>
      <c r="K97" s="22">
        <f t="shared" ref="K97" si="18">C97+G97</f>
        <v>198964.05890390015</v>
      </c>
      <c r="L97" s="23">
        <f t="shared" ref="L97" si="19">D97+H97</f>
        <v>327691.19134362048</v>
      </c>
      <c r="M97" s="185">
        <f>K97+K96+K95+K91+K90+K89+K88+K87+K86+K85+K84+K83</f>
        <v>2551482.0490050032</v>
      </c>
      <c r="N97" s="17">
        <f>L97+L96+L95+L91+L90+L89+L88+L87+L86+L85+L84+L83</f>
        <v>4352067.717223905</v>
      </c>
      <c r="P97" s="24"/>
      <c r="Q97" s="24"/>
    </row>
    <row r="98" spans="1:17" x14ac:dyDescent="0.2">
      <c r="A98" s="182" t="s">
        <v>8</v>
      </c>
      <c r="B98" s="6">
        <v>2018</v>
      </c>
      <c r="C98" s="181">
        <v>172157.08582162642</v>
      </c>
      <c r="D98" s="27">
        <v>281782.37102406198</v>
      </c>
      <c r="E98" s="185">
        <f>C98+C97+C96+C95+C91+C90+C89+C88+C87+C86+C84+C85</f>
        <v>2132213.7551914225</v>
      </c>
      <c r="F98" s="17">
        <f>D98+D97+D96+D95+D91+D90+D89+D88+D87+D86+D84+D85</f>
        <v>3605244.9226860073</v>
      </c>
      <c r="G98" s="181">
        <v>34797.057253457519</v>
      </c>
      <c r="H98" s="27">
        <v>55714.181677726607</v>
      </c>
      <c r="I98" s="185">
        <f>G98+G97+G96+G95+G91+G90+G89+G88+G87+G86+G85+G84</f>
        <v>421147.58886964922</v>
      </c>
      <c r="J98" s="185">
        <f>H98+H97+H96+H95+H91+H90+H89+H88+H87+H86+H85+H84</f>
        <v>720633.00305557589</v>
      </c>
      <c r="K98" s="22">
        <f t="shared" ref="K98" si="20">C98+G98</f>
        <v>206954.14307508394</v>
      </c>
      <c r="L98" s="23">
        <f t="shared" ref="L98" si="21">D98+H98</f>
        <v>337496.55270178861</v>
      </c>
      <c r="M98" s="185">
        <f>K98+K97+K96+K95+K91+K90+K89+K88+K87+K86+K84+K85</f>
        <v>2553361.3440610715</v>
      </c>
      <c r="N98" s="17">
        <f>L98+L97+L96+L95+L91+L90+L89+L88+L87+L86+L84+L85</f>
        <v>4325877.9257415831</v>
      </c>
      <c r="P98" s="24"/>
      <c r="Q98" s="24"/>
    </row>
    <row r="99" spans="1:17" x14ac:dyDescent="0.2">
      <c r="A99" s="182" t="s">
        <v>9</v>
      </c>
      <c r="B99" s="6">
        <v>2018</v>
      </c>
      <c r="C99" s="181">
        <v>203503.15916138937</v>
      </c>
      <c r="D99" s="27">
        <v>329996.45865203941</v>
      </c>
      <c r="E99" s="185">
        <f>C99+C98+C97+C96+C95+C91+C90+C89+C88+C87+C86+C85</f>
        <v>2149106.4128780211</v>
      </c>
      <c r="F99" s="17">
        <f>D99+D98+D97+D96+D95+D91+D90+D89+D88+D87+D86+D85</f>
        <v>3628949.8001679298</v>
      </c>
      <c r="G99" s="181">
        <v>46859.974074840662</v>
      </c>
      <c r="H99" s="27">
        <v>86257.163902978617</v>
      </c>
      <c r="I99" s="185">
        <f>G99+G98+G97+G96+G95+G91+G90+G89+G88+G87+G86+G85</f>
        <v>422977.17503559828</v>
      </c>
      <c r="J99" s="17">
        <f>H99+H98+H97+H96+H95+H91+H90+H89+H88+H87+H86+H85</f>
        <v>730130.85066433286</v>
      </c>
      <c r="K99" s="22">
        <f t="shared" ref="K99" si="22">C99+G99</f>
        <v>250363.13323623003</v>
      </c>
      <c r="L99" s="23">
        <f t="shared" ref="L99" si="23">D99+H99</f>
        <v>416253.62255501805</v>
      </c>
      <c r="M99" s="185">
        <f>K99+K98+K97+K96+K95+K91+K90+K89+K88+K87+K86+K85</f>
        <v>2572083.5879136194</v>
      </c>
      <c r="N99" s="17">
        <f>L99+L98+L97+L96+L95+L91+L90+L89+L88+L87+L86+L85</f>
        <v>4359080.6508322628</v>
      </c>
      <c r="P99" s="24"/>
      <c r="Q99" s="24"/>
    </row>
    <row r="100" spans="1:17" x14ac:dyDescent="0.2">
      <c r="A100" s="182" t="s">
        <v>10</v>
      </c>
      <c r="B100" s="6">
        <v>2018</v>
      </c>
      <c r="C100" s="181">
        <v>209222.48183085406</v>
      </c>
      <c r="D100" s="27">
        <v>349946.30370419088</v>
      </c>
      <c r="E100" s="185">
        <f>C100+C99+C98+C97+C96+C95+C91+C90+C89+C88+C87+C86</f>
        <v>2157475.239653246</v>
      </c>
      <c r="F100" s="17">
        <f>D100+D99+D98+D97+D96+D95+D91+D90+D89+D88+D87+D86</f>
        <v>3647201.7442663508</v>
      </c>
      <c r="G100" s="181">
        <v>51308.057740914868</v>
      </c>
      <c r="H100" s="27">
        <v>92287.357643705531</v>
      </c>
      <c r="I100" s="16">
        <f>G100+G99+G98+G97+G96+G95+G91+G90+G89+G88+G87+G86</f>
        <v>429275.54619385826</v>
      </c>
      <c r="J100" s="17">
        <f>H100+H99+H98+H97+H96+H95+H91+H90+H89+H88+H87+H86</f>
        <v>742732.12175271008</v>
      </c>
      <c r="K100" s="199">
        <f t="shared" ref="K100:L102" si="24">C100+G100</f>
        <v>260530.53957176892</v>
      </c>
      <c r="L100" s="23">
        <f t="shared" si="24"/>
        <v>442233.66134789644</v>
      </c>
      <c r="M100" s="16">
        <f>K100+K99+K98+K97+K96+K95+K91+K90+K89+K88+K87+K86</f>
        <v>2586750.7858471037</v>
      </c>
      <c r="N100" s="17">
        <f>L100+L99+L98+L97+L96+L95+L91+L90+L89+L88+L87+L86</f>
        <v>4389933.8660190618</v>
      </c>
      <c r="P100" s="24"/>
      <c r="Q100" s="24"/>
    </row>
    <row r="101" spans="1:17" x14ac:dyDescent="0.2">
      <c r="A101" s="182" t="s">
        <v>11</v>
      </c>
      <c r="B101" s="6">
        <v>2018</v>
      </c>
      <c r="C101" s="181">
        <v>205446.11732225076</v>
      </c>
      <c r="D101" s="27">
        <v>369274.10445045453</v>
      </c>
      <c r="E101" s="185">
        <f>C101+C100+C99+C98+C97+C96+C95+C91+C90+C89+C88+C87</f>
        <v>2163130.2715394683</v>
      </c>
      <c r="F101" s="17">
        <f>D101+D100+D99+D98+D97+D96+D95+D91+D90+D89+D88+D87</f>
        <v>3653256.895435404</v>
      </c>
      <c r="G101" s="181">
        <v>55835.079728702127</v>
      </c>
      <c r="H101" s="27">
        <v>100953.94456195837</v>
      </c>
      <c r="I101" s="185">
        <f>G101+G100+G99+G98+G97+G96+G95+G91+G90+G89+G88+G87</f>
        <v>437511.88680049527</v>
      </c>
      <c r="J101" s="17">
        <f>H101+H100+H99+H98+H97+H96+H95+H91+H90+H89+H88+H87</f>
        <v>758762.85964526597</v>
      </c>
      <c r="K101" s="199">
        <f t="shared" si="24"/>
        <v>261281.19705095288</v>
      </c>
      <c r="L101" s="23">
        <f t="shared" si="24"/>
        <v>470228.0490124129</v>
      </c>
      <c r="M101" s="16">
        <f>K101+K100+K99+K98+K97+K96+K95+K91+K90+K89+K88+K87</f>
        <v>2600642.1583399633</v>
      </c>
      <c r="N101" s="17">
        <f>L101+L100+L99+L98+L97+L96+L95+L91+L90+L89+L88+L87</f>
        <v>4412019.7550806701</v>
      </c>
      <c r="P101" s="24"/>
      <c r="Q101" s="24"/>
    </row>
    <row r="102" spans="1:17" x14ac:dyDescent="0.2">
      <c r="A102" s="182" t="s">
        <v>12</v>
      </c>
      <c r="B102" s="6">
        <v>2018</v>
      </c>
      <c r="C102" s="181">
        <v>223837.72387581368</v>
      </c>
      <c r="D102" s="27">
        <v>411735.69812121848</v>
      </c>
      <c r="E102" s="185">
        <f>C102+C101+C100+C99+C98+C97+C96+C95+C91+C90+C89+C88</f>
        <v>2169948.457931817</v>
      </c>
      <c r="F102" s="17">
        <f>D102+D101+D100+D99+D98+D97+D96+D95+D91+D90+D89+D88</f>
        <v>3669683.2284500268</v>
      </c>
      <c r="G102" s="181">
        <v>56536.410072675579</v>
      </c>
      <c r="H102" s="27">
        <v>106079.29025451408</v>
      </c>
      <c r="I102" s="185">
        <f>G102+G101+G100+G99+G98+G97+G96+G95+G91+G90+G89+G88</f>
        <v>438082.0301435694</v>
      </c>
      <c r="J102" s="17">
        <f>H102+H101+H100+H99+H98+H97+H96+H95+H91+H90+H89+H88</f>
        <v>758306.90296759363</v>
      </c>
      <c r="K102" s="199">
        <f t="shared" si="24"/>
        <v>280374.13394848927</v>
      </c>
      <c r="L102" s="23">
        <f t="shared" si="24"/>
        <v>517814.98837573256</v>
      </c>
      <c r="M102" s="185">
        <f>K102+K101+K100+K99+K98+K97+K96+K95+K91+K90+K89+K88</f>
        <v>2608030.4880753872</v>
      </c>
      <c r="N102" s="17">
        <f>L102+L101+L100+L99+L98+L97+L96+L95+L91+L90+L89+L88</f>
        <v>4427990.1314176209</v>
      </c>
      <c r="P102" s="24"/>
      <c r="Q102" s="24"/>
    </row>
    <row r="103" spans="1:17" x14ac:dyDescent="0.2">
      <c r="A103" s="182" t="s">
        <v>13</v>
      </c>
      <c r="B103" s="6">
        <v>2018</v>
      </c>
      <c r="C103" s="181">
        <v>206854.37402005485</v>
      </c>
      <c r="D103" s="27">
        <v>339015.92080395884</v>
      </c>
      <c r="E103" s="185">
        <f>C103+C102+C101+C100+C99+C98+C97+C96+C95+C91+C90+C89</f>
        <v>2180901.4680421674</v>
      </c>
      <c r="F103" s="17">
        <f>D103+D102+D101+D100+D99+D98+D97+D96+D95+D91+D90+D89</f>
        <v>3676392.4167111227</v>
      </c>
      <c r="G103" s="181">
        <v>47213.617324814768</v>
      </c>
      <c r="H103" s="27">
        <v>79946.087932544964</v>
      </c>
      <c r="I103" s="185">
        <f>G103+G102+G101+G100+G99+G98+G97+G96+G95+G91+G90+G89</f>
        <v>438697.89566331101</v>
      </c>
      <c r="J103" s="17">
        <f>H103+H102+H101+H100+H99+H98+H97+H96+H95+H91+H90+H89</f>
        <v>758078.95597555058</v>
      </c>
      <c r="K103" s="199">
        <f t="shared" ref="K103" si="25">C103+G103</f>
        <v>254067.9913448696</v>
      </c>
      <c r="L103" s="23">
        <f t="shared" ref="L103" si="26">D103+H103</f>
        <v>418962.00873650378</v>
      </c>
      <c r="M103" s="185">
        <f>K103+K102+K101+K100+K99+K98+K97+K96+K95+K91+K90+K89</f>
        <v>2619599.3637054781</v>
      </c>
      <c r="N103" s="17">
        <f>L103+L102+L101+L100+L99+L98+L97+L96+L95+L91+L90+L89</f>
        <v>4434471.3726866739</v>
      </c>
      <c r="P103" s="24"/>
      <c r="Q103" s="24"/>
    </row>
    <row r="104" spans="1:17" x14ac:dyDescent="0.2">
      <c r="A104" s="182" t="s">
        <v>14</v>
      </c>
      <c r="B104" s="6">
        <v>2018</v>
      </c>
      <c r="C104" s="181">
        <v>198336.34627348263</v>
      </c>
      <c r="D104" s="27">
        <v>322353.01357153035</v>
      </c>
      <c r="E104" s="185">
        <f>C104+C103+C102+C101+C100+C99+C98+C97+C96+C95+C91+C90</f>
        <v>2192852.1440155408</v>
      </c>
      <c r="F104" s="17">
        <f>D104+D103+D102+D101+D100+D99+D98+D97+D96+D95+D91+D90</f>
        <v>3688310.3126397845</v>
      </c>
      <c r="G104" s="181">
        <v>38572.938202401296</v>
      </c>
      <c r="H104" s="27">
        <v>61913.924826616625</v>
      </c>
      <c r="I104" s="185">
        <f>G104+G103+G102+G101+G100+G99+G98+G97+G96+G95+G91+G90</f>
        <v>446151.38411656499</v>
      </c>
      <c r="J104" s="17">
        <f>H104+H103+H102+H101+H100+H99+H98+H97+H96+H95+H91+H90</f>
        <v>765651.59364327486</v>
      </c>
      <c r="K104" s="199">
        <f t="shared" ref="K104:K105" si="27">C104+G104</f>
        <v>236909.28447588393</v>
      </c>
      <c r="L104" s="23">
        <f t="shared" ref="L104:L105" si="28">D104+H104</f>
        <v>384266.938398147</v>
      </c>
      <c r="M104" s="185">
        <f>K104+K103+K102+K101+K100+K99+K98+K97+K96+K95+K91+K90</f>
        <v>2639003.5281321062</v>
      </c>
      <c r="N104" s="17">
        <f>L104+L103+L102+L101+L100+L99+L98+L97+L96+L95+L91+L90</f>
        <v>4453961.9062830592</v>
      </c>
      <c r="P104" s="24"/>
      <c r="Q104" s="24"/>
    </row>
    <row r="105" spans="1:17" x14ac:dyDescent="0.2">
      <c r="A105" s="182" t="s">
        <v>15</v>
      </c>
      <c r="B105" s="6">
        <v>2018</v>
      </c>
      <c r="C105" s="181">
        <v>169664.47028193739</v>
      </c>
      <c r="D105" s="27">
        <v>278349.13642078289</v>
      </c>
      <c r="E105" s="185">
        <f>C105+C104+C103+C102+C101+C100+C99+C98+C97+C96+C95+C91</f>
        <v>2200077.874126289</v>
      </c>
      <c r="F105" s="17">
        <f>D105+D104+D103+D102+D101+D100+D99+D98+D97+D96+D95+D91</f>
        <v>3703705.9823325248</v>
      </c>
      <c r="G105" s="181">
        <v>28341.216112328402</v>
      </c>
      <c r="H105" s="27">
        <v>43109.79284961534</v>
      </c>
      <c r="I105" s="185">
        <f>G105+G104+G103+G102+G101+G100+G99+G98+G97+G96+G95+G91</f>
        <v>449799.2046819852</v>
      </c>
      <c r="J105" s="17">
        <f>H105+H104+H103+H102+H101+H100+H99+H98+H97+H96+H95+H91</f>
        <v>769645.30975463439</v>
      </c>
      <c r="K105" s="199">
        <f t="shared" si="27"/>
        <v>198005.68639426579</v>
      </c>
      <c r="L105" s="23">
        <f t="shared" si="28"/>
        <v>321458.92927039822</v>
      </c>
      <c r="M105" s="185">
        <f>K105+K104+K103+K102+K101+K100+K99+K98+K97+K96+K95+K91</f>
        <v>2649877.0788082746</v>
      </c>
      <c r="N105" s="17">
        <f>L105+L104+L103+L102+L101+L100+L99+L98+L97+L96+L95+L91</f>
        <v>4473351.2920871601</v>
      </c>
      <c r="P105" s="24"/>
      <c r="Q105" s="24"/>
    </row>
    <row r="106" spans="1:17" x14ac:dyDescent="0.2">
      <c r="A106" s="182" t="s">
        <v>16</v>
      </c>
      <c r="B106" s="6">
        <v>2018</v>
      </c>
      <c r="C106" s="181">
        <v>160229.86210470015</v>
      </c>
      <c r="D106" s="27">
        <v>292562.96310126904</v>
      </c>
      <c r="E106" s="185">
        <f>SUM(C95:C106)</f>
        <v>2211912.2785237655</v>
      </c>
      <c r="F106" s="17">
        <f>SUM(D95:D106)</f>
        <v>3731581.269276924</v>
      </c>
      <c r="G106" s="181">
        <v>25784.778534984624</v>
      </c>
      <c r="H106" s="27">
        <v>43953.120951688266</v>
      </c>
      <c r="I106" s="185">
        <f>SUM(G95:G106)</f>
        <v>453678.18797911855</v>
      </c>
      <c r="J106" s="17">
        <f>SUM(H95:H106)</f>
        <v>777091.8550087458</v>
      </c>
      <c r="K106" s="199">
        <f t="shared" ref="K106" si="29">C106+G106</f>
        <v>186014.64063968477</v>
      </c>
      <c r="L106" s="23">
        <f t="shared" ref="L106" si="30">D106+H106</f>
        <v>336516.0840529573</v>
      </c>
      <c r="M106" s="185">
        <f>SUM(K95:K106)</f>
        <v>2665590.4665028839</v>
      </c>
      <c r="N106" s="17">
        <f>SUM(L95:L106)</f>
        <v>4508673.1242856691</v>
      </c>
      <c r="P106" s="24"/>
      <c r="Q106" s="24"/>
    </row>
    <row r="107" spans="1:17" x14ac:dyDescent="0.2">
      <c r="A107" s="182"/>
      <c r="B107" s="6"/>
      <c r="C107" s="181"/>
      <c r="D107" s="200"/>
      <c r="E107" s="185"/>
      <c r="F107" s="201"/>
      <c r="G107" s="181"/>
      <c r="H107" s="200"/>
      <c r="I107" s="185"/>
      <c r="J107" s="201"/>
      <c r="K107" s="199"/>
      <c r="L107" s="202"/>
      <c r="M107" s="185"/>
      <c r="N107" s="201"/>
      <c r="P107" s="24"/>
      <c r="Q107" s="24"/>
    </row>
    <row r="108" spans="1:17" ht="15.75" x14ac:dyDescent="0.25">
      <c r="A108" s="18" t="s">
        <v>3</v>
      </c>
      <c r="B108" s="191">
        <v>2018</v>
      </c>
      <c r="C108" s="172">
        <f>SUM(C95:C106)</f>
        <v>2211912.2785237655</v>
      </c>
      <c r="D108" s="173">
        <f>SUM(D95:D106)</f>
        <v>3731581.269276924</v>
      </c>
      <c r="E108" s="189" t="s">
        <v>5</v>
      </c>
      <c r="F108" s="20" t="s">
        <v>5</v>
      </c>
      <c r="G108" s="172">
        <f>SUM(G95:G106)</f>
        <v>453678.18797911855</v>
      </c>
      <c r="H108" s="173">
        <f>SUM(H95:H106)</f>
        <v>777091.8550087458</v>
      </c>
      <c r="I108" s="189" t="s">
        <v>5</v>
      </c>
      <c r="J108" s="20" t="s">
        <v>5</v>
      </c>
      <c r="K108" s="189">
        <f>SUM(K95:K106)</f>
        <v>2665590.4665028839</v>
      </c>
      <c r="L108" s="20">
        <f>SUM(L95:L106)</f>
        <v>4508673.1242856691</v>
      </c>
      <c r="M108" s="189" t="s">
        <v>5</v>
      </c>
      <c r="N108" s="20" t="s">
        <v>5</v>
      </c>
      <c r="P108" s="24"/>
      <c r="Q108" s="24"/>
    </row>
    <row r="109" spans="1:17" ht="15.75" x14ac:dyDescent="0.25">
      <c r="A109" s="186"/>
      <c r="B109" s="188"/>
      <c r="C109" s="184"/>
      <c r="D109" s="177"/>
      <c r="E109" s="187"/>
      <c r="F109" s="179"/>
      <c r="G109" s="184"/>
      <c r="H109" s="177"/>
      <c r="I109" s="187"/>
      <c r="J109" s="179"/>
      <c r="K109" s="184"/>
      <c r="L109" s="177"/>
      <c r="M109" s="187"/>
      <c r="N109" s="179"/>
      <c r="P109" s="24"/>
      <c r="Q109" s="24"/>
    </row>
    <row r="110" spans="1:17" x14ac:dyDescent="0.2">
      <c r="A110" s="182" t="s">
        <v>99</v>
      </c>
      <c r="B110" s="180">
        <v>2019</v>
      </c>
      <c r="C110" s="181">
        <v>144303.84814663584</v>
      </c>
      <c r="D110" s="27">
        <v>232215.88153842499</v>
      </c>
      <c r="E110" s="185">
        <f>C110+C106+C105+C104+C103+C102+C101+C100+C99+C98+C97+C96</f>
        <v>2212884.865800255</v>
      </c>
      <c r="F110" s="17">
        <f>D110+D106+D105+D104+D103+D102+D101+D100+D99+D98+D97+D96</f>
        <v>3730241.4236911084</v>
      </c>
      <c r="G110" s="181">
        <v>18971.847717417993</v>
      </c>
      <c r="H110" s="27">
        <v>31508.471103385178</v>
      </c>
      <c r="I110" s="185">
        <f>G110+G106+G105+G104+G103+G102+G101+G100+G99+G98+G97+G96</f>
        <v>455149.10210674175</v>
      </c>
      <c r="J110" s="17">
        <f>H110+H106+H105+H104+H103+H102+H101+H100+H99+H98+H97+H96</f>
        <v>784625.71792495681</v>
      </c>
      <c r="K110" s="22">
        <f>C110+G110</f>
        <v>163275.69586405382</v>
      </c>
      <c r="L110" s="23">
        <f>D110+H110</f>
        <v>263724.3526418102</v>
      </c>
      <c r="M110" s="185">
        <f>K110+K106+K105+K104+K103+K102+K101+K100+K99+K98+K97+K96</f>
        <v>2668033.9679069966</v>
      </c>
      <c r="N110" s="17">
        <f>L110+L106+L105+L104+L103+L102+L101+L100+L99+L98+L97+L96+L95</f>
        <v>4772397.4769274788</v>
      </c>
      <c r="P110" s="24"/>
      <c r="Q110" s="24"/>
    </row>
    <row r="111" spans="1:17" x14ac:dyDescent="0.2">
      <c r="A111" s="182" t="s">
        <v>6</v>
      </c>
      <c r="B111" s="180">
        <v>2019</v>
      </c>
      <c r="C111" s="181">
        <v>163704.80157164548</v>
      </c>
      <c r="D111" s="27">
        <v>274402.35326460266</v>
      </c>
      <c r="E111" s="185">
        <f>C111+C110+C106+C105+C104+C103+C102+C101+C100+C99+C98+C97</f>
        <v>2228647.8001340325</v>
      </c>
      <c r="F111" s="17">
        <f>D111+D110+D106+D105+D104+D103+D102+D101+D100+D99+D98+D97</f>
        <v>3761210.0619895821</v>
      </c>
      <c r="G111" s="181">
        <v>23350.694371018653</v>
      </c>
      <c r="H111" s="27">
        <v>38898.965575669565</v>
      </c>
      <c r="I111" s="185">
        <f>G111+G110+G106+G105+G104+G103+G102+G101+G100+G99+G98+G97</f>
        <v>455148.20031381457</v>
      </c>
      <c r="J111" s="17">
        <f>H111+H110+H106+H105+H104+H103+H102+H101+H100+H99+H98+H97</f>
        <v>788737.63528697519</v>
      </c>
      <c r="K111" s="22">
        <f>C111+G111</f>
        <v>187055.49594266413</v>
      </c>
      <c r="L111" s="23">
        <f>D111+H111</f>
        <v>313301.3188402722</v>
      </c>
      <c r="M111" s="185">
        <f>K111+K110+K106+K105+K104+K103+K102+K101+K100+K99+K98+K97</f>
        <v>2683796.0004478469</v>
      </c>
      <c r="N111" s="17">
        <f>L111+L110+L106+L105+L104+L103+L102+L101+L100+L99+L98+L97</f>
        <v>4549947.6972765578</v>
      </c>
      <c r="P111" s="24"/>
      <c r="Q111" s="24"/>
    </row>
    <row r="112" spans="1:17" x14ac:dyDescent="0.2">
      <c r="A112" s="182" t="s">
        <v>7</v>
      </c>
      <c r="B112" s="6">
        <v>2019</v>
      </c>
      <c r="C112" s="181">
        <v>172364.84019737912</v>
      </c>
      <c r="D112" s="27">
        <v>308143.02255508956</v>
      </c>
      <c r="E112" s="185">
        <f>C112+C111+C110+C106+C105+C104+C103+C102+C101+C100+C99+C98</f>
        <v>2229625.1106077698</v>
      </c>
      <c r="F112" s="17">
        <f>D112+D111+D110+D106+D105+D104+D103+D102+D101+D100+D99+D98</f>
        <v>3789777.2272076234</v>
      </c>
      <c r="G112" s="181">
        <v>28618.068530239769</v>
      </c>
      <c r="H112" s="27">
        <v>45317.044436367636</v>
      </c>
      <c r="I112" s="185">
        <f>G112+G111+G110+G106+G105+G104+G103+G102+G101+G100+G99+G98</f>
        <v>456189.73966379627</v>
      </c>
      <c r="J112" s="17">
        <f>H112+H111+H110+H106+H105+H104+H103+H102+H101+H100+H99+H98</f>
        <v>785939.34571677074</v>
      </c>
      <c r="K112" s="22">
        <f t="shared" ref="K112:K113" si="31">C112+G112</f>
        <v>200982.90872761889</v>
      </c>
      <c r="L112" s="23">
        <f t="shared" ref="L112:L113" si="32">D112+H112</f>
        <v>353460.06699145719</v>
      </c>
      <c r="M112" s="185">
        <f>K112+K111+K110+K106+K105+K104+K103+K102+K101+K100+K99+K98</f>
        <v>2685814.8502715658</v>
      </c>
      <c r="N112" s="17">
        <f>L112+L111+L110+L106+L105+L104+L103+L102+L101+L100+L99+L98</f>
        <v>4575716.5729243951</v>
      </c>
      <c r="P112" s="24"/>
      <c r="Q112" s="24"/>
    </row>
    <row r="113" spans="1:17" x14ac:dyDescent="0.2">
      <c r="A113" s="182" t="s">
        <v>8</v>
      </c>
      <c r="B113" s="6">
        <v>2019</v>
      </c>
      <c r="C113" s="181">
        <v>172289</v>
      </c>
      <c r="D113" s="27">
        <v>291591</v>
      </c>
      <c r="E113" s="185">
        <f>C113+C112+C111+C110+C106+C105+C104+C103+C102+C101+C100+C99</f>
        <v>2229757.0247861436</v>
      </c>
      <c r="F113" s="17">
        <f>D113+D112+D111+D110+D106+D105+D104+D103+D102+D101+D100+D99</f>
        <v>3799585.8561835615</v>
      </c>
      <c r="G113" s="181">
        <v>36763.341270851881</v>
      </c>
      <c r="H113" s="27">
        <v>66337.934651176838</v>
      </c>
      <c r="I113" s="185">
        <f>G113+G112+G111+G110+G106+G105+G104+G103+G102+G101+G100+G99</f>
        <v>458156.02368119062</v>
      </c>
      <c r="J113" s="17">
        <f>H113+H112+H111+H110+H106+H105+H104+H103+H102+H101+H100+H99</f>
        <v>796563.09869022109</v>
      </c>
      <c r="K113" s="22">
        <f t="shared" si="31"/>
        <v>209052.34127085187</v>
      </c>
      <c r="L113" s="23">
        <f t="shared" si="32"/>
        <v>357928.93465117685</v>
      </c>
      <c r="M113" s="185">
        <f>K113+K112+K110+K111+K106+K105+K104+K103+K102+K101+K100+K99</f>
        <v>2687913.0484673339</v>
      </c>
      <c r="N113" s="17">
        <f>L113+L112+L110+L111+L106+L105+L104+L103+L102+L101+L100+L99</f>
        <v>4596148.9548737826</v>
      </c>
      <c r="P113" s="24"/>
      <c r="Q113" s="24"/>
    </row>
    <row r="114" spans="1:17" x14ac:dyDescent="0.2">
      <c r="A114" s="182" t="s">
        <v>9</v>
      </c>
      <c r="B114" s="6">
        <v>2019</v>
      </c>
      <c r="C114" s="181">
        <v>209052.13082347001</v>
      </c>
      <c r="D114" s="27">
        <v>353957.1570725427</v>
      </c>
      <c r="E114" s="185">
        <f>C114+C113+C112+C111+C110+C106+C105+C104+C103+C102+C101+C100</f>
        <v>2235305.9964482239</v>
      </c>
      <c r="F114" s="17">
        <f>D114+D113+D112+D111+D110+D106+D105+D104+D103+D102+D101+D100</f>
        <v>3823546.5546040651</v>
      </c>
      <c r="G114" s="181">
        <v>42906.017880578373</v>
      </c>
      <c r="H114" s="27">
        <v>75837.932032940618</v>
      </c>
      <c r="I114" s="185">
        <f>G114+G113+G112+G111+G110+G106+G105+G104+G103+G102+G101+G100</f>
        <v>454202.06748692831</v>
      </c>
      <c r="J114" s="17">
        <f>H114+H113+H112+H111+H110+H106+H105+H104+H103+H102+H101+H100</f>
        <v>786143.86682018312</v>
      </c>
      <c r="K114" s="22">
        <f t="shared" ref="K114" si="33">C114+G114</f>
        <v>251958.14870404839</v>
      </c>
      <c r="L114" s="23">
        <f t="shared" ref="L114" si="34">D114+H114</f>
        <v>429795.08910548332</v>
      </c>
      <c r="M114" s="185">
        <f>K114+K113+K112+K111+K110+K106+K105+K104+K103+K102+K101+K100</f>
        <v>2689508.0639351523</v>
      </c>
      <c r="N114" s="17">
        <f>L114+L113+L112+L111+L110+L106+L105+L104+L103+L102+L101+L100</f>
        <v>4609690.4214242483</v>
      </c>
      <c r="P114" s="24"/>
      <c r="Q114" s="24"/>
    </row>
    <row r="115" spans="1:17" x14ac:dyDescent="0.2">
      <c r="A115" s="182" t="s">
        <v>10</v>
      </c>
      <c r="B115" s="6">
        <v>2019</v>
      </c>
      <c r="C115" s="181">
        <v>227885.29172787929</v>
      </c>
      <c r="D115" s="27">
        <v>381005.49581379729</v>
      </c>
      <c r="E115" s="185">
        <f>C115+C114+C113+C112+C111+C110+C106+C105+C104+C103+C102+C101</f>
        <v>2253968.8063452491</v>
      </c>
      <c r="F115" s="17">
        <f>D115+D114+D113+D112+D111+D110+D106+D105+D104+D103+D102+D101</f>
        <v>3854605.7467136714</v>
      </c>
      <c r="G115" s="181">
        <v>48153.030678634794</v>
      </c>
      <c r="H115" s="27">
        <v>96859.229445758217</v>
      </c>
      <c r="I115" s="185">
        <f>G115+G114+G113+G112+G111+G110+G106+G105+G104+G103+G102+G101</f>
        <v>451047.04042464826</v>
      </c>
      <c r="J115" s="17">
        <f>H115+H114+H113+H112+H111+H110+H106+H105+H104+H103+H102+H101</f>
        <v>790715.73862223583</v>
      </c>
      <c r="K115" s="22">
        <f t="shared" ref="K115:K116" si="35">C115+G115</f>
        <v>276038.32240651408</v>
      </c>
      <c r="L115" s="23">
        <f t="shared" ref="L115:L116" si="36">D115+H115</f>
        <v>477864.7252595555</v>
      </c>
      <c r="M115" s="185">
        <f>K115+K114+K113+K112+K111+K110+K106+K105+K104+K103+K102+K101</f>
        <v>2705015.8467698977</v>
      </c>
      <c r="N115" s="17">
        <f>L115+L114+L113+L112+L111+L110+L106+L105+L104+L103+L102+L101</f>
        <v>4645321.485335907</v>
      </c>
      <c r="P115" s="24"/>
      <c r="Q115" s="24"/>
    </row>
    <row r="116" spans="1:17" x14ac:dyDescent="0.2">
      <c r="A116" s="182" t="s">
        <v>11</v>
      </c>
      <c r="B116" s="6">
        <v>2019</v>
      </c>
      <c r="C116" s="181">
        <v>235568.29383385499</v>
      </c>
      <c r="D116" s="27">
        <v>408819.49429462</v>
      </c>
      <c r="E116" s="185">
        <f>C116+C115+C114+C113+C112+C111+C110+C106+C105+C104+C103+C102</f>
        <v>2284090.9828568534</v>
      </c>
      <c r="F116" s="17">
        <f>D116+D115+D114+D113+D112+D111++D110+D106+D105+D104+D103+D102</f>
        <v>3894151.136557837</v>
      </c>
      <c r="G116" s="181">
        <v>58691.396770367879</v>
      </c>
      <c r="H116" s="27">
        <v>113966.45851856319</v>
      </c>
      <c r="I116" s="185">
        <f>G116+G115+G114+G113+G112+G111+G110+G106+G105+G104+G103+G102</f>
        <v>453903.35746631393</v>
      </c>
      <c r="J116" s="17">
        <f>H116+H115+H114+H113+H112+H111+H110+H106+H105+H104+H103+H102</f>
        <v>803728.25257884059</v>
      </c>
      <c r="K116" s="22">
        <f t="shared" si="35"/>
        <v>294259.69060422288</v>
      </c>
      <c r="L116" s="23">
        <f t="shared" si="36"/>
        <v>522785.95281318319</v>
      </c>
      <c r="M116" s="185">
        <f>K116+K115+K114+K113+K112+K111+K110+K106+K105+K104+K103+K102</f>
        <v>2737994.3403231674</v>
      </c>
      <c r="N116" s="17">
        <f>L116+L115+L114+L113+L112+L111+L110+L106+L105+L104+L103+L102</f>
        <v>4697879.3891366776</v>
      </c>
      <c r="P116" s="24"/>
      <c r="Q116" s="24"/>
    </row>
    <row r="117" spans="1:17" x14ac:dyDescent="0.2">
      <c r="A117" s="182" t="s">
        <v>12</v>
      </c>
      <c r="B117" s="6">
        <v>2019</v>
      </c>
      <c r="C117" s="181">
        <v>241732.39331113978</v>
      </c>
      <c r="D117" s="27">
        <v>444285.63268770394</v>
      </c>
      <c r="E117" s="185">
        <f>C117+C116+C115+C114+C113+C112+C111+C110+C106+C105+C104+C103</f>
        <v>2301985.6522921794</v>
      </c>
      <c r="F117" s="17">
        <f>D117+D116+D115+D114+D113+D112+D111+D110+D106+D105+D104+D103</f>
        <v>3926701.0711243232</v>
      </c>
      <c r="G117" s="181">
        <v>64979.250599611354</v>
      </c>
      <c r="H117" s="27">
        <v>124899.27377402582</v>
      </c>
      <c r="I117" s="185">
        <f>G117+G116+G115+G114+G112+G113+G111+G110+G106+G105+G104+G103</f>
        <v>462346.19799324981</v>
      </c>
      <c r="J117" s="17">
        <f>H117+H116+H115+H114+H113+H112+H111+H110+H106+H105+H104+H103</f>
        <v>822548.23609835235</v>
      </c>
      <c r="K117" s="22">
        <f t="shared" ref="K117" si="37">C117+G117</f>
        <v>306711.64391075115</v>
      </c>
      <c r="L117" s="23">
        <f t="shared" ref="L117" si="38">D117+H117</f>
        <v>569184.90646172978</v>
      </c>
      <c r="M117" s="185">
        <f>K117+K116+K115+K114+K113+K112+K111+K110+K106+K105+K104+K103</f>
        <v>2764331.8502854295</v>
      </c>
      <c r="N117" s="17">
        <f>L117+L116+L115+L114+L113+L112+L111+L110+L106+L105+L104+L103</f>
        <v>4749249.3072226755</v>
      </c>
      <c r="P117" s="24"/>
      <c r="Q117" s="24"/>
    </row>
    <row r="118" spans="1:17" x14ac:dyDescent="0.2">
      <c r="A118" s="182" t="s">
        <v>13</v>
      </c>
      <c r="B118" s="6">
        <v>2019</v>
      </c>
      <c r="C118" s="181">
        <v>211890.67375398398</v>
      </c>
      <c r="D118" s="27">
        <v>344567.81251933647</v>
      </c>
      <c r="E118" s="185">
        <f>C118+C117+C116+C115+C114+C113+C112+C111+C110+C106+C105+C104</f>
        <v>2307021.9520261087</v>
      </c>
      <c r="F118" s="17">
        <f>D118+D117+D116+D115+D114+D113+D112+D111+D110+D106+D105+D104</f>
        <v>3932252.9628397003</v>
      </c>
      <c r="G118" s="181">
        <v>45266.093248160912</v>
      </c>
      <c r="H118" s="27">
        <v>81511.489099990984</v>
      </c>
      <c r="I118" s="185">
        <f>G118+G117+G116+G115+G114+G113+G112+G111+G110+G106+G105+G104</f>
        <v>460398.67391659593</v>
      </c>
      <c r="J118" s="17">
        <f>H118+H117+H116+H115+H114+H113+H112+H111+H110+H106+H105+H104</f>
        <v>824113.63726579817</v>
      </c>
      <c r="K118" s="22">
        <f t="shared" ref="K118:K119" si="39">C118+G118</f>
        <v>257156.76700214489</v>
      </c>
      <c r="L118" s="23">
        <f t="shared" ref="L118:L119" si="40">D118+H118</f>
        <v>426079.30161932745</v>
      </c>
      <c r="M118" s="185">
        <f>K118+K117+K116+K115+K114+K113+K112+K111+K110+K106+K104+K105</f>
        <v>2767420.6259427047</v>
      </c>
      <c r="N118" s="17">
        <f>L118+L117+L116+L115+L114+L113+L112+L111+L110+L106+L105+L104</f>
        <v>4756366.600105498</v>
      </c>
      <c r="P118" s="24"/>
      <c r="Q118" s="24"/>
    </row>
    <row r="119" spans="1:17" x14ac:dyDescent="0.2">
      <c r="A119" s="182" t="s">
        <v>14</v>
      </c>
      <c r="B119" s="6">
        <v>2019</v>
      </c>
      <c r="C119" s="181">
        <v>200122.35853924751</v>
      </c>
      <c r="D119" s="27">
        <v>328591.55567975761</v>
      </c>
      <c r="E119" s="185">
        <f>C119+C118+C117+C116+C115+C114+C113+C112+C111+C110+C106+C105</f>
        <v>2308807.9642918734</v>
      </c>
      <c r="F119" s="17">
        <f>D119+D118+D117+D116+D115+D114+D113+D112+D111+D110+D106+D105</f>
        <v>3938491.5049479278</v>
      </c>
      <c r="G119" s="181">
        <v>38306.993878456371</v>
      </c>
      <c r="H119" s="27">
        <v>66397.226210660257</v>
      </c>
      <c r="I119" s="185">
        <f>G119+G118+G117+G116+G115+G114+G113+G112+G111+G110+G106+G105</f>
        <v>460132.72959265101</v>
      </c>
      <c r="J119" s="17">
        <f>H119+H118+H117+H116+H115+H114+H113+H112+H111+H110+H106+H105</f>
        <v>828596.93864984182</v>
      </c>
      <c r="K119" s="22">
        <f t="shared" si="39"/>
        <v>238429.35241770389</v>
      </c>
      <c r="L119" s="23">
        <f t="shared" si="40"/>
        <v>394988.78189041786</v>
      </c>
      <c r="M119" s="185">
        <f>K119+K118+K117+K116+K115+K114+K113+K112+K111+K110+K106+K105</f>
        <v>2768940.693884525</v>
      </c>
      <c r="N119" s="17">
        <f>L119+L118+L117+L116+L115+L114+L113+L112+L111+L110+L106+L105</f>
        <v>4767088.4435977694</v>
      </c>
      <c r="P119" s="24"/>
      <c r="Q119" s="24"/>
    </row>
    <row r="120" spans="1:17" x14ac:dyDescent="0.2">
      <c r="A120" s="182" t="s">
        <v>15</v>
      </c>
      <c r="B120" s="6">
        <v>2019</v>
      </c>
      <c r="C120" s="181">
        <v>173944.493838125</v>
      </c>
      <c r="D120" s="27">
        <v>292003.71657424199</v>
      </c>
      <c r="E120" s="185">
        <f>C120+C119+C118+C117+C116+C115+C114+C113+C112+C111+C110+C106</f>
        <v>2313087.9878480611</v>
      </c>
      <c r="F120" s="17">
        <f>D120+D119+D118+D117+D116+D115+D114+D113+D112+D111+D110+D106</f>
        <v>3952146.0851013865</v>
      </c>
      <c r="G120" s="181">
        <v>27595.176275611288</v>
      </c>
      <c r="H120" s="27">
        <v>50023.595052970704</v>
      </c>
      <c r="I120" s="185">
        <f>G120+G119+G118+G116+G117+G115+G114+G113+G112+G111+G110+G106</f>
        <v>459386.68975593388</v>
      </c>
      <c r="J120" s="17">
        <f>H120+H119+H118+H116+H117+H115+H114+H113+H112+H111+H110+H106</f>
        <v>835510.74085319729</v>
      </c>
      <c r="K120" s="22">
        <f t="shared" ref="K120:K121" si="41">C120+G120</f>
        <v>201539.6701137363</v>
      </c>
      <c r="L120" s="23">
        <f t="shared" ref="L120:L121" si="42">D120+H120</f>
        <v>342027.31162721268</v>
      </c>
      <c r="M120" s="185">
        <f>K120+K119+K118+K117+K116+K115+K114+K113+K112+K111+K110+K106</f>
        <v>2772474.6776039954</v>
      </c>
      <c r="N120" s="17">
        <f>L120+L119+L118+L117+L116+L115+L114+L113+L112+L111+L110+L106</f>
        <v>4787656.8259545835</v>
      </c>
      <c r="P120" s="24"/>
      <c r="Q120" s="24"/>
    </row>
    <row r="121" spans="1:17" x14ac:dyDescent="0.2">
      <c r="A121" s="182" t="s">
        <v>16</v>
      </c>
      <c r="B121" s="6">
        <v>2019</v>
      </c>
      <c r="C121" s="181">
        <v>159231.81585821701</v>
      </c>
      <c r="D121" s="27">
        <v>283772.62191623898</v>
      </c>
      <c r="E121" s="185">
        <f>SUM(C110:C121)</f>
        <v>2312089.9416015781</v>
      </c>
      <c r="F121" s="17">
        <f>SUM(D110:D121)</f>
        <v>3943355.7439163565</v>
      </c>
      <c r="G121" s="181">
        <v>23640.184945326677</v>
      </c>
      <c r="H121" s="27">
        <v>35487.722990481765</v>
      </c>
      <c r="I121" s="185">
        <f>SUM(G110:G121)</f>
        <v>457242.09616627591</v>
      </c>
      <c r="J121" s="17">
        <f>SUM(H110:H121)</f>
        <v>827045.34289199091</v>
      </c>
      <c r="K121" s="22">
        <f t="shared" si="41"/>
        <v>182872.00080354369</v>
      </c>
      <c r="L121" s="23">
        <f t="shared" si="42"/>
        <v>319260.34490672074</v>
      </c>
      <c r="M121" s="185">
        <f>SUM(K110:K121)</f>
        <v>2769332.0377678541</v>
      </c>
      <c r="N121" s="17">
        <f>SUM(L110:L121)</f>
        <v>4770401.0868083462</v>
      </c>
      <c r="P121" s="24"/>
      <c r="Q121" s="24"/>
    </row>
    <row r="122" spans="1:17" x14ac:dyDescent="0.2">
      <c r="A122" s="182"/>
      <c r="B122" s="6"/>
      <c r="C122" s="181"/>
      <c r="D122" s="200"/>
      <c r="E122" s="185"/>
      <c r="F122" s="201"/>
      <c r="G122" s="181"/>
      <c r="H122" s="200"/>
      <c r="I122" s="185"/>
      <c r="J122" s="201"/>
      <c r="K122" s="199"/>
      <c r="L122" s="202"/>
      <c r="M122" s="185"/>
      <c r="N122" s="201"/>
      <c r="P122" s="24"/>
      <c r="Q122" s="24"/>
    </row>
    <row r="123" spans="1:17" ht="15.75" x14ac:dyDescent="0.25">
      <c r="A123" s="18" t="s">
        <v>3</v>
      </c>
      <c r="B123" s="191">
        <v>2019</v>
      </c>
      <c r="C123" s="172">
        <f>SUM(C110:C121)</f>
        <v>2312089.9416015781</v>
      </c>
      <c r="D123" s="173">
        <f>SUM(D110:D121)</f>
        <v>3943355.7439163565</v>
      </c>
      <c r="E123" s="189" t="s">
        <v>5</v>
      </c>
      <c r="F123" s="20" t="s">
        <v>5</v>
      </c>
      <c r="G123" s="172">
        <f>SUM(G110:G121)</f>
        <v>457242.09616627591</v>
      </c>
      <c r="H123" s="173">
        <f>SUM(H110:H121)</f>
        <v>827045.34289199091</v>
      </c>
      <c r="I123" s="189" t="s">
        <v>5</v>
      </c>
      <c r="J123" s="20" t="s">
        <v>5</v>
      </c>
      <c r="K123" s="172">
        <f>SUM(K110:K121)</f>
        <v>2769332.0377678541</v>
      </c>
      <c r="L123" s="173">
        <f>SUM(L110:L121)</f>
        <v>4770401.0868083462</v>
      </c>
      <c r="M123" s="189" t="s">
        <v>5</v>
      </c>
      <c r="N123" s="20" t="s">
        <v>5</v>
      </c>
      <c r="P123" s="24"/>
      <c r="Q123" s="24"/>
    </row>
    <row r="124" spans="1:17" x14ac:dyDescent="0.2">
      <c r="A124" s="74" t="s">
        <v>71</v>
      </c>
    </row>
    <row r="125" spans="1:17" x14ac:dyDescent="0.2">
      <c r="A125" s="4" t="s">
        <v>17</v>
      </c>
    </row>
    <row r="126" spans="1:17" x14ac:dyDescent="0.2">
      <c r="A126" s="4" t="s">
        <v>34</v>
      </c>
      <c r="M126" s="24"/>
      <c r="N126" s="24"/>
    </row>
    <row r="127" spans="1:17" x14ac:dyDescent="0.2">
      <c r="A127" s="206" t="s">
        <v>125</v>
      </c>
      <c r="K127" s="24"/>
      <c r="L127" s="24"/>
      <c r="M127" s="24"/>
      <c r="N127" s="24"/>
    </row>
    <row r="128" spans="1:17" x14ac:dyDescent="0.2"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3:8" x14ac:dyDescent="0.2">
      <c r="C129" s="24"/>
      <c r="D129" s="24"/>
      <c r="E129" s="24"/>
      <c r="F129" s="24"/>
      <c r="G129" s="24"/>
      <c r="H129" s="24"/>
    </row>
    <row r="130" spans="3:8" x14ac:dyDescent="0.2">
      <c r="C130" s="24">
        <v>240744.28270018342</v>
      </c>
      <c r="D130" s="24">
        <v>442537.05033537466</v>
      </c>
    </row>
    <row r="131" spans="3:8" x14ac:dyDescent="0.2">
      <c r="D131" s="24">
        <v>363242.78116707329</v>
      </c>
    </row>
  </sheetData>
  <mergeCells count="9">
    <mergeCell ref="C1:F1"/>
    <mergeCell ref="G1:J1"/>
    <mergeCell ref="K1:N1"/>
    <mergeCell ref="C2:D2"/>
    <mergeCell ref="E2:F2"/>
    <mergeCell ref="G2:H2"/>
    <mergeCell ref="I2:J2"/>
    <mergeCell ref="K2:L2"/>
    <mergeCell ref="M2:N2"/>
  </mergeCells>
  <hyperlinks>
    <hyperlink ref="A124" location="Contents!A1" display="Contents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5</vt:i4>
      </vt:variant>
    </vt:vector>
  </HeadingPairs>
  <TitlesOfParts>
    <vt:vector size="10" baseType="lpstr">
      <vt:lpstr>Contact </vt:lpstr>
      <vt:lpstr>Contents</vt:lpstr>
      <vt:lpstr>Table 1.1</vt:lpstr>
      <vt:lpstr>Table 1.2</vt:lpstr>
      <vt:lpstr>Table 1.3</vt:lpstr>
      <vt:lpstr>Chart 1.1</vt:lpstr>
      <vt:lpstr>Chart 1.2</vt:lpstr>
      <vt:lpstr>Chart 1.3</vt:lpstr>
      <vt:lpstr>Chart 1.4</vt:lpstr>
      <vt:lpstr>Chart 1.5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McAuley</dc:creator>
  <cp:lastModifiedBy>Sarah McAuley</cp:lastModifiedBy>
  <dcterms:created xsi:type="dcterms:W3CDTF">2015-08-26T08:33:50Z</dcterms:created>
  <dcterms:modified xsi:type="dcterms:W3CDTF">2020-04-08T10:49:46Z</dcterms:modified>
</cp:coreProperties>
</file>