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1.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tables/table11.xml" ContentType="application/vnd.openxmlformats-officedocument.spreadsheetml.table+xml"/>
  <Override PartName="/xl/tables/table12.xml" ContentType="application/vnd.openxmlformats-officedocument.spreadsheetml.table+xml"/>
  <Override PartName="/xl/drawings/drawing12.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tables/table13.xml" ContentType="application/vnd.openxmlformats-officedocument.spreadsheetml.table+xml"/>
  <Override PartName="/xl/drawings/drawing13.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tables/table14.xml" ContentType="application/vnd.openxmlformats-officedocument.spreadsheetml.table+xml"/>
  <Override PartName="/xl/drawings/drawing14.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tables/table15.xml" ContentType="application/vnd.openxmlformats-officedocument.spreadsheetml.table+xml"/>
  <Override PartName="/xl/tables/table16.xml" ContentType="application/vnd.openxmlformats-officedocument.spreadsheetml.table+xml"/>
  <Override PartName="/xl/drawings/drawing15.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tables/table17.xml" ContentType="application/vnd.openxmlformats-officedocument.spreadsheetml.table+xml"/>
  <Override PartName="/xl/drawings/drawing16.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tables/table18.xml" ContentType="application/vnd.openxmlformats-officedocument.spreadsheetml.table+xml"/>
  <Override PartName="/xl/drawings/drawing17.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tables/table19.xml" ContentType="application/vnd.openxmlformats-officedocument.spreadsheetml.table+xml"/>
  <Override PartName="/xl/drawings/drawing18.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tables/table20.xml" ContentType="application/vnd.openxmlformats-officedocument.spreadsheetml.table+xml"/>
  <Override PartName="/xl/drawings/drawing19.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tables/table21.xml" ContentType="application/vnd.openxmlformats-officedocument.spreadsheetml.table+xml"/>
  <Override PartName="/xl/tables/table22.xml" ContentType="application/vnd.openxmlformats-officedocument.spreadsheetml.table+xml"/>
  <Override PartName="/xl/drawings/drawing20.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ables/table23.xml" ContentType="application/vnd.openxmlformats-officedocument.spreadsheetml.table+xml"/>
  <Override PartName="/xl/drawings/drawing21.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tables/table24.xml" ContentType="application/vnd.openxmlformats-officedocument.spreadsheetml.table+xml"/>
  <Override PartName="/xl/drawings/drawing22.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tables/table25.xml" ContentType="application/vnd.openxmlformats-officedocument.spreadsheetml.table+xml"/>
  <Override PartName="/xl/drawings/drawing23.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24.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tables/table35.xml" ContentType="application/vnd.openxmlformats-officedocument.spreadsheetml.table+xml"/>
  <Override PartName="/xl/drawings/drawing25.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tables/table36.xml" ContentType="application/vnd.openxmlformats-officedocument.spreadsheetml.table+xml"/>
  <Override PartName="/xl/tables/table37.xml" ContentType="application/vnd.openxmlformats-officedocument.spreadsheetml.table+xml"/>
  <Override PartName="/xl/drawings/drawing26.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tables/table38.xml" ContentType="application/vnd.openxmlformats-officedocument.spreadsheetml.table+xml"/>
  <Override PartName="/xl/drawings/drawing27.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8.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tables/table39.xml" ContentType="application/vnd.openxmlformats-officedocument.spreadsheetml.table+xml"/>
  <Override PartName="/xl/drawings/drawing29.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30.xml" ContentType="application/vnd.openxmlformats-officedocument.drawingml.chartshapes+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31.xml" ContentType="application/vnd.openxmlformats-officedocument.drawingml.chartshapes+xml"/>
  <Override PartName="/xl/tables/table40.xml" ContentType="application/vnd.openxmlformats-officedocument.spreadsheetml.table+xml"/>
  <Override PartName="/xl/drawings/drawing32.xml" ContentType="application/vnd.openxmlformats-officedocument.drawing+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tables/table41.xml" ContentType="application/vnd.openxmlformats-officedocument.spreadsheetml.table+xml"/>
  <Override PartName="/xl/drawings/drawing33.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drawings/drawing34.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tables/table46.xml" ContentType="application/vnd.openxmlformats-officedocument.spreadsheetml.table+xml"/>
  <Override PartName="/xl/tables/table47.xml" ContentType="application/vnd.openxmlformats-officedocument.spreadsheetml.table+xml"/>
  <Override PartName="/xl/drawings/drawing35.xml" ContentType="application/vnd.openxmlformats-officedocument.drawing+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drawings/drawing36.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37.xml" ContentType="application/vnd.openxmlformats-officedocument.drawingml.chartshapes+xml"/>
  <Override PartName="/xl/tables/table55.xml" ContentType="application/vnd.openxmlformats-officedocument.spreadsheetml.table+xml"/>
  <Override PartName="/xl/drawings/drawing38.xml" ContentType="application/vnd.openxmlformats-officedocument.drawing+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tables/table56.xml" ContentType="application/vnd.openxmlformats-officedocument.spreadsheetml.table+xml"/>
  <Override PartName="/xl/drawings/drawing39.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tables/table57.xml" ContentType="application/vnd.openxmlformats-officedocument.spreadsheetml.table+xml"/>
  <Override PartName="/xl/tables/table58.xml" ContentType="application/vnd.openxmlformats-officedocument.spreadsheetml.table+xml"/>
  <Override PartName="/xl/drawings/drawing40.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drawings/drawing41.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tables/table70.xml" ContentType="application/vnd.openxmlformats-officedocument.spreadsheetml.table+xml"/>
  <Override PartName="/xl/drawings/drawing42.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tables/table71.xml" ContentType="application/vnd.openxmlformats-officedocument.spreadsheetml.table+xml"/>
  <Override PartName="/xl/drawings/drawing43.xml" ContentType="application/vnd.openxmlformats-officedocument.drawing+xml"/>
  <Override PartName="/xl/tables/table72.xml" ContentType="application/vnd.openxmlformats-officedocument.spreadsheetml.tab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tables/table73.xml" ContentType="application/vnd.openxmlformats-officedocument.spreadsheetml.table+xml"/>
  <Override PartName="/xl/drawings/drawing44.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tables/table74.xml" ContentType="application/vnd.openxmlformats-officedocument.spreadsheetml.table+xml"/>
  <Override PartName="/xl/drawings/drawing45.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tables/table75.xml" ContentType="application/vnd.openxmlformats-officedocument.spreadsheetml.table+xml"/>
  <Override PartName="/xl/tables/table76.xml" ContentType="application/vnd.openxmlformats-officedocument.spreadsheetml.table+xml"/>
  <Override PartName="/xl/drawings/drawing46.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tables/table77.xml" ContentType="application/vnd.openxmlformats-officedocument.spreadsheetml.table+xml"/>
  <Override PartName="/xl/drawings/drawing47.xml" ContentType="application/vnd.openxmlformats-officedocument.drawing+xml"/>
  <Override PartName="/xl/tables/table78.xml" ContentType="application/vnd.openxmlformats-officedocument.spreadsheetml.tab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tables/table79.xml" ContentType="application/vnd.openxmlformats-officedocument.spreadsheetml.table+xml"/>
  <Override PartName="/xl/drawings/drawing48.xml" ContentType="application/vnd.openxmlformats-officedocument.drawing+xml"/>
  <Override PartName="/xl/tables/table80.xml" ContentType="application/vnd.openxmlformats-officedocument.spreadsheetml.tab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tables/table81.xml" ContentType="application/vnd.openxmlformats-officedocument.spreadsheetml.table+xml"/>
  <Override PartName="/xl/drawings/drawing49.xml" ContentType="application/vnd.openxmlformats-officedocument.drawing+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tables/table82.xml" ContentType="application/vnd.openxmlformats-officedocument.spreadsheetml.table+xml"/>
  <Override PartName="/xl/drawings/drawing50.xml" ContentType="application/vnd.openxmlformats-officedocument.drawing+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tables/table83.xml" ContentType="application/vnd.openxmlformats-officedocument.spreadsheetml.table+xml"/>
  <Override PartName="/xl/drawings/drawing51.xml" ContentType="application/vnd.openxmlformats-officedocument.drawing+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tables/table84.xml" ContentType="application/vnd.openxmlformats-officedocument.spreadsheetml.table+xml"/>
  <Override PartName="/xl/drawings/drawing52.xml" ContentType="application/vnd.openxmlformats-officedocument.drawing+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tables/table85.xml" ContentType="application/vnd.openxmlformats-officedocument.spreadsheetml.table+xml"/>
  <Override PartName="/xl/drawings/drawing53.xml" ContentType="application/vnd.openxmlformats-officedocument.drawing+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drawings/drawing54.xml" ContentType="application/vnd.openxmlformats-officedocument.drawing+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tables/table89.xml" ContentType="application/vnd.openxmlformats-officedocument.spreadsheetml.table+xml"/>
  <Override PartName="/xl/tables/table90.xml" ContentType="application/vnd.openxmlformats-officedocument.spreadsheetml.table+xml"/>
  <Override PartName="/xl/drawings/drawing55.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tables/table91.xml" ContentType="application/vnd.openxmlformats-officedocument.spreadsheetml.table+xml"/>
  <Override PartName="/xl/drawings/drawing56.xml" ContentType="application/vnd.openxmlformats-officedocument.drawing+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tables/table92.xml" ContentType="application/vnd.openxmlformats-officedocument.spreadsheetml.table+xml"/>
  <Override PartName="/xl/drawings/drawing57.xml" ContentType="application/vnd.openxmlformats-officedocument.drawing+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tables/table9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Tourism\Alternative Data Sources Publication\"/>
    </mc:Choice>
  </mc:AlternateContent>
  <bookViews>
    <workbookView xWindow="-120" yWindow="-120" windowWidth="29040" windowHeight="15840" tabRatio="601"/>
  </bookViews>
  <sheets>
    <sheet name="Introduction" sheetId="22" r:id="rId1"/>
    <sheet name="Contents" sheetId="2" r:id="rId2"/>
    <sheet name="Contact" sheetId="23" r:id="rId3"/>
    <sheet name="WQI visuals 20-21" sheetId="142" r:id="rId4"/>
    <sheet name="WQI visuals 21-22" sheetId="143" r:id="rId5"/>
    <sheet name="WQI" sheetId="145" r:id="rId6"/>
    <sheet name="Time series" sheetId="21" r:id="rId7"/>
    <sheet name="Change year on year" sheetId="24" r:id="rId8"/>
    <sheet name="Sources" sheetId="114" r:id="rId9"/>
    <sheet name="COVID Impact" sheetId="9" r:id="rId10"/>
    <sheet name="S75 emp in tourism" sheetId="131" r:id="rId11"/>
    <sheet name="Redundancies" sheetId="94" r:id="rId12"/>
    <sheet name="Redundancies chart" sheetId="95" r:id="rId13"/>
    <sheet name="Cruise Ships Monthly" sheetId="87" r:id="rId14"/>
    <sheet name="Cruise Ships 12MR" sheetId="88" r:id="rId15"/>
    <sheet name="Cruise Chart" sheetId="89" r:id="rId16"/>
    <sheet name="UK Travel abroad" sheetId="102" r:id="rId17"/>
    <sheet name="UK Travel abroad chart" sheetId="103" r:id="rId18"/>
    <sheet name="Overseas visits" sheetId="104" r:id="rId19"/>
    <sheet name="Overseas visits chart" sheetId="105" r:id="rId20"/>
    <sheet name="airsea monthly" sheetId="41" r:id="rId21"/>
    <sheet name="airsea 12 monthly" sheetId="44" r:id="rId22"/>
    <sheet name="airseachart" sheetId="43" r:id="rId23"/>
    <sheet name="Total NI overnight trips" sheetId="17" r:id="rId24"/>
    <sheet name="NI overnight trips chart" sheetId="61" r:id="rId25"/>
    <sheet name="NI overnight trips by dest" sheetId="20" r:id="rId26"/>
    <sheet name="overnight trips des chart" sheetId="62" r:id="rId27"/>
    <sheet name="Travel Survey" sheetId="36" r:id="rId28"/>
    <sheet name="Travel survey chart" sheetId="71" r:id="rId29"/>
    <sheet name="ROI Overnight trips" sheetId="127" r:id="rId30"/>
    <sheet name="ROI Overnight chart" sheetId="128" r:id="rId31"/>
    <sheet name="NI IE Traffic" sheetId="38" r:id="rId32"/>
    <sheet name="NI IE traffic change" sheetId="73" r:id="rId33"/>
    <sheet name="NI IE Traffic chart" sheetId="72" r:id="rId34"/>
    <sheet name="air passenger flow" sheetId="14" r:id="rId35"/>
    <sheet name="APF chart" sheetId="58" r:id="rId36"/>
    <sheet name="domestic air flow" sheetId="15" r:id="rId37"/>
    <sheet name="DAF Chart" sheetId="59" r:id="rId38"/>
    <sheet name="international air flow" sheetId="16" r:id="rId39"/>
    <sheet name="international air flow chart" sheetId="60" r:id="rId40"/>
    <sheet name="Online job posting" sheetId="39" r:id="rId41"/>
    <sheet name="notes on Work quality indicator" sheetId="133" r:id="rId42"/>
    <sheet name="WQI Earnings" sheetId="134" r:id="rId43"/>
    <sheet name="WQI Job Security" sheetId="135" r:id="rId44"/>
    <sheet name="WQI Over_Under" sheetId="136" r:id="rId45"/>
    <sheet name="WQI Job Satisfaction" sheetId="137" r:id="rId46"/>
    <sheet name="WQI Job Per " sheetId="138" r:id="rId47"/>
    <sheet name="WQI Dec Making" sheetId="139" r:id="rId48"/>
    <sheet name="WQI career progression" sheetId="140" r:id="rId49"/>
    <sheet name="WQI Flexibility" sheetId="141" r:id="rId50"/>
    <sheet name="hours worked ASHE" sheetId="5" r:id="rId51"/>
    <sheet name="hours worked chart" sheetId="67" r:id="rId52"/>
    <sheet name="weekly pay" sheetId="6" r:id="rId53"/>
    <sheet name="weekly pay chart" sheetId="68" r:id="rId54"/>
    <sheet name="S75 notes" sheetId="132" r:id="rId55"/>
    <sheet name="Nation Brands Index - ranking" sheetId="32" r:id="rId56"/>
    <sheet name="NBI rank chart" sheetId="51" r:id="rId57"/>
    <sheet name="Nation Brands Index Score" sheetId="33" r:id="rId58"/>
    <sheet name="NBI score chart" sheetId="52" r:id="rId59"/>
    <sheet name="TNI 360" sheetId="40" r:id="rId60"/>
    <sheet name="spending" sheetId="126" r:id="rId61"/>
    <sheet name="cost of living" sheetId="129" r:id="rId62"/>
    <sheet name="Hotels rooms" sheetId="11" r:id="rId63"/>
    <sheet name="Hotel rooms chart" sheetId="55" r:id="rId64"/>
    <sheet name="B&amp;B rooms" sheetId="12" r:id="rId65"/>
    <sheet name="B&amp;B rooms chart" sheetId="56" r:id="rId66"/>
    <sheet name="TIL SOAR" sheetId="124" r:id="rId67"/>
    <sheet name="businesses" sheetId="18" r:id="rId68"/>
    <sheet name="businesses chart" sheetId="69" r:id="rId69"/>
    <sheet name="SC Questions" sheetId="77" r:id="rId70"/>
    <sheet name="SC Occupancy" sheetId="76" r:id="rId71"/>
    <sheet name="SC Occupancy chart" sheetId="78" r:id="rId72"/>
    <sheet name="SC Stock" sheetId="75" r:id="rId73"/>
    <sheet name="TNI Consumer Sentiment Analysis" sheetId="123" r:id="rId74"/>
    <sheet name="employees" sheetId="35" r:id="rId75"/>
    <sheet name="employees chart" sheetId="70" r:id="rId76"/>
    <sheet name="Hotel stock" sheetId="85" r:id="rId77"/>
    <sheet name="Accommodation stock" sheetId="86" r:id="rId78"/>
    <sheet name="Top 10 attractions" sheetId="146" r:id="rId79"/>
    <sheet name="Top 10 Parks-Forests-Gardens" sheetId="147" r:id="rId80"/>
    <sheet name="Top 10 Paid Visitor Attraction" sheetId="148" r:id="rId81"/>
    <sheet name="Top 10 Free Visitor Attraction" sheetId="149" r:id="rId82"/>
    <sheet name="NI High Street Scheme-expenditu" sheetId="116" r:id="rId83"/>
    <sheet name="NI HSS - expend chart" sheetId="119" r:id="rId84"/>
    <sheet name="NI High Street Scheme-transacti" sheetId="117" r:id="rId85"/>
    <sheet name="NI HSS - transaction chart" sheetId="120" r:id="rId86"/>
    <sheet name="NI High Street Scheme-av spend" sheetId="118" r:id="rId87"/>
    <sheet name="NI HSS - av spend chart" sheetId="121" r:id="rId88"/>
    <sheet name="Challenges_food_and_drink" sheetId="115" r:id="rId89"/>
    <sheet name="google trends" sheetId="34" r:id="rId90"/>
    <sheet name="NI Intention to travel" sheetId="106" r:id="rId91"/>
    <sheet name="NI Intention to Travel chart" sheetId="107" r:id="rId92"/>
    <sheet name="UK restrictions understood" sheetId="84" r:id="rId93"/>
    <sheet name="UK Res follow COVID restriction" sheetId="83" r:id="rId94"/>
    <sheet name="Travellers Testing" sheetId="82" r:id="rId95"/>
    <sheet name="Travellers SD safety journey" sheetId="80" r:id="rId96"/>
    <sheet name="Travellers SD airports" sheetId="81" r:id="rId97"/>
    <sheet name="Travellers receive vaccine" sheetId="79" r:id="rId98"/>
    <sheet name="COVIDOP left house" sheetId="28" r:id="rId99"/>
    <sheet name="COVIDOP left house chart" sheetId="50" r:id="rId100"/>
    <sheet name="COVIDOP affect you" sheetId="25" r:id="rId101"/>
    <sheet name="COVID affect you chart" sheetId="46" r:id="rId102"/>
    <sheet name="COVIDOP left house other" sheetId="112" r:id="rId103"/>
    <sheet name="COVIDOP left houseOth Chart" sheetId="113" r:id="rId104"/>
    <sheet name="TNI Industry Barometer" sheetId="122" r:id="rId105"/>
    <sheet name="NI Cancelled trips" sheetId="108" r:id="rId106"/>
    <sheet name="NI cancelled trips chart" sheetId="110" r:id="rId107"/>
    <sheet name="NI Cancelled tip destination" sheetId="109" r:id="rId108"/>
    <sheet name="NI cancelled trip dest chart" sheetId="111" r:id="rId109"/>
    <sheet name="House prices" sheetId="90" r:id="rId110"/>
    <sheet name="ITT CSO" sheetId="42" r:id="rId111"/>
    <sheet name="COVIDOP NI Summer Hols 2020" sheetId="13" r:id="rId112"/>
    <sheet name="COVIDOP Summer hols chart" sheetId="45" r:id="rId113"/>
    <sheet name="COVIDOP Summer Hols 2021" sheetId="98" r:id="rId114"/>
    <sheet name="COVIDOP Summer Hols 2021 chart" sheetId="100" r:id="rId115"/>
    <sheet name="COVIDOP Usual Summer Hols" sheetId="99" r:id="rId116"/>
    <sheet name="COVIDOP Usual Summer Hols Chart" sheetId="101" r:id="rId117"/>
    <sheet name="COVIDOP affect FF" sheetId="26" r:id="rId118"/>
    <sheet name="COVIDOP affect FF chart" sheetId="47" r:id="rId119"/>
    <sheet name="COVIDOP refund" sheetId="27" r:id="rId120"/>
    <sheet name="COVIDOP refund chart" sheetId="48" r:id="rId121"/>
    <sheet name="COVIDOP park" sheetId="29" r:id="rId122"/>
    <sheet name="COVIDOP park chart" sheetId="49" r:id="rId123"/>
    <sheet name="Nation Brands Index COVID" sheetId="30" r:id="rId124"/>
    <sheet name="NBI COVID chart" sheetId="53" r:id="rId125"/>
    <sheet name="NBI Country breakdown COVID" sheetId="31" r:id="rId126"/>
    <sheet name="NBI Country COVID response char" sheetId="54" r:id="rId127"/>
    <sheet name="NBI 2021 handle healthcare ove" sheetId="91" r:id="rId128"/>
    <sheet name="NBI 2021 handle healthcare coun" sheetId="92" r:id="rId129"/>
    <sheet name="reasons not open in Jul" sheetId="8" r:id="rId130"/>
    <sheet name="Reasons not open J chart" sheetId="57" r:id="rId131"/>
    <sheet name="Tourism Related Industries" sheetId="7" r:id="rId132"/>
    <sheet name="ASHE - furlough" sheetId="1" r:id="rId133"/>
    <sheet name="ASHE Furlough chart" sheetId="63" r:id="rId134"/>
    <sheet name="ASHE red furlough" sheetId="65" r:id="rId135"/>
    <sheet name="ASHE red furlough chart" sheetId="64" r:id="rId136"/>
    <sheet name="furlough scheme" sheetId="4" r:id="rId137"/>
    <sheet name="fulough scheme chart" sheetId="66" r:id="rId138"/>
    <sheet name="Motorhome ownership" sheetId="37" r:id="rId139"/>
    <sheet name="Red Green Amber list impact" sheetId="74" r:id="rId14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5" i="12" l="1"/>
  <c r="C114" i="12"/>
  <c r="C113" i="12"/>
  <c r="C115" i="11" l="1"/>
  <c r="C114" i="11"/>
  <c r="C113" i="11"/>
  <c r="B111" i="73" l="1"/>
  <c r="C111" i="73"/>
  <c r="D111" i="73"/>
  <c r="E111" i="73"/>
  <c r="F111" i="73"/>
  <c r="G111" i="73"/>
  <c r="H111" i="73"/>
  <c r="I111" i="73"/>
  <c r="J123" i="38"/>
  <c r="C85" i="104" l="1"/>
  <c r="C86" i="104"/>
  <c r="C87" i="104"/>
  <c r="C88" i="104"/>
  <c r="C89" i="104"/>
  <c r="E85" i="104"/>
  <c r="E86" i="104"/>
  <c r="E87" i="104"/>
  <c r="E88" i="104"/>
  <c r="E89" i="104"/>
  <c r="E85" i="102"/>
  <c r="E86" i="102"/>
  <c r="E87" i="102"/>
  <c r="E88" i="102"/>
  <c r="E89" i="102"/>
  <c r="C89" i="102"/>
  <c r="C85" i="102"/>
  <c r="C86" i="102"/>
  <c r="C87" i="102"/>
  <c r="C88" i="102"/>
  <c r="M121" i="20" l="1"/>
  <c r="M122" i="20"/>
  <c r="M123" i="20"/>
  <c r="M124" i="20"/>
  <c r="M125" i="20"/>
  <c r="K121" i="20"/>
  <c r="K122" i="20"/>
  <c r="K123" i="20"/>
  <c r="K124" i="20"/>
  <c r="K125" i="20"/>
  <c r="I121" i="20"/>
  <c r="I122" i="20"/>
  <c r="I123" i="20"/>
  <c r="I124" i="20"/>
  <c r="I125" i="20"/>
  <c r="G121" i="20"/>
  <c r="G122" i="20"/>
  <c r="G123" i="20"/>
  <c r="G124" i="20"/>
  <c r="G125" i="20"/>
  <c r="C120" i="17"/>
  <c r="C121" i="17"/>
  <c r="C122" i="17"/>
  <c r="C123" i="17"/>
  <c r="C124" i="17"/>
  <c r="C125" i="17"/>
  <c r="E121" i="20"/>
  <c r="E122" i="20"/>
  <c r="E123" i="20"/>
  <c r="E124" i="20"/>
  <c r="E125" i="20"/>
  <c r="C121" i="20"/>
  <c r="C122" i="20"/>
  <c r="C123" i="20"/>
  <c r="C124" i="20"/>
  <c r="C125" i="20"/>
  <c r="M120" i="20"/>
  <c r="B109" i="73"/>
  <c r="C109" i="73"/>
  <c r="D109" i="73"/>
  <c r="E109" i="73"/>
  <c r="F109" i="73"/>
  <c r="G109" i="73"/>
  <c r="H109" i="73"/>
  <c r="I109" i="73"/>
  <c r="B110" i="73"/>
  <c r="C110" i="73"/>
  <c r="D110" i="73"/>
  <c r="E110" i="73"/>
  <c r="F110" i="73"/>
  <c r="G110" i="73"/>
  <c r="H110" i="73"/>
  <c r="I110" i="73"/>
  <c r="J122" i="38"/>
  <c r="J121" i="38"/>
  <c r="C112" i="12" l="1"/>
  <c r="C112" i="11" l="1"/>
  <c r="E82" i="104" l="1"/>
  <c r="E83" i="104"/>
  <c r="E84" i="104"/>
  <c r="C82" i="104"/>
  <c r="C83" i="104"/>
  <c r="C84" i="104"/>
  <c r="E83" i="102"/>
  <c r="E82" i="102"/>
  <c r="C84" i="102"/>
  <c r="C83" i="102"/>
  <c r="C82" i="102"/>
  <c r="C81" i="102"/>
  <c r="C156" i="16" l="1"/>
  <c r="C157" i="16"/>
  <c r="C158" i="16"/>
  <c r="E156" i="16"/>
  <c r="E157" i="16"/>
  <c r="E158" i="16"/>
  <c r="G156" i="16"/>
  <c r="G157" i="16"/>
  <c r="G158" i="16"/>
  <c r="I156" i="16"/>
  <c r="I157" i="16"/>
  <c r="I158" i="16"/>
  <c r="K156" i="16"/>
  <c r="K157" i="16"/>
  <c r="K158" i="16"/>
  <c r="M156" i="16"/>
  <c r="M157" i="16"/>
  <c r="M158" i="16"/>
  <c r="C157" i="15"/>
  <c r="C158" i="15"/>
  <c r="C159" i="15"/>
  <c r="E157" i="15"/>
  <c r="E158" i="15"/>
  <c r="E159" i="15"/>
  <c r="G157" i="15"/>
  <c r="G158" i="15"/>
  <c r="G159" i="15"/>
  <c r="I157" i="15"/>
  <c r="I158" i="15"/>
  <c r="I159" i="15"/>
  <c r="K157" i="15"/>
  <c r="K158" i="15"/>
  <c r="K159" i="15"/>
  <c r="M157" i="15"/>
  <c r="M158" i="15"/>
  <c r="M159" i="15"/>
  <c r="O159" i="15"/>
  <c r="O156" i="15"/>
  <c r="O157" i="15"/>
  <c r="O158" i="15"/>
  <c r="I147" i="14"/>
  <c r="I148" i="14"/>
  <c r="I149" i="14"/>
  <c r="I150" i="14"/>
  <c r="G147" i="14"/>
  <c r="G148" i="14"/>
  <c r="G149" i="14"/>
  <c r="G150" i="14"/>
  <c r="E147" i="14"/>
  <c r="E148" i="14"/>
  <c r="E149" i="14"/>
  <c r="E150" i="14"/>
  <c r="C150" i="14"/>
  <c r="C149" i="14"/>
  <c r="C148" i="14"/>
  <c r="C147" i="14"/>
  <c r="E84" i="102" l="1"/>
  <c r="K14" i="76" l="1"/>
  <c r="K15" i="76"/>
  <c r="K9" i="75"/>
  <c r="K10" i="75"/>
  <c r="C120" i="20"/>
  <c r="E120" i="20"/>
  <c r="G120" i="20"/>
  <c r="I120" i="20"/>
  <c r="K120" i="20"/>
  <c r="C118" i="17"/>
  <c r="C119" i="17"/>
  <c r="C111" i="12"/>
  <c r="C110" i="12"/>
  <c r="C111" i="11" l="1"/>
  <c r="C110" i="11"/>
  <c r="B108" i="73" l="1"/>
  <c r="C108" i="73"/>
  <c r="D108" i="73"/>
  <c r="E108" i="73"/>
  <c r="F108" i="73"/>
  <c r="G108" i="73"/>
  <c r="H108" i="73"/>
  <c r="I108" i="73"/>
  <c r="J120" i="38"/>
  <c r="C109" i="12" l="1"/>
  <c r="C107" i="12"/>
  <c r="C108" i="12"/>
  <c r="C107" i="11"/>
  <c r="C108" i="11"/>
  <c r="C109" i="11"/>
  <c r="M117" i="20"/>
  <c r="M118" i="20"/>
  <c r="M119" i="20"/>
  <c r="K117" i="20"/>
  <c r="K118" i="20"/>
  <c r="K119" i="20"/>
  <c r="I117" i="20"/>
  <c r="I118" i="20"/>
  <c r="I119" i="20"/>
  <c r="G117" i="20"/>
  <c r="G118" i="20"/>
  <c r="G119" i="20"/>
  <c r="E117" i="20"/>
  <c r="E118" i="20"/>
  <c r="E119" i="20"/>
  <c r="C117" i="20"/>
  <c r="C118" i="20"/>
  <c r="C119" i="20"/>
  <c r="C117" i="17"/>
  <c r="M155" i="16" l="1"/>
  <c r="M154" i="16"/>
  <c r="M153" i="16"/>
  <c r="M152" i="16"/>
  <c r="K155" i="16"/>
  <c r="K154" i="16"/>
  <c r="K153" i="16"/>
  <c r="K152" i="16"/>
  <c r="I155" i="16"/>
  <c r="I154" i="16"/>
  <c r="I153" i="16"/>
  <c r="I152" i="16"/>
  <c r="G155" i="16"/>
  <c r="G154" i="16"/>
  <c r="G153" i="16"/>
  <c r="G152" i="16"/>
  <c r="E155" i="16"/>
  <c r="E154" i="16"/>
  <c r="E153" i="16"/>
  <c r="E152" i="16"/>
  <c r="C152" i="16"/>
  <c r="C153" i="16"/>
  <c r="C154" i="16"/>
  <c r="C155" i="16"/>
  <c r="C153" i="15"/>
  <c r="C154" i="15"/>
  <c r="C155" i="15"/>
  <c r="C156" i="15"/>
  <c r="E153" i="15"/>
  <c r="E154" i="15"/>
  <c r="E155" i="15"/>
  <c r="E156" i="15"/>
  <c r="G153" i="15"/>
  <c r="G154" i="15"/>
  <c r="G155" i="15"/>
  <c r="G156" i="15"/>
  <c r="I153" i="15"/>
  <c r="I154" i="15"/>
  <c r="I155" i="15"/>
  <c r="I156" i="15"/>
  <c r="K153" i="15"/>
  <c r="K154" i="15"/>
  <c r="K155" i="15"/>
  <c r="K156" i="15"/>
  <c r="M153" i="15"/>
  <c r="M154" i="15"/>
  <c r="M155" i="15"/>
  <c r="M156" i="15"/>
  <c r="O153" i="15"/>
  <c r="O154" i="15"/>
  <c r="O155" i="15"/>
  <c r="C143" i="14"/>
  <c r="C144" i="14"/>
  <c r="C145" i="14"/>
  <c r="C146" i="14"/>
  <c r="E144" i="14"/>
  <c r="E145" i="14"/>
  <c r="E146" i="14"/>
  <c r="G144" i="14"/>
  <c r="G145" i="14"/>
  <c r="G146" i="14"/>
  <c r="I144" i="14"/>
  <c r="I145" i="14"/>
  <c r="I146" i="14"/>
  <c r="B107" i="73"/>
  <c r="C107" i="73"/>
  <c r="D107" i="73"/>
  <c r="E107" i="73"/>
  <c r="F107" i="73"/>
  <c r="G107" i="73"/>
  <c r="H107" i="73"/>
  <c r="I107" i="73"/>
  <c r="B106" i="73"/>
  <c r="C106" i="73"/>
  <c r="D106" i="73"/>
  <c r="E106" i="73"/>
  <c r="F106" i="73"/>
  <c r="G106" i="73"/>
  <c r="H106" i="73"/>
  <c r="I106" i="73"/>
  <c r="J118" i="38"/>
  <c r="J119" i="38"/>
  <c r="B132" i="88" l="1"/>
  <c r="C132" i="88"/>
  <c r="D132" i="88"/>
  <c r="E132" i="88"/>
  <c r="F132" i="88"/>
  <c r="G132" i="88"/>
  <c r="B133" i="88"/>
  <c r="C133" i="88"/>
  <c r="D133" i="88"/>
  <c r="E133" i="88"/>
  <c r="F133" i="88"/>
  <c r="G133" i="88"/>
  <c r="B134" i="88"/>
  <c r="C134" i="88"/>
  <c r="D134" i="88"/>
  <c r="E134" i="88"/>
  <c r="F134" i="88"/>
  <c r="G134" i="88"/>
  <c r="B135" i="88"/>
  <c r="C135" i="88"/>
  <c r="D135" i="88"/>
  <c r="E135" i="88"/>
  <c r="F135" i="88"/>
  <c r="G135" i="88"/>
  <c r="B136" i="88"/>
  <c r="C136" i="88"/>
  <c r="D136" i="88"/>
  <c r="E136" i="88"/>
  <c r="F136" i="88"/>
  <c r="G136" i="88"/>
  <c r="B137" i="88"/>
  <c r="C137" i="88"/>
  <c r="D137" i="88"/>
  <c r="E137" i="88"/>
  <c r="F137" i="88"/>
  <c r="G137" i="88"/>
  <c r="H148" i="87"/>
  <c r="I148" i="87"/>
  <c r="H147" i="87"/>
  <c r="I147" i="87"/>
  <c r="H146" i="87"/>
  <c r="I146" i="87"/>
  <c r="H145" i="87"/>
  <c r="I145" i="87"/>
  <c r="H144" i="87"/>
  <c r="I144" i="87"/>
  <c r="H143" i="87"/>
  <c r="I143" i="87"/>
  <c r="E79" i="104"/>
  <c r="E80" i="104"/>
  <c r="E81" i="104"/>
  <c r="C79" i="104"/>
  <c r="C80" i="104"/>
  <c r="C81" i="104"/>
  <c r="E79" i="102"/>
  <c r="E80" i="102"/>
  <c r="E81" i="102"/>
  <c r="C79" i="102"/>
  <c r="C80" i="102"/>
  <c r="G49" i="127" l="1"/>
  <c r="E49" i="127"/>
  <c r="C49" i="127"/>
  <c r="C106" i="12" l="1"/>
  <c r="C106" i="11"/>
  <c r="B103" i="73" l="1"/>
  <c r="C103" i="73"/>
  <c r="D103" i="73"/>
  <c r="E103" i="73"/>
  <c r="F103" i="73"/>
  <c r="G103" i="73"/>
  <c r="H103" i="73"/>
  <c r="I103" i="73"/>
  <c r="B104" i="73"/>
  <c r="C104" i="73"/>
  <c r="D104" i="73"/>
  <c r="E104" i="73"/>
  <c r="F104" i="73"/>
  <c r="G104" i="73"/>
  <c r="H104" i="73"/>
  <c r="I104" i="73"/>
  <c r="B105" i="73"/>
  <c r="C105" i="73"/>
  <c r="D105" i="73"/>
  <c r="E105" i="73"/>
  <c r="F105" i="73"/>
  <c r="G105" i="73"/>
  <c r="H105" i="73"/>
  <c r="I105" i="73"/>
  <c r="J115" i="38"/>
  <c r="J116" i="38"/>
  <c r="J117" i="38"/>
  <c r="B4" i="143" l="1"/>
  <c r="C4" i="143"/>
  <c r="D4" i="143"/>
  <c r="E4" i="143"/>
  <c r="F4" i="143"/>
  <c r="G4" i="143"/>
  <c r="H4" i="143"/>
  <c r="I4" i="143"/>
  <c r="I3" i="143"/>
  <c r="H3" i="143"/>
  <c r="G3" i="143"/>
  <c r="F3" i="143"/>
  <c r="E3" i="143"/>
  <c r="D3" i="143"/>
  <c r="C3" i="143"/>
  <c r="B3" i="143"/>
  <c r="B4" i="142"/>
  <c r="C4" i="142"/>
  <c r="D4" i="142"/>
  <c r="E4" i="142"/>
  <c r="F4" i="142"/>
  <c r="G4" i="142"/>
  <c r="H4" i="142"/>
  <c r="I4" i="142"/>
  <c r="I3" i="142"/>
  <c r="H3" i="142"/>
  <c r="G3" i="142"/>
  <c r="F3" i="142"/>
  <c r="E3" i="142"/>
  <c r="D3" i="142"/>
  <c r="C3" i="142"/>
  <c r="B3" i="142"/>
  <c r="M114" i="20" l="1"/>
  <c r="M115" i="20"/>
  <c r="M116" i="20"/>
  <c r="K114" i="20"/>
  <c r="K115" i="20"/>
  <c r="K116" i="20"/>
  <c r="I114" i="20"/>
  <c r="I115" i="20"/>
  <c r="I116" i="20"/>
  <c r="G114" i="20"/>
  <c r="G115" i="20"/>
  <c r="G116" i="20"/>
  <c r="E114" i="20"/>
  <c r="E115" i="20"/>
  <c r="E116" i="20"/>
  <c r="C114" i="20"/>
  <c r="C115" i="20"/>
  <c r="C116" i="20"/>
  <c r="C114" i="17"/>
  <c r="C115" i="17"/>
  <c r="C116" i="17"/>
  <c r="C150" i="16" l="1"/>
  <c r="C151" i="16"/>
  <c r="E150" i="16"/>
  <c r="E151" i="16"/>
  <c r="G150" i="16"/>
  <c r="G151" i="16"/>
  <c r="I150" i="16"/>
  <c r="I151" i="16"/>
  <c r="K150" i="16"/>
  <c r="K151" i="16"/>
  <c r="M150" i="16"/>
  <c r="M151" i="16"/>
  <c r="C151" i="15"/>
  <c r="C152" i="15"/>
  <c r="E151" i="15"/>
  <c r="E152" i="15"/>
  <c r="G151" i="15"/>
  <c r="G152" i="15"/>
  <c r="I151" i="15"/>
  <c r="I152" i="15"/>
  <c r="K151" i="15"/>
  <c r="K152" i="15"/>
  <c r="M151" i="15"/>
  <c r="M152" i="15"/>
  <c r="O151" i="15"/>
  <c r="O152" i="15"/>
  <c r="I142" i="14"/>
  <c r="I143" i="14"/>
  <c r="G142" i="14"/>
  <c r="G143" i="14"/>
  <c r="E142" i="14"/>
  <c r="E143" i="14"/>
  <c r="C142" i="14"/>
  <c r="C104" i="12" l="1"/>
  <c r="C105" i="12"/>
  <c r="C104" i="11"/>
  <c r="C105" i="11"/>
  <c r="E78" i="104" l="1"/>
  <c r="C78" i="104"/>
  <c r="E77" i="102"/>
  <c r="E78" i="102"/>
  <c r="C74" i="102"/>
  <c r="C75" i="102"/>
  <c r="C76" i="102"/>
  <c r="C77" i="102"/>
  <c r="C78" i="102"/>
  <c r="G48" i="127"/>
  <c r="E48" i="127"/>
  <c r="C48" i="127"/>
  <c r="Q30" i="5" l="1"/>
  <c r="Q29" i="5"/>
  <c r="Q27" i="5"/>
  <c r="Q25" i="5"/>
  <c r="Q24" i="5"/>
  <c r="Q23" i="5"/>
  <c r="Q22" i="5"/>
  <c r="Q18" i="5"/>
  <c r="Q16" i="5"/>
  <c r="Q15" i="5"/>
  <c r="Q11" i="5"/>
  <c r="P31" i="6"/>
  <c r="Q31" i="6" s="1"/>
  <c r="P32" i="6"/>
  <c r="Q32" i="6" s="1"/>
  <c r="P31" i="5"/>
  <c r="Q31" i="5" s="1"/>
  <c r="P32" i="5"/>
  <c r="Q32" i="5" s="1"/>
  <c r="C102" i="12"/>
  <c r="C103" i="12"/>
  <c r="C102" i="11"/>
  <c r="C103" i="11"/>
  <c r="E76" i="102"/>
  <c r="E76" i="104"/>
  <c r="E77" i="104"/>
  <c r="C76" i="104"/>
  <c r="C77" i="104"/>
  <c r="I99" i="20"/>
  <c r="K99" i="20"/>
  <c r="M99" i="20"/>
  <c r="D114" i="88"/>
  <c r="E114" i="88"/>
  <c r="F114" i="88"/>
  <c r="G114" i="88"/>
  <c r="D115" i="88"/>
  <c r="E115" i="88"/>
  <c r="F115" i="88"/>
  <c r="G115" i="88"/>
  <c r="D116" i="88"/>
  <c r="E116" i="88"/>
  <c r="F116" i="88"/>
  <c r="G116" i="88"/>
  <c r="D117" i="88"/>
  <c r="E117" i="88"/>
  <c r="F117" i="88"/>
  <c r="G117" i="88"/>
  <c r="D118" i="88"/>
  <c r="E118" i="88"/>
  <c r="F118" i="88"/>
  <c r="G118" i="88"/>
  <c r="D119" i="88"/>
  <c r="E119" i="88"/>
  <c r="F119" i="88"/>
  <c r="G119" i="88"/>
  <c r="D120" i="88"/>
  <c r="E120" i="88"/>
  <c r="F120" i="88"/>
  <c r="G120" i="88"/>
  <c r="D121" i="88"/>
  <c r="E121" i="88"/>
  <c r="F121" i="88"/>
  <c r="G121" i="88"/>
  <c r="D122" i="88"/>
  <c r="E122" i="88"/>
  <c r="F122" i="88"/>
  <c r="G122" i="88"/>
  <c r="D123" i="88"/>
  <c r="E123" i="88"/>
  <c r="F123" i="88"/>
  <c r="G123" i="88"/>
  <c r="D124" i="88"/>
  <c r="E124" i="88"/>
  <c r="F124" i="88"/>
  <c r="G124" i="88"/>
  <c r="D125" i="88"/>
  <c r="E125" i="88"/>
  <c r="F125" i="88"/>
  <c r="G125" i="88"/>
  <c r="D126" i="88"/>
  <c r="E126" i="88"/>
  <c r="F126" i="88"/>
  <c r="G126" i="88"/>
  <c r="D127" i="88"/>
  <c r="E127" i="88"/>
  <c r="F127" i="88"/>
  <c r="G127" i="88"/>
  <c r="D128" i="88"/>
  <c r="E128" i="88"/>
  <c r="F128" i="88"/>
  <c r="G128" i="88"/>
  <c r="D129" i="88"/>
  <c r="E129" i="88"/>
  <c r="F129" i="88"/>
  <c r="G129" i="88"/>
  <c r="D130" i="88"/>
  <c r="E130" i="88"/>
  <c r="F130" i="88"/>
  <c r="G130" i="88"/>
  <c r="D131" i="88"/>
  <c r="E131" i="88"/>
  <c r="F131" i="88"/>
  <c r="G131" i="88"/>
  <c r="G113" i="88"/>
  <c r="F113" i="88"/>
  <c r="E113" i="88"/>
  <c r="D113" i="88"/>
  <c r="B125" i="88"/>
  <c r="C125" i="88"/>
  <c r="B126" i="88"/>
  <c r="C126" i="88"/>
  <c r="B127" i="88"/>
  <c r="C127" i="88"/>
  <c r="B128" i="88"/>
  <c r="C128" i="88"/>
  <c r="B129" i="88"/>
  <c r="C129" i="88"/>
  <c r="B130" i="88"/>
  <c r="C130" i="88"/>
  <c r="B131" i="88"/>
  <c r="C131" i="88"/>
  <c r="H142" i="87"/>
  <c r="I142" i="87"/>
  <c r="H141" i="87"/>
  <c r="I141" i="87"/>
  <c r="H140" i="87"/>
  <c r="I140" i="87"/>
  <c r="H139" i="87"/>
  <c r="I139" i="87"/>
  <c r="H138" i="87"/>
  <c r="I138" i="87"/>
  <c r="H137" i="87"/>
  <c r="H137" i="88" s="1"/>
  <c r="I137" i="87"/>
  <c r="H136" i="87"/>
  <c r="I136" i="87"/>
  <c r="C112" i="20"/>
  <c r="C113" i="20"/>
  <c r="E112" i="20"/>
  <c r="E113" i="20"/>
  <c r="G112" i="20"/>
  <c r="G113" i="20"/>
  <c r="I112" i="20"/>
  <c r="I113" i="20"/>
  <c r="K111" i="20"/>
  <c r="K112" i="20"/>
  <c r="K113" i="20"/>
  <c r="M112" i="20"/>
  <c r="M113" i="20"/>
  <c r="C113" i="17"/>
  <c r="C112" i="17"/>
  <c r="I137" i="88" l="1"/>
  <c r="I136" i="88"/>
  <c r="H136" i="88"/>
  <c r="A101" i="73"/>
  <c r="B101" i="73"/>
  <c r="C101" i="73"/>
  <c r="D101" i="73"/>
  <c r="E101" i="73"/>
  <c r="F101" i="73"/>
  <c r="G101" i="73"/>
  <c r="H101" i="73"/>
  <c r="I101" i="73"/>
  <c r="A102" i="73"/>
  <c r="B102" i="73"/>
  <c r="C102" i="73"/>
  <c r="D102" i="73"/>
  <c r="E102" i="73"/>
  <c r="F102" i="73"/>
  <c r="G102" i="73"/>
  <c r="H102" i="73"/>
  <c r="I102" i="73"/>
  <c r="J113" i="38"/>
  <c r="J114" i="38"/>
  <c r="C22" i="104" l="1"/>
  <c r="C23" i="104"/>
  <c r="C24" i="104"/>
  <c r="C25" i="104"/>
  <c r="C26" i="104"/>
  <c r="C27" i="104"/>
  <c r="C28" i="104"/>
  <c r="C29" i="104"/>
  <c r="C30" i="104"/>
  <c r="C31" i="104"/>
  <c r="C32" i="104"/>
  <c r="C33" i="104"/>
  <c r="C34" i="104"/>
  <c r="C35" i="104"/>
  <c r="C36" i="104"/>
  <c r="C37" i="104"/>
  <c r="C38" i="104"/>
  <c r="C39" i="104"/>
  <c r="C40" i="104"/>
  <c r="C41" i="104"/>
  <c r="C42" i="104"/>
  <c r="C43" i="104"/>
  <c r="C44" i="104"/>
  <c r="C45" i="104"/>
  <c r="C46" i="104"/>
  <c r="C47" i="104"/>
  <c r="C48" i="104"/>
  <c r="C49" i="104"/>
  <c r="C50" i="104"/>
  <c r="C51" i="104"/>
  <c r="C52" i="104"/>
  <c r="C53" i="104"/>
  <c r="C54" i="104"/>
  <c r="C55" i="104"/>
  <c r="C56" i="104"/>
  <c r="C57" i="104"/>
  <c r="C58" i="104"/>
  <c r="C59" i="104"/>
  <c r="C60" i="104"/>
  <c r="C61" i="104"/>
  <c r="C62" i="104"/>
  <c r="C63" i="104"/>
  <c r="C64" i="104"/>
  <c r="C65" i="104"/>
  <c r="C66" i="104"/>
  <c r="C67" i="104"/>
  <c r="C68" i="104"/>
  <c r="C69" i="104"/>
  <c r="C70" i="104"/>
  <c r="C71" i="104"/>
  <c r="C72" i="104"/>
  <c r="C73" i="104"/>
  <c r="C74" i="104"/>
  <c r="C75" i="104"/>
  <c r="C21" i="104"/>
  <c r="E22" i="104"/>
  <c r="E23" i="104"/>
  <c r="E24" i="104"/>
  <c r="E25" i="104"/>
  <c r="E26" i="104"/>
  <c r="E27" i="104"/>
  <c r="E28" i="104"/>
  <c r="E29" i="104"/>
  <c r="E30" i="104"/>
  <c r="E31" i="104"/>
  <c r="E32" i="104"/>
  <c r="E33" i="104"/>
  <c r="E34" i="104"/>
  <c r="E35" i="104"/>
  <c r="E36" i="104"/>
  <c r="E37" i="104"/>
  <c r="E38" i="104"/>
  <c r="E39" i="104"/>
  <c r="E40" i="104"/>
  <c r="E41" i="104"/>
  <c r="E42" i="104"/>
  <c r="E43" i="104"/>
  <c r="E44" i="104"/>
  <c r="E45" i="104"/>
  <c r="E46" i="104"/>
  <c r="E47" i="104"/>
  <c r="E48" i="104"/>
  <c r="E49" i="104"/>
  <c r="E50" i="104"/>
  <c r="E51" i="104"/>
  <c r="E52" i="104"/>
  <c r="E53" i="104"/>
  <c r="E54" i="104"/>
  <c r="E55" i="104"/>
  <c r="E56" i="104"/>
  <c r="E57" i="104"/>
  <c r="E58" i="104"/>
  <c r="E59" i="104"/>
  <c r="E60" i="104"/>
  <c r="E61" i="104"/>
  <c r="E62" i="104"/>
  <c r="E63" i="104"/>
  <c r="E64" i="104"/>
  <c r="E65" i="104"/>
  <c r="E66" i="104"/>
  <c r="E67" i="104"/>
  <c r="E68" i="104"/>
  <c r="E69" i="104"/>
  <c r="E70" i="104"/>
  <c r="E71" i="104"/>
  <c r="E72" i="104"/>
  <c r="E73" i="104"/>
  <c r="E74" i="104"/>
  <c r="E75" i="104"/>
  <c r="E21" i="104"/>
  <c r="E22" i="102"/>
  <c r="E23" i="102"/>
  <c r="E24" i="102"/>
  <c r="E25" i="102"/>
  <c r="E26" i="102"/>
  <c r="E27" i="102"/>
  <c r="E28" i="102"/>
  <c r="E29" i="102"/>
  <c r="E30" i="102"/>
  <c r="E31" i="102"/>
  <c r="E32" i="102"/>
  <c r="E33" i="102"/>
  <c r="E34" i="102"/>
  <c r="E35" i="102"/>
  <c r="E36" i="102"/>
  <c r="E37" i="102"/>
  <c r="E38" i="102"/>
  <c r="E39" i="102"/>
  <c r="E40" i="102"/>
  <c r="E41" i="102"/>
  <c r="E42" i="102"/>
  <c r="E43" i="102"/>
  <c r="E44" i="102"/>
  <c r="E45" i="102"/>
  <c r="E46" i="102"/>
  <c r="E47" i="102"/>
  <c r="E48" i="102"/>
  <c r="E49" i="102"/>
  <c r="E50" i="102"/>
  <c r="E51" i="102"/>
  <c r="E52" i="102"/>
  <c r="E53" i="102"/>
  <c r="E54" i="102"/>
  <c r="E55" i="102"/>
  <c r="E56" i="102"/>
  <c r="E57" i="102"/>
  <c r="E58" i="102"/>
  <c r="E59" i="102"/>
  <c r="E60" i="102"/>
  <c r="E61" i="102"/>
  <c r="E62" i="102"/>
  <c r="E63" i="102"/>
  <c r="E64" i="102"/>
  <c r="E65" i="102"/>
  <c r="E66" i="102"/>
  <c r="E67" i="102"/>
  <c r="E68" i="102"/>
  <c r="E69" i="102"/>
  <c r="E70" i="102"/>
  <c r="E71" i="102"/>
  <c r="E72" i="102"/>
  <c r="E73" i="102"/>
  <c r="E74" i="102"/>
  <c r="E75" i="102"/>
  <c r="E21" i="102"/>
  <c r="C147" i="16"/>
  <c r="C148" i="16"/>
  <c r="C149" i="16"/>
  <c r="E147" i="16"/>
  <c r="E148" i="16"/>
  <c r="E149" i="16"/>
  <c r="G147" i="16"/>
  <c r="G148" i="16"/>
  <c r="G149" i="16"/>
  <c r="I147" i="16"/>
  <c r="I148" i="16"/>
  <c r="I149" i="16"/>
  <c r="K147" i="16"/>
  <c r="K148" i="16"/>
  <c r="K149" i="16"/>
  <c r="M147" i="16"/>
  <c r="M148" i="16"/>
  <c r="M149" i="16"/>
  <c r="O147" i="16"/>
  <c r="O148" i="15"/>
  <c r="O149" i="15"/>
  <c r="O150" i="15"/>
  <c r="M150" i="15"/>
  <c r="M142" i="15"/>
  <c r="M148" i="15"/>
  <c r="M149" i="15"/>
  <c r="K148" i="15"/>
  <c r="K149" i="15"/>
  <c r="K150" i="15"/>
  <c r="I148" i="15"/>
  <c r="I149" i="15"/>
  <c r="I150" i="15"/>
  <c r="G148" i="15"/>
  <c r="G149" i="15"/>
  <c r="G150" i="15"/>
  <c r="E148" i="15"/>
  <c r="E149" i="15"/>
  <c r="E150" i="15"/>
  <c r="C148" i="15"/>
  <c r="C149" i="15"/>
  <c r="C150" i="15"/>
  <c r="I139" i="14"/>
  <c r="I140" i="14"/>
  <c r="I141" i="14"/>
  <c r="G139" i="14"/>
  <c r="G140" i="14"/>
  <c r="G141" i="14"/>
  <c r="E139" i="14"/>
  <c r="E140" i="14"/>
  <c r="E141" i="14"/>
  <c r="C139" i="14"/>
  <c r="C140" i="14"/>
  <c r="C141" i="14"/>
  <c r="C14" i="127" l="1"/>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C41" i="127"/>
  <c r="C42" i="127"/>
  <c r="C43" i="127"/>
  <c r="C44" i="127"/>
  <c r="C45" i="127"/>
  <c r="C46" i="127"/>
  <c r="C47" i="127"/>
  <c r="C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13" i="127"/>
  <c r="G46" i="127"/>
  <c r="G14" i="127"/>
  <c r="G15" i="127"/>
  <c r="G16" i="127"/>
  <c r="G17" i="127"/>
  <c r="G18" i="127"/>
  <c r="G19" i="127"/>
  <c r="G20" i="127"/>
  <c r="G21" i="127"/>
  <c r="G22" i="127"/>
  <c r="G23" i="127"/>
  <c r="G24" i="127"/>
  <c r="G25" i="127"/>
  <c r="G26" i="127"/>
  <c r="G27" i="127"/>
  <c r="G28" i="127"/>
  <c r="G29" i="127"/>
  <c r="G30" i="127"/>
  <c r="G31" i="127"/>
  <c r="G32" i="127"/>
  <c r="G33" i="127"/>
  <c r="G34" i="127"/>
  <c r="G35" i="127"/>
  <c r="G36" i="127"/>
  <c r="G37" i="127"/>
  <c r="G38" i="127"/>
  <c r="G39" i="127"/>
  <c r="G40" i="127"/>
  <c r="G41" i="127"/>
  <c r="G42" i="127"/>
  <c r="G43" i="127"/>
  <c r="G44" i="127"/>
  <c r="G45" i="127"/>
  <c r="G47" i="127"/>
  <c r="G13" i="127"/>
  <c r="C98" i="12"/>
  <c r="C99" i="12"/>
  <c r="C100" i="12"/>
  <c r="C101" i="12"/>
  <c r="C98" i="11"/>
  <c r="C99" i="11"/>
  <c r="C100" i="11"/>
  <c r="C101" i="11"/>
  <c r="I100" i="73" l="1"/>
  <c r="B100" i="73"/>
  <c r="A96" i="73"/>
  <c r="A97" i="73"/>
  <c r="A98" i="73"/>
  <c r="A99" i="73"/>
  <c r="A100" i="73"/>
  <c r="A95" i="73"/>
  <c r="B96" i="73"/>
  <c r="C96" i="73"/>
  <c r="D96" i="73"/>
  <c r="E96" i="73"/>
  <c r="F96" i="73"/>
  <c r="G96" i="73"/>
  <c r="H96" i="73"/>
  <c r="I96" i="73"/>
  <c r="B97" i="73"/>
  <c r="C97" i="73"/>
  <c r="D97" i="73"/>
  <c r="E97" i="73"/>
  <c r="F97" i="73"/>
  <c r="G97" i="73"/>
  <c r="H97" i="73"/>
  <c r="I97" i="73"/>
  <c r="B98" i="73"/>
  <c r="C98" i="73"/>
  <c r="D98" i="73"/>
  <c r="E98" i="73"/>
  <c r="F98" i="73"/>
  <c r="G98" i="73"/>
  <c r="H98" i="73"/>
  <c r="I98" i="73"/>
  <c r="B99" i="73"/>
  <c r="C99" i="73"/>
  <c r="D99" i="73"/>
  <c r="E99" i="73"/>
  <c r="F99" i="73"/>
  <c r="G99" i="73"/>
  <c r="H99" i="73"/>
  <c r="I99" i="73"/>
  <c r="C100" i="73"/>
  <c r="D100" i="73"/>
  <c r="E100" i="73"/>
  <c r="F100" i="73"/>
  <c r="G100" i="73"/>
  <c r="H100" i="73"/>
  <c r="J108" i="38"/>
  <c r="J109" i="38"/>
  <c r="J110" i="38"/>
  <c r="J111" i="38"/>
  <c r="J112" i="38"/>
  <c r="J14" i="76" l="1"/>
  <c r="J15" i="76"/>
  <c r="J9" i="75"/>
  <c r="J10" i="75"/>
  <c r="C10" i="70" l="1"/>
  <c r="D10" i="70"/>
  <c r="E10" i="70"/>
  <c r="C11" i="70"/>
  <c r="D11" i="70"/>
  <c r="E11" i="70"/>
  <c r="F11" i="70"/>
  <c r="B11" i="70"/>
  <c r="B10" i="70"/>
  <c r="C9" i="70"/>
  <c r="D9" i="70"/>
  <c r="E9" i="70"/>
  <c r="F9" i="70"/>
  <c r="B9" i="70"/>
  <c r="F26" i="35"/>
  <c r="G26" i="35" s="1"/>
  <c r="F17" i="35"/>
  <c r="G17" i="35" s="1"/>
  <c r="G33" i="35"/>
  <c r="G32" i="35"/>
  <c r="G31" i="35"/>
  <c r="G30" i="35"/>
  <c r="G29" i="35"/>
  <c r="G28" i="35"/>
  <c r="G27" i="35"/>
  <c r="G25" i="35"/>
  <c r="G24" i="35"/>
  <c r="G23" i="35"/>
  <c r="G22" i="35"/>
  <c r="G21" i="35"/>
  <c r="G20" i="35"/>
  <c r="G19" i="35"/>
  <c r="G18" i="35"/>
  <c r="G16" i="35"/>
  <c r="G15" i="35"/>
  <c r="G14" i="35"/>
  <c r="G13" i="35"/>
  <c r="G12" i="35"/>
  <c r="G11" i="35"/>
  <c r="G10" i="35"/>
  <c r="G9" i="35"/>
  <c r="G7" i="35"/>
  <c r="F8" i="35"/>
  <c r="F10" i="70" s="1"/>
  <c r="G8" i="35" l="1"/>
  <c r="I20" i="69"/>
  <c r="I21" i="69"/>
  <c r="C22" i="102"/>
  <c r="C23" i="102"/>
  <c r="C24" i="102"/>
  <c r="C25" i="102"/>
  <c r="C26" i="102"/>
  <c r="C27" i="102"/>
  <c r="C28" i="102"/>
  <c r="C29" i="102"/>
  <c r="C30" i="102"/>
  <c r="C31" i="102"/>
  <c r="C32" i="102"/>
  <c r="C33" i="102"/>
  <c r="C34" i="102"/>
  <c r="C35" i="102"/>
  <c r="C36" i="102"/>
  <c r="C37" i="102"/>
  <c r="C38" i="102"/>
  <c r="C39" i="102"/>
  <c r="C40" i="102"/>
  <c r="C41" i="102"/>
  <c r="C42" i="102"/>
  <c r="C43" i="102"/>
  <c r="C44" i="102"/>
  <c r="C45" i="102"/>
  <c r="C46" i="102"/>
  <c r="C47" i="102"/>
  <c r="C48" i="102"/>
  <c r="C49" i="102"/>
  <c r="C50" i="102"/>
  <c r="C51" i="102"/>
  <c r="C52" i="102"/>
  <c r="C53" i="102"/>
  <c r="C54" i="102"/>
  <c r="C55" i="102"/>
  <c r="C56" i="102"/>
  <c r="C57" i="102"/>
  <c r="C58" i="102"/>
  <c r="C59" i="102"/>
  <c r="C60" i="102"/>
  <c r="C61" i="102"/>
  <c r="C62" i="102"/>
  <c r="C63" i="102"/>
  <c r="C64" i="102"/>
  <c r="C65" i="102"/>
  <c r="C66" i="102"/>
  <c r="C67" i="102"/>
  <c r="C68" i="102"/>
  <c r="C69" i="102"/>
  <c r="C70" i="102"/>
  <c r="C71" i="102"/>
  <c r="C72" i="102"/>
  <c r="C73" i="102"/>
  <c r="C21" i="102"/>
  <c r="I15" i="69" l="1"/>
  <c r="I16" i="69"/>
  <c r="I17" i="69"/>
  <c r="I18" i="69"/>
  <c r="I19" i="69"/>
  <c r="K11" i="18"/>
  <c r="K12" i="18"/>
  <c r="K13" i="18"/>
  <c r="K14" i="18"/>
  <c r="K15" i="18"/>
  <c r="K16" i="18"/>
  <c r="K17" i="18"/>
  <c r="K18" i="18"/>
  <c r="K19" i="18"/>
  <c r="K20" i="18"/>
  <c r="K21" i="18"/>
  <c r="K22" i="18"/>
  <c r="K23" i="18"/>
  <c r="K24" i="18"/>
  <c r="K26" i="18"/>
  <c r="K27" i="18"/>
  <c r="K28" i="18"/>
  <c r="K31" i="18"/>
  <c r="K32"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10" i="18"/>
  <c r="C108" i="20" l="1"/>
  <c r="C109" i="20"/>
  <c r="C110" i="20"/>
  <c r="C111" i="20"/>
  <c r="E107" i="20"/>
  <c r="E108" i="20"/>
  <c r="E109" i="20"/>
  <c r="E110" i="20"/>
  <c r="E111" i="20"/>
  <c r="G108" i="20"/>
  <c r="G109" i="20"/>
  <c r="G110" i="20"/>
  <c r="G111" i="20"/>
  <c r="I108" i="20"/>
  <c r="I109" i="20"/>
  <c r="I110" i="20"/>
  <c r="I111" i="20"/>
  <c r="K108" i="20"/>
  <c r="K109" i="20"/>
  <c r="K110" i="20"/>
  <c r="M108" i="20"/>
  <c r="M109" i="20"/>
  <c r="M110" i="20"/>
  <c r="M111" i="20"/>
  <c r="C108" i="17"/>
  <c r="C109" i="17"/>
  <c r="C110" i="17"/>
  <c r="C111" i="17"/>
  <c r="K143" i="16" l="1"/>
  <c r="M144" i="16"/>
  <c r="M145" i="16"/>
  <c r="M146" i="16"/>
  <c r="K144" i="16"/>
  <c r="K145" i="16"/>
  <c r="K146" i="16"/>
  <c r="I144" i="16"/>
  <c r="I145" i="16"/>
  <c r="I146" i="16"/>
  <c r="G144" i="16"/>
  <c r="G145" i="16"/>
  <c r="G146" i="16"/>
  <c r="E144" i="16"/>
  <c r="E145" i="16"/>
  <c r="E146" i="16"/>
  <c r="C144" i="16"/>
  <c r="C145" i="16"/>
  <c r="C146" i="16"/>
  <c r="O146" i="16"/>
  <c r="O145" i="15"/>
  <c r="O146" i="15"/>
  <c r="O147" i="15"/>
  <c r="M145" i="15"/>
  <c r="M146" i="15"/>
  <c r="M147" i="15"/>
  <c r="K145" i="15"/>
  <c r="K146" i="15"/>
  <c r="K147" i="15"/>
  <c r="I145" i="15"/>
  <c r="I146" i="15"/>
  <c r="I147" i="15"/>
  <c r="G145" i="15"/>
  <c r="G146" i="15"/>
  <c r="G147" i="15"/>
  <c r="E145" i="15"/>
  <c r="E146" i="15"/>
  <c r="E147" i="15"/>
  <c r="C145" i="15"/>
  <c r="C146" i="15"/>
  <c r="C147" i="15"/>
  <c r="I136" i="14"/>
  <c r="I137" i="14"/>
  <c r="I138" i="14"/>
  <c r="G136" i="14"/>
  <c r="G137" i="14"/>
  <c r="G138" i="14"/>
  <c r="E138" i="14"/>
  <c r="E136" i="14"/>
  <c r="E137" i="14"/>
  <c r="C136" i="14"/>
  <c r="C137" i="14"/>
  <c r="C138" i="14"/>
  <c r="C141" i="16" l="1"/>
  <c r="C142" i="16"/>
  <c r="C143" i="16"/>
  <c r="E141" i="16"/>
  <c r="E142" i="16"/>
  <c r="E143" i="16"/>
  <c r="G141" i="16"/>
  <c r="G142" i="16"/>
  <c r="G143" i="16"/>
  <c r="I141" i="16"/>
  <c r="I142" i="16"/>
  <c r="I143" i="16"/>
  <c r="K141" i="16"/>
  <c r="K142" i="16"/>
  <c r="M141" i="16"/>
  <c r="M142" i="16"/>
  <c r="M143" i="16"/>
  <c r="C95" i="11" l="1"/>
  <c r="C96" i="11"/>
  <c r="C97" i="11"/>
  <c r="C95" i="12"/>
  <c r="C96" i="12"/>
  <c r="C97" i="12"/>
  <c r="B123" i="88" l="1"/>
  <c r="C123" i="88"/>
  <c r="B124" i="88"/>
  <c r="C124" i="88"/>
  <c r="H134" i="87"/>
  <c r="I134" i="87"/>
  <c r="H135" i="87"/>
  <c r="H135" i="88" s="1"/>
  <c r="I135" i="87"/>
  <c r="I135" i="88" s="1"/>
  <c r="I134" i="88" l="1"/>
  <c r="H134" i="88"/>
  <c r="DS8" i="41"/>
  <c r="DT8" i="41"/>
  <c r="DR8" i="41"/>
  <c r="DD7" i="44"/>
  <c r="DE7" i="44"/>
  <c r="DF7" i="44"/>
  <c r="DC7" i="44"/>
  <c r="DO8" i="41"/>
  <c r="DP8" i="41"/>
  <c r="DQ8" i="41"/>
  <c r="DN8" i="41"/>
  <c r="M105" i="20" l="1"/>
  <c r="M106" i="20"/>
  <c r="M107" i="20"/>
  <c r="K105" i="20"/>
  <c r="K106" i="20"/>
  <c r="K107" i="20"/>
  <c r="I105" i="20"/>
  <c r="I106" i="20"/>
  <c r="I107" i="20"/>
  <c r="G105" i="20"/>
  <c r="G106" i="20"/>
  <c r="G107" i="20"/>
  <c r="E105" i="20"/>
  <c r="E106" i="20"/>
  <c r="C105" i="20"/>
  <c r="C106" i="20"/>
  <c r="C107" i="20"/>
  <c r="C105" i="17"/>
  <c r="C106" i="17"/>
  <c r="C107" i="17"/>
  <c r="O142" i="15" l="1"/>
  <c r="O143" i="15"/>
  <c r="O144" i="15"/>
  <c r="M143" i="15"/>
  <c r="M144" i="15"/>
  <c r="K142" i="15"/>
  <c r="K143" i="15"/>
  <c r="K144" i="15"/>
  <c r="I142" i="15"/>
  <c r="I143" i="15"/>
  <c r="I144" i="15"/>
  <c r="G142" i="15"/>
  <c r="G143" i="15"/>
  <c r="G144" i="15"/>
  <c r="E142" i="15"/>
  <c r="E143" i="15"/>
  <c r="E144" i="15"/>
  <c r="C142" i="15"/>
  <c r="C143" i="15"/>
  <c r="C144" i="15"/>
  <c r="I133" i="14"/>
  <c r="I134" i="14"/>
  <c r="I135" i="14"/>
  <c r="G133" i="14"/>
  <c r="G134" i="14"/>
  <c r="G135" i="14"/>
  <c r="E133" i="14"/>
  <c r="E134" i="14"/>
  <c r="E135" i="14"/>
  <c r="C133" i="14"/>
  <c r="C134" i="14"/>
  <c r="C135" i="14"/>
  <c r="B95" i="73" l="1"/>
  <c r="C95" i="73"/>
  <c r="D95" i="73"/>
  <c r="E95" i="73"/>
  <c r="F95" i="73"/>
  <c r="G95" i="73"/>
  <c r="H95" i="73"/>
  <c r="I95" i="73"/>
  <c r="B94" i="73"/>
  <c r="C94" i="73"/>
  <c r="D94" i="73"/>
  <c r="E94" i="73"/>
  <c r="F94" i="73"/>
  <c r="G94" i="73"/>
  <c r="H94" i="73"/>
  <c r="I94" i="73"/>
  <c r="J106" i="38"/>
  <c r="J107" i="38"/>
  <c r="B7" i="121" l="1"/>
  <c r="B6" i="121"/>
  <c r="B5" i="121"/>
  <c r="A5" i="121"/>
  <c r="C5" i="120"/>
  <c r="D5" i="120"/>
  <c r="E5" i="120"/>
  <c r="F5" i="120"/>
  <c r="D6" i="120"/>
  <c r="E6" i="120"/>
  <c r="F6" i="120"/>
  <c r="C7" i="120"/>
  <c r="D7" i="120"/>
  <c r="E7" i="120"/>
  <c r="F7" i="120"/>
  <c r="B5" i="120"/>
  <c r="A5" i="120"/>
  <c r="C7" i="119"/>
  <c r="D7" i="119"/>
  <c r="E7" i="119"/>
  <c r="F7" i="119"/>
  <c r="B7" i="119"/>
  <c r="B6" i="119"/>
  <c r="C6" i="119"/>
  <c r="D6" i="119"/>
  <c r="E6" i="119"/>
  <c r="F6" i="119"/>
  <c r="B5" i="119"/>
  <c r="C5" i="119"/>
  <c r="D5" i="119"/>
  <c r="E5" i="119"/>
  <c r="F5" i="119"/>
  <c r="A5" i="119"/>
  <c r="C92" i="11" l="1"/>
  <c r="C93" i="11"/>
  <c r="C94" i="11"/>
  <c r="C92" i="12"/>
  <c r="C93" i="12"/>
  <c r="C94" i="12"/>
  <c r="M103" i="20" l="1"/>
  <c r="M104" i="20"/>
  <c r="K102" i="20"/>
  <c r="K103" i="20"/>
  <c r="K104" i="20"/>
  <c r="I103" i="20"/>
  <c r="I104" i="20"/>
  <c r="G104" i="20"/>
  <c r="G103" i="20"/>
  <c r="E103" i="20"/>
  <c r="E104" i="20"/>
  <c r="C103" i="20"/>
  <c r="C104" i="20"/>
  <c r="C104" i="17"/>
  <c r="C103" i="17"/>
  <c r="J24" i="80" l="1"/>
  <c r="B93" i="73" l="1"/>
  <c r="C93" i="73"/>
  <c r="D93" i="73"/>
  <c r="E93" i="73"/>
  <c r="F93" i="73"/>
  <c r="G93" i="73"/>
  <c r="H93" i="73"/>
  <c r="M130" i="16" l="1"/>
  <c r="M131" i="16"/>
  <c r="M132" i="16"/>
  <c r="M133" i="16"/>
  <c r="M134" i="16"/>
  <c r="M135" i="16"/>
  <c r="M136" i="16"/>
  <c r="M137" i="16"/>
  <c r="M138" i="16"/>
  <c r="M139" i="16"/>
  <c r="M140" i="16"/>
  <c r="K130" i="16"/>
  <c r="K131" i="16"/>
  <c r="K132" i="16"/>
  <c r="K133" i="16"/>
  <c r="K134" i="16"/>
  <c r="K135" i="16"/>
  <c r="K136" i="16"/>
  <c r="K137" i="16"/>
  <c r="K138" i="16"/>
  <c r="K139" i="16"/>
  <c r="K140" i="16"/>
  <c r="I130" i="16"/>
  <c r="I131" i="16"/>
  <c r="I132" i="16"/>
  <c r="I133" i="16"/>
  <c r="I134" i="16"/>
  <c r="I135" i="16"/>
  <c r="I136" i="16"/>
  <c r="I137" i="16"/>
  <c r="I138" i="16"/>
  <c r="I139" i="16"/>
  <c r="I140" i="16"/>
  <c r="G130" i="16"/>
  <c r="G131" i="16"/>
  <c r="G132" i="16"/>
  <c r="G133" i="16"/>
  <c r="G134" i="16"/>
  <c r="G135" i="16"/>
  <c r="G136" i="16"/>
  <c r="G137" i="16"/>
  <c r="G138" i="16"/>
  <c r="G139" i="16"/>
  <c r="G140" i="16"/>
  <c r="E138" i="16"/>
  <c r="E139" i="16"/>
  <c r="E140" i="16"/>
  <c r="C138" i="16"/>
  <c r="C139" i="16"/>
  <c r="C140" i="16"/>
  <c r="O139" i="15"/>
  <c r="O140" i="15"/>
  <c r="O141" i="15"/>
  <c r="M139" i="15"/>
  <c r="M140" i="15"/>
  <c r="M141" i="15"/>
  <c r="K139" i="15"/>
  <c r="K140" i="15"/>
  <c r="K141" i="15"/>
  <c r="I140" i="15"/>
  <c r="I141" i="15"/>
  <c r="G139" i="15"/>
  <c r="G140" i="15"/>
  <c r="G141" i="15"/>
  <c r="E140" i="15"/>
  <c r="E141" i="15"/>
  <c r="C140" i="15"/>
  <c r="C141" i="15"/>
  <c r="I130" i="14"/>
  <c r="I131" i="14"/>
  <c r="I132" i="14"/>
  <c r="G131" i="14"/>
  <c r="G132" i="14"/>
  <c r="E130" i="14"/>
  <c r="E131" i="14"/>
  <c r="E132" i="14"/>
  <c r="C131" i="14"/>
  <c r="C132" i="14"/>
  <c r="D10" i="101" l="1"/>
  <c r="D9" i="101"/>
  <c r="D8" i="101"/>
  <c r="D7" i="101"/>
  <c r="B10" i="101"/>
  <c r="B9" i="101"/>
  <c r="B8" i="101"/>
  <c r="B7" i="101"/>
  <c r="B10" i="100"/>
  <c r="B9" i="100"/>
  <c r="B7" i="100"/>
  <c r="B8" i="100"/>
  <c r="J23" i="80"/>
  <c r="I23" i="80"/>
  <c r="H23" i="80"/>
  <c r="B120" i="88" l="1"/>
  <c r="C120" i="88"/>
  <c r="B121" i="88"/>
  <c r="C121" i="88"/>
  <c r="B122" i="88"/>
  <c r="C122" i="88"/>
  <c r="H133" i="87"/>
  <c r="H133" i="88" s="1"/>
  <c r="I133" i="87"/>
  <c r="I133" i="88" s="1"/>
  <c r="H132" i="87"/>
  <c r="I132" i="87"/>
  <c r="H131" i="87"/>
  <c r="I131" i="87"/>
  <c r="I131" i="88" l="1"/>
  <c r="I132" i="88"/>
  <c r="H132" i="88"/>
  <c r="H131" i="88"/>
  <c r="B92" i="73"/>
  <c r="C92" i="73"/>
  <c r="D92" i="73"/>
  <c r="E92" i="73"/>
  <c r="F92" i="73"/>
  <c r="G92" i="73"/>
  <c r="H92" i="73"/>
  <c r="B91" i="73"/>
  <c r="C91" i="73"/>
  <c r="D91" i="73"/>
  <c r="E91" i="73"/>
  <c r="F91" i="73"/>
  <c r="G91" i="73"/>
  <c r="H91" i="73"/>
  <c r="C91" i="11" l="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21" i="11"/>
  <c r="C90" i="12" l="1"/>
  <c r="C91" i="12"/>
  <c r="B90" i="73" l="1"/>
  <c r="C90" i="73"/>
  <c r="D90" i="73"/>
  <c r="E90" i="73"/>
  <c r="F90" i="73"/>
  <c r="G90" i="73"/>
  <c r="H90" i="73"/>
  <c r="Q24" i="80" l="1"/>
  <c r="P24" i="80"/>
  <c r="O24" i="80"/>
  <c r="N24" i="80"/>
  <c r="K24" i="80"/>
  <c r="L24" i="80"/>
  <c r="M24" i="80"/>
  <c r="I24" i="80"/>
  <c r="C110" i="88"/>
  <c r="I110" i="88" s="1"/>
  <c r="C111" i="88"/>
  <c r="I111" i="88" s="1"/>
  <c r="C112" i="88"/>
  <c r="I112" i="88" s="1"/>
  <c r="C113" i="88"/>
  <c r="C114" i="88"/>
  <c r="C115" i="88"/>
  <c r="C116" i="88"/>
  <c r="C117" i="88"/>
  <c r="C118" i="88"/>
  <c r="C119" i="88"/>
  <c r="B111" i="88"/>
  <c r="H111" i="88" s="1"/>
  <c r="B112" i="88"/>
  <c r="H112" i="88" s="1"/>
  <c r="B113" i="88"/>
  <c r="B114" i="88"/>
  <c r="B115" i="88"/>
  <c r="B116" i="88"/>
  <c r="B117" i="88"/>
  <c r="B118" i="88"/>
  <c r="B119" i="88"/>
  <c r="H110" i="88"/>
  <c r="H130" i="87"/>
  <c r="H130" i="88" s="1"/>
  <c r="I130" i="87"/>
  <c r="I130" i="88" s="1"/>
  <c r="H129" i="87"/>
  <c r="H129" i="88" s="1"/>
  <c r="I129" i="87"/>
  <c r="I129" i="88" s="1"/>
  <c r="H128" i="87"/>
  <c r="I128" i="87"/>
  <c r="H128" i="88" l="1"/>
  <c r="I128" i="88"/>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100" i="20"/>
  <c r="M101" i="20"/>
  <c r="M102" i="20"/>
  <c r="M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100" i="20"/>
  <c r="K101" i="20"/>
  <c r="K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100" i="20"/>
  <c r="I101" i="20"/>
  <c r="I102" i="20"/>
  <c r="I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23" i="20"/>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23" i="17"/>
  <c r="C136" i="16" l="1"/>
  <c r="C137" i="16"/>
  <c r="E136" i="16"/>
  <c r="E137" i="16"/>
  <c r="O137" i="15"/>
  <c r="O138" i="15"/>
  <c r="M137" i="15"/>
  <c r="M138" i="15"/>
  <c r="K137" i="15"/>
  <c r="K138" i="15"/>
  <c r="I137" i="15"/>
  <c r="I138" i="15"/>
  <c r="I139" i="15"/>
  <c r="G137" i="15"/>
  <c r="G138" i="15"/>
  <c r="E137" i="15"/>
  <c r="E138" i="15"/>
  <c r="E139" i="15"/>
  <c r="C137" i="15"/>
  <c r="C138" i="15"/>
  <c r="C139" i="15"/>
  <c r="C128" i="14"/>
  <c r="C129" i="14"/>
  <c r="C130" i="14"/>
  <c r="E128" i="14"/>
  <c r="E129" i="14"/>
  <c r="G128" i="14"/>
  <c r="G129" i="14"/>
  <c r="G130" i="14"/>
  <c r="I128" i="14"/>
  <c r="I129" i="14"/>
  <c r="R27" i="4" l="1"/>
  <c r="Q27" i="4"/>
  <c r="H15" i="69" l="1"/>
  <c r="I23" i="69" s="1"/>
  <c r="H16" i="69"/>
  <c r="I24" i="69" s="1"/>
  <c r="H17" i="69"/>
  <c r="I25" i="69" s="1"/>
  <c r="H18" i="69"/>
  <c r="I26" i="69" s="1"/>
  <c r="H19" i="69"/>
  <c r="I27" i="69" s="1"/>
  <c r="H20" i="69"/>
  <c r="I28" i="69" s="1"/>
  <c r="H21" i="69"/>
  <c r="I29" i="69" s="1"/>
  <c r="B89" i="73" l="1"/>
  <c r="C89" i="73"/>
  <c r="D89" i="73"/>
  <c r="E89" i="73"/>
  <c r="F89" i="73"/>
  <c r="G89" i="73"/>
  <c r="H89" i="73"/>
  <c r="B88" i="73"/>
  <c r="C88" i="73"/>
  <c r="D88" i="73"/>
  <c r="E88" i="73"/>
  <c r="F88" i="73"/>
  <c r="G88" i="73"/>
  <c r="H88" i="73"/>
  <c r="O32" i="6" l="1"/>
  <c r="O31" i="6"/>
  <c r="Q30" i="6"/>
  <c r="Q29" i="6"/>
  <c r="Q27" i="6"/>
  <c r="Q25" i="6"/>
  <c r="Q24" i="6"/>
  <c r="Q23" i="6"/>
  <c r="Q22" i="6"/>
  <c r="Q18" i="6"/>
  <c r="Q16" i="6"/>
  <c r="Q15" i="6"/>
  <c r="Q11" i="6"/>
  <c r="O31" i="5"/>
  <c r="O32" i="5"/>
  <c r="C88" i="12" l="1"/>
  <c r="C89" i="12"/>
  <c r="H24" i="80" l="1"/>
  <c r="B24" i="80"/>
  <c r="C24" i="80"/>
  <c r="D24" i="80"/>
  <c r="E24" i="80"/>
  <c r="F24" i="80"/>
  <c r="G24" i="80"/>
  <c r="J24" i="88" l="1"/>
  <c r="K24" i="88"/>
  <c r="J25" i="88"/>
  <c r="K25" i="88"/>
  <c r="J26" i="88"/>
  <c r="K26" i="88"/>
  <c r="J27" i="88"/>
  <c r="K27" i="88"/>
  <c r="J28" i="88"/>
  <c r="K28" i="88"/>
  <c r="J29" i="88"/>
  <c r="K29" i="88"/>
  <c r="J30" i="88"/>
  <c r="K30" i="88"/>
  <c r="J31" i="88"/>
  <c r="K31" i="88"/>
  <c r="J32" i="88"/>
  <c r="K32" i="88"/>
  <c r="J33" i="88"/>
  <c r="K33" i="88"/>
  <c r="J34" i="88"/>
  <c r="K34" i="88"/>
  <c r="J35" i="88"/>
  <c r="K35" i="88"/>
  <c r="J36" i="88"/>
  <c r="K36" i="88"/>
  <c r="J37" i="88"/>
  <c r="K37" i="88"/>
  <c r="J38" i="88"/>
  <c r="K38" i="88"/>
  <c r="J39" i="88"/>
  <c r="K39" i="88"/>
  <c r="J40" i="88"/>
  <c r="K40" i="88"/>
  <c r="J41" i="88"/>
  <c r="K41" i="88"/>
  <c r="J42" i="88"/>
  <c r="K42" i="88"/>
  <c r="J43" i="88"/>
  <c r="K43" i="88"/>
  <c r="J44" i="88"/>
  <c r="K44" i="88"/>
  <c r="J45" i="88"/>
  <c r="K45" i="88"/>
  <c r="J46" i="88"/>
  <c r="K46" i="88"/>
  <c r="J47" i="88"/>
  <c r="K47" i="88"/>
  <c r="J48" i="88"/>
  <c r="K48" i="88"/>
  <c r="J49" i="88"/>
  <c r="K49" i="88"/>
  <c r="J50" i="88"/>
  <c r="K50" i="88"/>
  <c r="J51" i="88"/>
  <c r="K51" i="88"/>
  <c r="J52" i="88"/>
  <c r="K52" i="88"/>
  <c r="J53" i="88"/>
  <c r="K53" i="88"/>
  <c r="J54" i="88"/>
  <c r="K54" i="88"/>
  <c r="J55" i="88"/>
  <c r="K55" i="88"/>
  <c r="J56" i="88"/>
  <c r="K56" i="88"/>
  <c r="J57" i="88"/>
  <c r="K57" i="88"/>
  <c r="J58" i="88"/>
  <c r="K58" i="88"/>
  <c r="J59" i="88"/>
  <c r="K59" i="88"/>
  <c r="J60" i="88"/>
  <c r="K60" i="88"/>
  <c r="J61" i="88"/>
  <c r="K61" i="88"/>
  <c r="J62" i="88"/>
  <c r="K62" i="88"/>
  <c r="J63" i="88"/>
  <c r="K63" i="88"/>
  <c r="J64" i="88"/>
  <c r="K64" i="88"/>
  <c r="J65" i="88"/>
  <c r="K65" i="88"/>
  <c r="J66" i="88"/>
  <c r="K66" i="88"/>
  <c r="J67" i="88"/>
  <c r="K67" i="88"/>
  <c r="J68" i="88"/>
  <c r="K68" i="88"/>
  <c r="J69" i="88"/>
  <c r="K69" i="88"/>
  <c r="J70" i="88"/>
  <c r="K70" i="88"/>
  <c r="J71" i="88"/>
  <c r="K71" i="88"/>
  <c r="J72" i="88"/>
  <c r="K72" i="88"/>
  <c r="J73" i="88"/>
  <c r="K73" i="88"/>
  <c r="J74" i="88"/>
  <c r="K74" i="88"/>
  <c r="J75" i="88"/>
  <c r="K75" i="88"/>
  <c r="J76" i="88"/>
  <c r="K76" i="88"/>
  <c r="J77" i="88"/>
  <c r="K77" i="88"/>
  <c r="J78" i="88"/>
  <c r="K78" i="88"/>
  <c r="J79" i="88"/>
  <c r="K79" i="88"/>
  <c r="J80" i="88"/>
  <c r="K80" i="88"/>
  <c r="J81" i="88"/>
  <c r="K81" i="88"/>
  <c r="J82" i="88"/>
  <c r="K82" i="88"/>
  <c r="J83" i="88"/>
  <c r="K83" i="88"/>
  <c r="J84" i="88"/>
  <c r="K84" i="88"/>
  <c r="J85" i="88"/>
  <c r="K85" i="88"/>
  <c r="J86" i="88"/>
  <c r="K86" i="88"/>
  <c r="J87" i="88"/>
  <c r="K87" i="88"/>
  <c r="J88" i="88"/>
  <c r="K88" i="88"/>
  <c r="J89" i="88"/>
  <c r="K89" i="88"/>
  <c r="J90" i="88"/>
  <c r="K90" i="88"/>
  <c r="J91" i="88"/>
  <c r="K91" i="88"/>
  <c r="J92" i="88"/>
  <c r="K92" i="88"/>
  <c r="J93" i="88"/>
  <c r="K93" i="88"/>
  <c r="J94" i="88"/>
  <c r="K94" i="88"/>
  <c r="J95" i="88"/>
  <c r="K95" i="88"/>
  <c r="J96" i="88"/>
  <c r="K96" i="88"/>
  <c r="J97" i="88"/>
  <c r="K97" i="88"/>
  <c r="J98" i="88"/>
  <c r="K98" i="88"/>
  <c r="J99" i="88"/>
  <c r="K99" i="88"/>
  <c r="J100" i="88"/>
  <c r="K100" i="88"/>
  <c r="J101" i="88"/>
  <c r="K101" i="88"/>
  <c r="J102" i="88"/>
  <c r="K102" i="88"/>
  <c r="J103" i="88"/>
  <c r="K103" i="88"/>
  <c r="J104" i="88"/>
  <c r="K104" i="88"/>
  <c r="J105" i="88"/>
  <c r="K105" i="88"/>
  <c r="J106" i="88"/>
  <c r="K106" i="88"/>
  <c r="J107" i="88"/>
  <c r="K107" i="88"/>
  <c r="J108" i="88"/>
  <c r="K108" i="88"/>
  <c r="J109" i="88"/>
  <c r="K109" i="88"/>
  <c r="J110" i="88"/>
  <c r="K110" i="88"/>
  <c r="J111" i="88"/>
  <c r="K111" i="88"/>
  <c r="J112" i="88"/>
  <c r="K112" i="88"/>
  <c r="K23" i="88"/>
  <c r="J23" i="88"/>
  <c r="H127" i="87"/>
  <c r="H127" i="88" s="1"/>
  <c r="I127" i="87"/>
  <c r="I127" i="88" s="1"/>
  <c r="H126" i="87"/>
  <c r="H126" i="88" s="1"/>
  <c r="I126" i="87"/>
  <c r="I126" i="88" l="1"/>
  <c r="I125" i="87"/>
  <c r="I125" i="88" s="1"/>
  <c r="K137" i="88" s="1"/>
  <c r="H125" i="87"/>
  <c r="H125" i="88" s="1"/>
  <c r="J137" i="88" s="1"/>
  <c r="I124" i="87"/>
  <c r="H124" i="87"/>
  <c r="I123" i="87"/>
  <c r="H123" i="87"/>
  <c r="I122" i="87"/>
  <c r="H122" i="87"/>
  <c r="I121" i="87"/>
  <c r="H121" i="87"/>
  <c r="I120" i="87"/>
  <c r="H120" i="87"/>
  <c r="I119" i="87"/>
  <c r="H119" i="87"/>
  <c r="I118" i="87"/>
  <c r="H118" i="87"/>
  <c r="I117" i="87"/>
  <c r="H117" i="87"/>
  <c r="I116" i="87"/>
  <c r="H116" i="87"/>
  <c r="I115" i="87"/>
  <c r="H115" i="87"/>
  <c r="I114" i="87"/>
  <c r="H114" i="87"/>
  <c r="I113" i="87"/>
  <c r="H113" i="87"/>
  <c r="I112" i="87"/>
  <c r="H112" i="87"/>
  <c r="I111" i="87"/>
  <c r="H111" i="87"/>
  <c r="I110" i="87"/>
  <c r="H110" i="87"/>
  <c r="I109" i="87"/>
  <c r="H109" i="87"/>
  <c r="I108" i="87"/>
  <c r="H108" i="87"/>
  <c r="I107" i="87"/>
  <c r="H107" i="87"/>
  <c r="I106" i="87"/>
  <c r="H106" i="87"/>
  <c r="I105" i="87"/>
  <c r="H105" i="87"/>
  <c r="I104" i="87"/>
  <c r="H104" i="87"/>
  <c r="I103" i="87"/>
  <c r="H103" i="87"/>
  <c r="I102" i="87"/>
  <c r="H102" i="87"/>
  <c r="I101" i="87"/>
  <c r="H101" i="87"/>
  <c r="I100" i="87"/>
  <c r="H100" i="87"/>
  <c r="I99" i="87"/>
  <c r="H99" i="87"/>
  <c r="I98" i="87"/>
  <c r="H98" i="87"/>
  <c r="I97" i="87"/>
  <c r="H97" i="87"/>
  <c r="I96" i="87"/>
  <c r="H96" i="87"/>
  <c r="I95" i="87"/>
  <c r="H95" i="87"/>
  <c r="I94" i="87"/>
  <c r="H94" i="87"/>
  <c r="I93" i="87"/>
  <c r="H93" i="87"/>
  <c r="I92" i="87"/>
  <c r="H92" i="87"/>
  <c r="I91" i="87"/>
  <c r="H91" i="87"/>
  <c r="I90" i="87"/>
  <c r="H90" i="87"/>
  <c r="I89" i="87"/>
  <c r="H89" i="87"/>
  <c r="I88" i="87"/>
  <c r="H88" i="87"/>
  <c r="I87" i="87"/>
  <c r="H87" i="87"/>
  <c r="I86" i="87"/>
  <c r="H86" i="87"/>
  <c r="I85" i="87"/>
  <c r="H85" i="87"/>
  <c r="I84" i="87"/>
  <c r="H84" i="87"/>
  <c r="I83" i="87"/>
  <c r="H83" i="87"/>
  <c r="I82" i="87"/>
  <c r="H82" i="87"/>
  <c r="I81" i="87"/>
  <c r="H81" i="87"/>
  <c r="I80" i="87"/>
  <c r="H80" i="87"/>
  <c r="I79" i="87"/>
  <c r="H79" i="87"/>
  <c r="I78" i="87"/>
  <c r="H78" i="87"/>
  <c r="I77" i="87"/>
  <c r="H77" i="87"/>
  <c r="I76" i="87"/>
  <c r="H76" i="87"/>
  <c r="I75" i="87"/>
  <c r="H75" i="87"/>
  <c r="I74" i="87"/>
  <c r="H74" i="87"/>
  <c r="I73" i="87"/>
  <c r="H73" i="87"/>
  <c r="I72" i="87"/>
  <c r="H72" i="87"/>
  <c r="I71" i="87"/>
  <c r="H71" i="87"/>
  <c r="I70" i="87"/>
  <c r="H70" i="87"/>
  <c r="I69" i="87"/>
  <c r="H69" i="87"/>
  <c r="I68" i="87"/>
  <c r="H68" i="87"/>
  <c r="I67" i="87"/>
  <c r="H67" i="87"/>
  <c r="I66" i="87"/>
  <c r="H66" i="87"/>
  <c r="I65" i="87"/>
  <c r="H65" i="87"/>
  <c r="I64" i="87"/>
  <c r="H64" i="87"/>
  <c r="I63" i="87"/>
  <c r="H63" i="87"/>
  <c r="I62" i="87"/>
  <c r="H62" i="87"/>
  <c r="I61" i="87"/>
  <c r="H61" i="87"/>
  <c r="I60" i="87"/>
  <c r="H60" i="87"/>
  <c r="I59" i="87"/>
  <c r="H59" i="87"/>
  <c r="I58" i="87"/>
  <c r="H58" i="87"/>
  <c r="I57" i="87"/>
  <c r="H57" i="87"/>
  <c r="I56" i="87"/>
  <c r="H56" i="87"/>
  <c r="I55" i="87"/>
  <c r="H55" i="87"/>
  <c r="I54" i="87"/>
  <c r="H54" i="87"/>
  <c r="I53" i="87"/>
  <c r="H53" i="87"/>
  <c r="I52" i="87"/>
  <c r="H52" i="87"/>
  <c r="I51" i="87"/>
  <c r="H51" i="87"/>
  <c r="I50" i="87"/>
  <c r="H50" i="87"/>
  <c r="I49" i="87"/>
  <c r="H49" i="87"/>
  <c r="I48" i="87"/>
  <c r="H48" i="87"/>
  <c r="I47" i="87"/>
  <c r="H47" i="87"/>
  <c r="I46" i="87"/>
  <c r="H46" i="87"/>
  <c r="I45" i="87"/>
  <c r="H45" i="87"/>
  <c r="I44" i="87"/>
  <c r="H44" i="87"/>
  <c r="I43" i="87"/>
  <c r="H43" i="87"/>
  <c r="H42" i="87"/>
  <c r="E42" i="87"/>
  <c r="I42" i="87" s="1"/>
  <c r="I41" i="87"/>
  <c r="H41" i="87"/>
  <c r="I40" i="87"/>
  <c r="H40" i="87"/>
  <c r="I39" i="87"/>
  <c r="H39" i="87"/>
  <c r="I38" i="87"/>
  <c r="H38" i="87"/>
  <c r="I37" i="87"/>
  <c r="H37" i="87"/>
  <c r="I36" i="87"/>
  <c r="H36" i="87"/>
  <c r="I35" i="87"/>
  <c r="H35" i="87"/>
  <c r="I34" i="87"/>
  <c r="H34" i="87"/>
  <c r="I33" i="87"/>
  <c r="H33" i="87"/>
  <c r="I32" i="87"/>
  <c r="H32" i="87"/>
  <c r="I31" i="87"/>
  <c r="H31" i="87"/>
  <c r="I30" i="87"/>
  <c r="H30" i="87"/>
  <c r="I29" i="87"/>
  <c r="H29" i="87"/>
  <c r="I28" i="87"/>
  <c r="H28" i="87"/>
  <c r="I27" i="87"/>
  <c r="H27" i="87"/>
  <c r="I26" i="87"/>
  <c r="H26" i="87"/>
  <c r="I25" i="87"/>
  <c r="H25" i="87"/>
  <c r="I24" i="87"/>
  <c r="H24" i="87"/>
  <c r="I23" i="87"/>
  <c r="H23" i="87"/>
  <c r="I22" i="87"/>
  <c r="H22" i="87"/>
  <c r="I21" i="87"/>
  <c r="H21" i="87"/>
  <c r="I20" i="87"/>
  <c r="H20" i="87"/>
  <c r="H19" i="87"/>
  <c r="E19" i="87"/>
  <c r="I19" i="87" s="1"/>
  <c r="I18" i="87"/>
  <c r="H18" i="87"/>
  <c r="H17" i="87"/>
  <c r="E17" i="87"/>
  <c r="I17" i="87" s="1"/>
  <c r="I16" i="87"/>
  <c r="H16" i="87"/>
  <c r="I15" i="87"/>
  <c r="H15" i="87"/>
  <c r="I14" i="87"/>
  <c r="H14" i="87"/>
  <c r="I13" i="87"/>
  <c r="H13" i="87"/>
  <c r="I12" i="87"/>
  <c r="H12" i="87"/>
  <c r="I11" i="87"/>
  <c r="H11" i="87"/>
  <c r="I114" i="88" l="1"/>
  <c r="I118" i="88"/>
  <c r="K130" i="88" s="1"/>
  <c r="I122" i="88"/>
  <c r="K134" i="88" s="1"/>
  <c r="I124" i="88"/>
  <c r="K136" i="88" s="1"/>
  <c r="I123" i="88"/>
  <c r="K135" i="88" s="1"/>
  <c r="H114" i="88"/>
  <c r="J114" i="88" s="1"/>
  <c r="H118" i="88"/>
  <c r="J130" i="88" s="1"/>
  <c r="H122" i="88"/>
  <c r="J134" i="88" s="1"/>
  <c r="H123" i="88"/>
  <c r="J135" i="88" s="1"/>
  <c r="H124" i="88"/>
  <c r="J136" i="88" s="1"/>
  <c r="J126" i="88"/>
  <c r="K126" i="88"/>
  <c r="K114" i="88"/>
  <c r="H115" i="88"/>
  <c r="H119" i="88"/>
  <c r="J131" i="88" s="1"/>
  <c r="I115" i="88"/>
  <c r="I119" i="88"/>
  <c r="K131" i="88" s="1"/>
  <c r="H116" i="88"/>
  <c r="H120" i="88"/>
  <c r="J132" i="88" s="1"/>
  <c r="I116" i="88"/>
  <c r="I120" i="88"/>
  <c r="K132" i="88" s="1"/>
  <c r="H113" i="88"/>
  <c r="H117" i="88"/>
  <c r="J129" i="88" s="1"/>
  <c r="H121" i="88"/>
  <c r="J133" i="88" s="1"/>
  <c r="I113" i="88"/>
  <c r="I117" i="88"/>
  <c r="K129" i="88" s="1"/>
  <c r="I121" i="88"/>
  <c r="K133" i="88" s="1"/>
  <c r="D9" i="75"/>
  <c r="E9" i="75"/>
  <c r="F9" i="75"/>
  <c r="G9" i="75"/>
  <c r="H9" i="75"/>
  <c r="I9" i="75"/>
  <c r="D10" i="75"/>
  <c r="E10" i="75"/>
  <c r="F10" i="75"/>
  <c r="G10" i="75"/>
  <c r="H10" i="75"/>
  <c r="I10" i="75"/>
  <c r="C10" i="75"/>
  <c r="C9" i="75"/>
  <c r="D14" i="76"/>
  <c r="E14" i="76"/>
  <c r="F14" i="76"/>
  <c r="G14" i="76"/>
  <c r="H14" i="76"/>
  <c r="I14" i="76"/>
  <c r="D15" i="76"/>
  <c r="E15" i="76"/>
  <c r="F15" i="76"/>
  <c r="G15" i="76"/>
  <c r="H15" i="76"/>
  <c r="I15" i="76"/>
  <c r="C15" i="76"/>
  <c r="C14" i="76"/>
  <c r="K127" i="88" l="1"/>
  <c r="K115" i="88"/>
  <c r="K125" i="88"/>
  <c r="K113" i="88"/>
  <c r="J125" i="88"/>
  <c r="J113" i="88"/>
  <c r="J127" i="88"/>
  <c r="J115" i="88"/>
  <c r="K128" i="88"/>
  <c r="K116" i="88"/>
  <c r="J128" i="88"/>
  <c r="J116" i="88"/>
  <c r="P27" i="4"/>
  <c r="O27" i="4"/>
  <c r="N27" i="4"/>
  <c r="M27" i="4"/>
  <c r="C82" i="12" l="1"/>
  <c r="C83" i="12"/>
  <c r="C84" i="12"/>
  <c r="C85" i="12"/>
  <c r="C86" i="12"/>
  <c r="C87" i="12"/>
  <c r="B71" i="73" l="1"/>
  <c r="C71" i="73"/>
  <c r="D71" i="73"/>
  <c r="E71" i="73"/>
  <c r="F71" i="73"/>
  <c r="G71" i="73"/>
  <c r="H71" i="73"/>
  <c r="B72" i="73"/>
  <c r="C72" i="73"/>
  <c r="D72" i="73"/>
  <c r="E72" i="73"/>
  <c r="F72" i="73"/>
  <c r="G72" i="73"/>
  <c r="H72" i="73"/>
  <c r="B73" i="73"/>
  <c r="C73" i="73"/>
  <c r="D73" i="73"/>
  <c r="E73" i="73"/>
  <c r="F73" i="73"/>
  <c r="G73" i="73"/>
  <c r="H73" i="73"/>
  <c r="B74" i="73"/>
  <c r="C74" i="73"/>
  <c r="D74" i="73"/>
  <c r="E74" i="73"/>
  <c r="F74" i="73"/>
  <c r="G74" i="73"/>
  <c r="H74" i="73"/>
  <c r="B75" i="73"/>
  <c r="C75" i="73"/>
  <c r="D75" i="73"/>
  <c r="E75" i="73"/>
  <c r="F75" i="73"/>
  <c r="G75" i="73"/>
  <c r="H75" i="73"/>
  <c r="B76" i="73"/>
  <c r="C76" i="73"/>
  <c r="D76" i="73"/>
  <c r="E76" i="73"/>
  <c r="F76" i="73"/>
  <c r="G76" i="73"/>
  <c r="H76" i="73"/>
  <c r="B77" i="73"/>
  <c r="C77" i="73"/>
  <c r="D77" i="73"/>
  <c r="E77" i="73"/>
  <c r="F77" i="73"/>
  <c r="G77" i="73"/>
  <c r="H77" i="73"/>
  <c r="B78" i="73"/>
  <c r="C78" i="73"/>
  <c r="D78" i="73"/>
  <c r="E78" i="73"/>
  <c r="F78" i="73"/>
  <c r="G78" i="73"/>
  <c r="H78" i="73"/>
  <c r="B79" i="73"/>
  <c r="C79" i="73"/>
  <c r="D79" i="73"/>
  <c r="E79" i="73"/>
  <c r="F79" i="73"/>
  <c r="G79" i="73"/>
  <c r="H79" i="73"/>
  <c r="B80" i="73"/>
  <c r="C80" i="73"/>
  <c r="D80" i="73"/>
  <c r="E80" i="73"/>
  <c r="F80" i="73"/>
  <c r="G80" i="73"/>
  <c r="H80" i="73"/>
  <c r="B81" i="73"/>
  <c r="C81" i="73"/>
  <c r="D81" i="73"/>
  <c r="E81" i="73"/>
  <c r="F81" i="73"/>
  <c r="G81" i="73"/>
  <c r="H81" i="73"/>
  <c r="B82" i="73"/>
  <c r="C82" i="73"/>
  <c r="D82" i="73"/>
  <c r="E82" i="73"/>
  <c r="F82" i="73"/>
  <c r="G82" i="73"/>
  <c r="H82" i="73"/>
  <c r="B83" i="73"/>
  <c r="C83" i="73"/>
  <c r="D83" i="73"/>
  <c r="E83" i="73"/>
  <c r="F83" i="73"/>
  <c r="G83" i="73"/>
  <c r="H83" i="73"/>
  <c r="B84" i="73"/>
  <c r="C84" i="73"/>
  <c r="D84" i="73"/>
  <c r="E84" i="73"/>
  <c r="F84" i="73"/>
  <c r="G84" i="73"/>
  <c r="H84" i="73"/>
  <c r="B85" i="73"/>
  <c r="C85" i="73"/>
  <c r="D85" i="73"/>
  <c r="E85" i="73"/>
  <c r="F85" i="73"/>
  <c r="G85" i="73"/>
  <c r="H85" i="73"/>
  <c r="B86" i="73"/>
  <c r="C86" i="73"/>
  <c r="D86" i="73"/>
  <c r="E86" i="73"/>
  <c r="F86" i="73"/>
  <c r="G86" i="73"/>
  <c r="H86" i="73"/>
  <c r="B87" i="73"/>
  <c r="C87" i="73"/>
  <c r="D87" i="73"/>
  <c r="E87" i="73"/>
  <c r="F87" i="73"/>
  <c r="G87" i="73"/>
  <c r="H87" i="73"/>
  <c r="E131" i="16"/>
  <c r="E132" i="16"/>
  <c r="E133" i="16"/>
  <c r="E134" i="16"/>
  <c r="E135" i="16"/>
  <c r="C131" i="16"/>
  <c r="C132" i="16"/>
  <c r="C133" i="16"/>
  <c r="C134" i="16"/>
  <c r="C135" i="16"/>
  <c r="O132" i="15"/>
  <c r="O133" i="15"/>
  <c r="O134" i="15"/>
  <c r="O135" i="15"/>
  <c r="O136" i="15"/>
  <c r="M132" i="15"/>
  <c r="M133" i="15"/>
  <c r="M134" i="15"/>
  <c r="M135" i="15"/>
  <c r="M136" i="15"/>
  <c r="K132" i="15"/>
  <c r="K133" i="15"/>
  <c r="K134" i="15"/>
  <c r="K135" i="15"/>
  <c r="K136" i="15"/>
  <c r="I132" i="15"/>
  <c r="I133" i="15"/>
  <c r="I134" i="15"/>
  <c r="I135" i="15"/>
  <c r="I136" i="15"/>
  <c r="G132" i="15"/>
  <c r="G133" i="15"/>
  <c r="G134" i="15"/>
  <c r="G135" i="15"/>
  <c r="G136" i="15"/>
  <c r="E132" i="15"/>
  <c r="E133" i="15"/>
  <c r="E134" i="15"/>
  <c r="E135" i="15"/>
  <c r="E136" i="15"/>
  <c r="C132" i="15"/>
  <c r="C133" i="15"/>
  <c r="C134" i="15"/>
  <c r="C135" i="15"/>
  <c r="C136" i="15"/>
  <c r="I122" i="14"/>
  <c r="I123" i="14"/>
  <c r="I124" i="14"/>
  <c r="I125" i="14"/>
  <c r="I126" i="14"/>
  <c r="I127" i="14"/>
  <c r="G123" i="14"/>
  <c r="G124" i="14"/>
  <c r="G125" i="14"/>
  <c r="G126" i="14"/>
  <c r="G127" i="14"/>
  <c r="E127" i="14"/>
  <c r="E123" i="14"/>
  <c r="E124" i="14"/>
  <c r="E125" i="14"/>
  <c r="E126" i="14"/>
  <c r="C123" i="14"/>
  <c r="C124" i="14"/>
  <c r="C125" i="14"/>
  <c r="C126" i="14"/>
  <c r="C127" i="14"/>
  <c r="B10" i="73" l="1"/>
  <c r="C10" i="73"/>
  <c r="D10" i="73"/>
  <c r="E10" i="73"/>
  <c r="F10" i="73"/>
  <c r="G10" i="73"/>
  <c r="H10" i="73"/>
  <c r="B11" i="73"/>
  <c r="C11" i="73"/>
  <c r="D11" i="73"/>
  <c r="E11" i="73"/>
  <c r="F11" i="73"/>
  <c r="G11" i="73"/>
  <c r="H11" i="73"/>
  <c r="B12" i="73"/>
  <c r="C12" i="73"/>
  <c r="D12" i="73"/>
  <c r="E12" i="73"/>
  <c r="F12" i="73"/>
  <c r="G12" i="73"/>
  <c r="H12" i="73"/>
  <c r="B13" i="73"/>
  <c r="C13" i="73"/>
  <c r="D13" i="73"/>
  <c r="E13" i="73"/>
  <c r="F13" i="73"/>
  <c r="G13" i="73"/>
  <c r="H13" i="73"/>
  <c r="B14" i="73"/>
  <c r="C14" i="73"/>
  <c r="D14" i="73"/>
  <c r="E14" i="73"/>
  <c r="F14" i="73"/>
  <c r="G14" i="73"/>
  <c r="H14" i="73"/>
  <c r="B15" i="73"/>
  <c r="C15" i="73"/>
  <c r="D15" i="73"/>
  <c r="E15" i="73"/>
  <c r="F15" i="73"/>
  <c r="G15" i="73"/>
  <c r="H15" i="73"/>
  <c r="B16" i="73"/>
  <c r="C16" i="73"/>
  <c r="D16" i="73"/>
  <c r="E16" i="73"/>
  <c r="F16" i="73"/>
  <c r="G16" i="73"/>
  <c r="H16" i="73"/>
  <c r="B17" i="73"/>
  <c r="C17" i="73"/>
  <c r="D17" i="73"/>
  <c r="E17" i="73"/>
  <c r="F17" i="73"/>
  <c r="G17" i="73"/>
  <c r="H17" i="73"/>
  <c r="B18" i="73"/>
  <c r="C18" i="73"/>
  <c r="D18" i="73"/>
  <c r="E18" i="73"/>
  <c r="F18" i="73"/>
  <c r="G18" i="73"/>
  <c r="H18" i="73"/>
  <c r="B19" i="73"/>
  <c r="C19" i="73"/>
  <c r="D19" i="73"/>
  <c r="E19" i="73"/>
  <c r="F19" i="73"/>
  <c r="G19" i="73"/>
  <c r="H19" i="73"/>
  <c r="B20" i="73"/>
  <c r="C20" i="73"/>
  <c r="D20" i="73"/>
  <c r="E20" i="73"/>
  <c r="F20" i="73"/>
  <c r="G20" i="73"/>
  <c r="H20" i="73"/>
  <c r="B21" i="73"/>
  <c r="C21" i="73"/>
  <c r="D21" i="73"/>
  <c r="E21" i="73"/>
  <c r="F21" i="73"/>
  <c r="G21" i="73"/>
  <c r="H21" i="73"/>
  <c r="B22" i="73"/>
  <c r="C22" i="73"/>
  <c r="D22" i="73"/>
  <c r="E22" i="73"/>
  <c r="F22" i="73"/>
  <c r="G22" i="73"/>
  <c r="H22" i="73"/>
  <c r="B23" i="73"/>
  <c r="C23" i="73"/>
  <c r="D23" i="73"/>
  <c r="E23" i="73"/>
  <c r="F23" i="73"/>
  <c r="G23" i="73"/>
  <c r="H23" i="73"/>
  <c r="B24" i="73"/>
  <c r="C24" i="73"/>
  <c r="D24" i="73"/>
  <c r="E24" i="73"/>
  <c r="F24" i="73"/>
  <c r="G24" i="73"/>
  <c r="H24" i="73"/>
  <c r="B25" i="73"/>
  <c r="C25" i="73"/>
  <c r="D25" i="73"/>
  <c r="E25" i="73"/>
  <c r="F25" i="73"/>
  <c r="G25" i="73"/>
  <c r="H25" i="73"/>
  <c r="B26" i="73"/>
  <c r="C26" i="73"/>
  <c r="D26" i="73"/>
  <c r="E26" i="73"/>
  <c r="F26" i="73"/>
  <c r="G26" i="73"/>
  <c r="H26" i="73"/>
  <c r="B27" i="73"/>
  <c r="C27" i="73"/>
  <c r="D27" i="73"/>
  <c r="E27" i="73"/>
  <c r="F27" i="73"/>
  <c r="G27" i="73"/>
  <c r="H27" i="73"/>
  <c r="B28" i="73"/>
  <c r="C28" i="73"/>
  <c r="D28" i="73"/>
  <c r="E28" i="73"/>
  <c r="F28" i="73"/>
  <c r="G28" i="73"/>
  <c r="H28" i="73"/>
  <c r="B29" i="73"/>
  <c r="C29" i="73"/>
  <c r="D29" i="73"/>
  <c r="E29" i="73"/>
  <c r="F29" i="73"/>
  <c r="G29" i="73"/>
  <c r="H29" i="73"/>
  <c r="B30" i="73"/>
  <c r="C30" i="73"/>
  <c r="D30" i="73"/>
  <c r="E30" i="73"/>
  <c r="F30" i="73"/>
  <c r="G30" i="73"/>
  <c r="H30" i="73"/>
  <c r="B31" i="73"/>
  <c r="C31" i="73"/>
  <c r="D31" i="73"/>
  <c r="E31" i="73"/>
  <c r="F31" i="73"/>
  <c r="G31" i="73"/>
  <c r="H31" i="73"/>
  <c r="B32" i="73"/>
  <c r="C32" i="73"/>
  <c r="D32" i="73"/>
  <c r="E32" i="73"/>
  <c r="F32" i="73"/>
  <c r="G32" i="73"/>
  <c r="H32" i="73"/>
  <c r="B33" i="73"/>
  <c r="C33" i="73"/>
  <c r="D33" i="73"/>
  <c r="E33" i="73"/>
  <c r="F33" i="73"/>
  <c r="G33" i="73"/>
  <c r="H33" i="73"/>
  <c r="B34" i="73"/>
  <c r="C34" i="73"/>
  <c r="D34" i="73"/>
  <c r="E34" i="73"/>
  <c r="F34" i="73"/>
  <c r="G34" i="73"/>
  <c r="H34" i="73"/>
  <c r="B35" i="73"/>
  <c r="C35" i="73"/>
  <c r="D35" i="73"/>
  <c r="E35" i="73"/>
  <c r="F35" i="73"/>
  <c r="G35" i="73"/>
  <c r="H35" i="73"/>
  <c r="B36" i="73"/>
  <c r="C36" i="73"/>
  <c r="D36" i="73"/>
  <c r="E36" i="73"/>
  <c r="F36" i="73"/>
  <c r="G36" i="73"/>
  <c r="H36" i="73"/>
  <c r="B37" i="73"/>
  <c r="C37" i="73"/>
  <c r="D37" i="73"/>
  <c r="E37" i="73"/>
  <c r="F37" i="73"/>
  <c r="G37" i="73"/>
  <c r="H37" i="73"/>
  <c r="B38" i="73"/>
  <c r="C38" i="73"/>
  <c r="D38" i="73"/>
  <c r="E38" i="73"/>
  <c r="F38" i="73"/>
  <c r="G38" i="73"/>
  <c r="H38" i="73"/>
  <c r="B39" i="73"/>
  <c r="C39" i="73"/>
  <c r="D39" i="73"/>
  <c r="E39" i="73"/>
  <c r="F39" i="73"/>
  <c r="G39" i="73"/>
  <c r="H39" i="73"/>
  <c r="B40" i="73"/>
  <c r="C40" i="73"/>
  <c r="D40" i="73"/>
  <c r="E40" i="73"/>
  <c r="F40" i="73"/>
  <c r="G40" i="73"/>
  <c r="H40" i="73"/>
  <c r="B41" i="73"/>
  <c r="C41" i="73"/>
  <c r="D41" i="73"/>
  <c r="E41" i="73"/>
  <c r="F41" i="73"/>
  <c r="G41" i="73"/>
  <c r="H41" i="73"/>
  <c r="B42" i="73"/>
  <c r="C42" i="73"/>
  <c r="D42" i="73"/>
  <c r="E42" i="73"/>
  <c r="F42" i="73"/>
  <c r="G42" i="73"/>
  <c r="H42" i="73"/>
  <c r="B43" i="73"/>
  <c r="C43" i="73"/>
  <c r="D43" i="73"/>
  <c r="E43" i="73"/>
  <c r="F43" i="73"/>
  <c r="G43" i="73"/>
  <c r="H43" i="73"/>
  <c r="B44" i="73"/>
  <c r="C44" i="73"/>
  <c r="D44" i="73"/>
  <c r="E44" i="73"/>
  <c r="F44" i="73"/>
  <c r="G44" i="73"/>
  <c r="H44" i="73"/>
  <c r="B45" i="73"/>
  <c r="C45" i="73"/>
  <c r="D45" i="73"/>
  <c r="E45" i="73"/>
  <c r="F45" i="73"/>
  <c r="G45" i="73"/>
  <c r="H45" i="73"/>
  <c r="B46" i="73"/>
  <c r="C46" i="73"/>
  <c r="D46" i="73"/>
  <c r="E46" i="73"/>
  <c r="F46" i="73"/>
  <c r="G46" i="73"/>
  <c r="H46" i="73"/>
  <c r="B47" i="73"/>
  <c r="C47" i="73"/>
  <c r="D47" i="73"/>
  <c r="E47" i="73"/>
  <c r="F47" i="73"/>
  <c r="G47" i="73"/>
  <c r="H47" i="73"/>
  <c r="B48" i="73"/>
  <c r="C48" i="73"/>
  <c r="D48" i="73"/>
  <c r="E48" i="73"/>
  <c r="F48" i="73"/>
  <c r="G48" i="73"/>
  <c r="H48" i="73"/>
  <c r="B49" i="73"/>
  <c r="C49" i="73"/>
  <c r="D49" i="73"/>
  <c r="E49" i="73"/>
  <c r="F49" i="73"/>
  <c r="G49" i="73"/>
  <c r="H49" i="73"/>
  <c r="B50" i="73"/>
  <c r="C50" i="73"/>
  <c r="D50" i="73"/>
  <c r="E50" i="73"/>
  <c r="F50" i="73"/>
  <c r="G50" i="73"/>
  <c r="H50" i="73"/>
  <c r="B51" i="73"/>
  <c r="C51" i="73"/>
  <c r="D51" i="73"/>
  <c r="E51" i="73"/>
  <c r="F51" i="73"/>
  <c r="G51" i="73"/>
  <c r="H51" i="73"/>
  <c r="B52" i="73"/>
  <c r="C52" i="73"/>
  <c r="D52" i="73"/>
  <c r="E52" i="73"/>
  <c r="F52" i="73"/>
  <c r="G52" i="73"/>
  <c r="H52" i="73"/>
  <c r="B53" i="73"/>
  <c r="C53" i="73"/>
  <c r="D53" i="73"/>
  <c r="E53" i="73"/>
  <c r="F53" i="73"/>
  <c r="G53" i="73"/>
  <c r="H53" i="73"/>
  <c r="B54" i="73"/>
  <c r="C54" i="73"/>
  <c r="D54" i="73"/>
  <c r="E54" i="73"/>
  <c r="F54" i="73"/>
  <c r="G54" i="73"/>
  <c r="H54" i="73"/>
  <c r="B55" i="73"/>
  <c r="C55" i="73"/>
  <c r="D55" i="73"/>
  <c r="E55" i="73"/>
  <c r="F55" i="73"/>
  <c r="G55" i="73"/>
  <c r="H55" i="73"/>
  <c r="B56" i="73"/>
  <c r="C56" i="73"/>
  <c r="D56" i="73"/>
  <c r="E56" i="73"/>
  <c r="F56" i="73"/>
  <c r="G56" i="73"/>
  <c r="H56" i="73"/>
  <c r="B57" i="73"/>
  <c r="C57" i="73"/>
  <c r="D57" i="73"/>
  <c r="E57" i="73"/>
  <c r="F57" i="73"/>
  <c r="G57" i="73"/>
  <c r="H57" i="73"/>
  <c r="B58" i="73"/>
  <c r="C58" i="73"/>
  <c r="D58" i="73"/>
  <c r="E58" i="73"/>
  <c r="F58" i="73"/>
  <c r="G58" i="73"/>
  <c r="H58" i="73"/>
  <c r="B59" i="73"/>
  <c r="C59" i="73"/>
  <c r="D59" i="73"/>
  <c r="E59" i="73"/>
  <c r="F59" i="73"/>
  <c r="G59" i="73"/>
  <c r="H59" i="73"/>
  <c r="B60" i="73"/>
  <c r="C60" i="73"/>
  <c r="D60" i="73"/>
  <c r="E60" i="73"/>
  <c r="F60" i="73"/>
  <c r="G60" i="73"/>
  <c r="H60" i="73"/>
  <c r="B61" i="73"/>
  <c r="C61" i="73"/>
  <c r="D61" i="73"/>
  <c r="E61" i="73"/>
  <c r="F61" i="73"/>
  <c r="G61" i="73"/>
  <c r="H61" i="73"/>
  <c r="B62" i="73"/>
  <c r="C62" i="73"/>
  <c r="D62" i="73"/>
  <c r="E62" i="73"/>
  <c r="F62" i="73"/>
  <c r="G62" i="73"/>
  <c r="H62" i="73"/>
  <c r="B63" i="73"/>
  <c r="C63" i="73"/>
  <c r="D63" i="73"/>
  <c r="E63" i="73"/>
  <c r="F63" i="73"/>
  <c r="G63" i="73"/>
  <c r="H63" i="73"/>
  <c r="B64" i="73"/>
  <c r="C64" i="73"/>
  <c r="D64" i="73"/>
  <c r="E64" i="73"/>
  <c r="F64" i="73"/>
  <c r="G64" i="73"/>
  <c r="H64" i="73"/>
  <c r="B65" i="73"/>
  <c r="C65" i="73"/>
  <c r="D65" i="73"/>
  <c r="E65" i="73"/>
  <c r="F65" i="73"/>
  <c r="G65" i="73"/>
  <c r="H65" i="73"/>
  <c r="B66" i="73"/>
  <c r="C66" i="73"/>
  <c r="D66" i="73"/>
  <c r="E66" i="73"/>
  <c r="F66" i="73"/>
  <c r="G66" i="73"/>
  <c r="H66" i="73"/>
  <c r="B67" i="73"/>
  <c r="C67" i="73"/>
  <c r="D67" i="73"/>
  <c r="E67" i="73"/>
  <c r="F67" i="73"/>
  <c r="G67" i="73"/>
  <c r="H67" i="73"/>
  <c r="B68" i="73"/>
  <c r="C68" i="73"/>
  <c r="D68" i="73"/>
  <c r="E68" i="73"/>
  <c r="F68" i="73"/>
  <c r="G68" i="73"/>
  <c r="H68" i="73"/>
  <c r="B69" i="73"/>
  <c r="C69" i="73"/>
  <c r="D69" i="73"/>
  <c r="E69" i="73"/>
  <c r="F69" i="73"/>
  <c r="G69" i="73"/>
  <c r="H69" i="73"/>
  <c r="B70" i="73"/>
  <c r="C70" i="73"/>
  <c r="D70" i="73"/>
  <c r="E70" i="73"/>
  <c r="F70" i="73"/>
  <c r="G70" i="73"/>
  <c r="H70" i="73"/>
  <c r="C9" i="73"/>
  <c r="D9" i="73"/>
  <c r="E9" i="73"/>
  <c r="F9" i="73"/>
  <c r="G9" i="73"/>
  <c r="H9" i="73"/>
  <c r="B9" i="73"/>
  <c r="G21" i="69"/>
  <c r="H29" i="69" s="1"/>
  <c r="F21" i="69"/>
  <c r="E21" i="69"/>
  <c r="D21" i="69"/>
  <c r="C21" i="69"/>
  <c r="B21" i="69"/>
  <c r="G20" i="69"/>
  <c r="H28" i="69" s="1"/>
  <c r="F20" i="69"/>
  <c r="E20" i="69"/>
  <c r="D20" i="69"/>
  <c r="C20" i="69"/>
  <c r="B20" i="69"/>
  <c r="G19" i="69"/>
  <c r="H27" i="69" s="1"/>
  <c r="F19" i="69"/>
  <c r="E19" i="69"/>
  <c r="D19" i="69"/>
  <c r="C19" i="69"/>
  <c r="B19" i="69"/>
  <c r="G18" i="69"/>
  <c r="H26" i="69" s="1"/>
  <c r="F18" i="69"/>
  <c r="E18" i="69"/>
  <c r="D18" i="69"/>
  <c r="C18" i="69"/>
  <c r="B18" i="69"/>
  <c r="G17" i="69"/>
  <c r="H25" i="69" s="1"/>
  <c r="F17" i="69"/>
  <c r="E17" i="69"/>
  <c r="D17" i="69"/>
  <c r="C17" i="69"/>
  <c r="B17" i="69"/>
  <c r="G16" i="69"/>
  <c r="H24" i="69" s="1"/>
  <c r="F16" i="69"/>
  <c r="E16" i="69"/>
  <c r="D16" i="69"/>
  <c r="C16" i="69"/>
  <c r="B16" i="69"/>
  <c r="G15" i="69"/>
  <c r="H23" i="69" s="1"/>
  <c r="F15" i="69"/>
  <c r="E15" i="69"/>
  <c r="D15" i="69"/>
  <c r="C15" i="69"/>
  <c r="B15" i="69"/>
  <c r="C31" i="5"/>
  <c r="D25" i="69" l="1"/>
  <c r="F25" i="69"/>
  <c r="D28" i="69"/>
  <c r="E26" i="69"/>
  <c r="G27" i="69"/>
  <c r="C28" i="69"/>
  <c r="E28" i="69"/>
  <c r="G29" i="69"/>
  <c r="G24" i="69"/>
  <c r="C26" i="69"/>
  <c r="G28" i="69"/>
  <c r="F23" i="69"/>
  <c r="C25" i="69"/>
  <c r="D26" i="69"/>
  <c r="F27" i="69"/>
  <c r="G26" i="69"/>
  <c r="D29" i="69"/>
  <c r="E23" i="69"/>
  <c r="E27" i="69"/>
  <c r="G25" i="69"/>
  <c r="C24" i="69"/>
  <c r="E24" i="69"/>
  <c r="C27" i="69"/>
  <c r="D23" i="69"/>
  <c r="F24" i="69"/>
  <c r="D27" i="69"/>
  <c r="F28" i="69"/>
  <c r="G23" i="69"/>
  <c r="E29" i="69"/>
  <c r="D24" i="69"/>
  <c r="C23" i="69"/>
  <c r="C29" i="69"/>
  <c r="F29" i="69"/>
  <c r="E25" i="69"/>
  <c r="F26" i="69"/>
  <c r="O128" i="16" l="1"/>
  <c r="O127" i="16"/>
  <c r="O126" i="16"/>
  <c r="O125" i="16"/>
  <c r="O124" i="16"/>
  <c r="O123" i="16"/>
  <c r="O122" i="16"/>
  <c r="O121" i="16"/>
  <c r="O120" i="16"/>
  <c r="O119" i="16"/>
  <c r="O118" i="16"/>
  <c r="O117" i="16"/>
  <c r="O116" i="16"/>
  <c r="O115" i="16"/>
  <c r="O114" i="16"/>
  <c r="O113" i="16"/>
  <c r="O112" i="16"/>
  <c r="O111" i="16"/>
  <c r="O110" i="16"/>
  <c r="O109" i="16"/>
  <c r="O108" i="16"/>
  <c r="O107" i="16"/>
  <c r="O106" i="16"/>
  <c r="O105" i="16"/>
  <c r="O104" i="16"/>
  <c r="O103" i="16"/>
  <c r="O102"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O28" i="16"/>
  <c r="O27" i="16"/>
  <c r="O26" i="16"/>
  <c r="O25" i="16"/>
  <c r="O24" i="16"/>
  <c r="O23" i="16"/>
  <c r="O22" i="16"/>
  <c r="O21" i="16"/>
  <c r="O2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I28" i="16"/>
  <c r="I27" i="16"/>
  <c r="I26" i="16"/>
  <c r="I25" i="16"/>
  <c r="I24" i="16"/>
  <c r="I23" i="16"/>
  <c r="I22" i="16"/>
  <c r="I21" i="16"/>
  <c r="I2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20" i="16"/>
  <c r="O131" i="15" l="1"/>
  <c r="O130" i="15"/>
  <c r="O129" i="15"/>
  <c r="O128" i="15"/>
  <c r="O127"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8" i="15"/>
  <c r="O77" i="15"/>
  <c r="O76" i="15"/>
  <c r="O75" i="15"/>
  <c r="O74" i="15"/>
  <c r="O73" i="15"/>
  <c r="O72" i="15"/>
  <c r="O71" i="15"/>
  <c r="O70" i="15"/>
  <c r="O69" i="15"/>
  <c r="O68" i="15"/>
  <c r="O67" i="15"/>
  <c r="O66" i="15"/>
  <c r="O65" i="15"/>
  <c r="O64" i="15"/>
  <c r="O63" i="15"/>
  <c r="O62" i="15"/>
  <c r="O61" i="15"/>
  <c r="O60" i="15"/>
  <c r="O59" i="15"/>
  <c r="O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21" i="15"/>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I24" i="14"/>
  <c r="G24" i="14"/>
  <c r="E24" i="14"/>
  <c r="C24" i="14"/>
  <c r="C81" i="12" l="1"/>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DE9" i="41" l="1"/>
  <c r="DD9" i="41"/>
  <c r="DC9" i="41"/>
  <c r="DB9" i="41"/>
  <c r="DA9" i="41"/>
  <c r="CZ9" i="41"/>
  <c r="CY9" i="41"/>
  <c r="CX9" i="41"/>
  <c r="CW9" i="41"/>
  <c r="CV9" i="41"/>
  <c r="CU9" i="41"/>
  <c r="CT9" i="41"/>
  <c r="L27" i="4" l="1"/>
  <c r="K27" i="4"/>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I10" i="38"/>
  <c r="I9" i="38"/>
  <c r="J105" i="38" l="1"/>
  <c r="I93" i="73"/>
  <c r="J103" i="38"/>
  <c r="I91" i="73"/>
  <c r="J104" i="38"/>
  <c r="I92" i="73"/>
  <c r="I63" i="73"/>
  <c r="I79" i="73"/>
  <c r="I90" i="73"/>
  <c r="J102" i="38"/>
  <c r="I76" i="73"/>
  <c r="J100" i="38"/>
  <c r="I88" i="73"/>
  <c r="J101" i="38"/>
  <c r="I89" i="73"/>
  <c r="I77" i="73"/>
  <c r="I14" i="73"/>
  <c r="I22" i="73"/>
  <c r="I30" i="73"/>
  <c r="I38" i="73"/>
  <c r="I46" i="73"/>
  <c r="I54" i="73"/>
  <c r="I62" i="73"/>
  <c r="I78" i="73"/>
  <c r="I70" i="73"/>
  <c r="I82" i="73"/>
  <c r="I23" i="73"/>
  <c r="I47" i="73"/>
  <c r="J95" i="38"/>
  <c r="I71" i="73"/>
  <c r="I83" i="73"/>
  <c r="I24" i="73"/>
  <c r="I40" i="73"/>
  <c r="I56" i="73"/>
  <c r="I80" i="73"/>
  <c r="I65" i="73"/>
  <c r="I85" i="73"/>
  <c r="J97" i="38"/>
  <c r="I73" i="73"/>
  <c r="I81" i="73"/>
  <c r="I15" i="73"/>
  <c r="I31" i="73"/>
  <c r="I39" i="73"/>
  <c r="I55" i="73"/>
  <c r="I16" i="73"/>
  <c r="I32" i="73"/>
  <c r="I48" i="73"/>
  <c r="I64" i="73"/>
  <c r="J96" i="38"/>
  <c r="I72" i="73"/>
  <c r="I84" i="73"/>
  <c r="J98" i="38"/>
  <c r="I74" i="73"/>
  <c r="I86" i="73"/>
  <c r="J99" i="38"/>
  <c r="I75" i="73"/>
  <c r="I87" i="73"/>
  <c r="I13" i="73"/>
  <c r="I21" i="73"/>
  <c r="I29" i="73"/>
  <c r="I37" i="73"/>
  <c r="I45" i="73"/>
  <c r="I9" i="73"/>
  <c r="I33" i="73"/>
  <c r="I49" i="73"/>
  <c r="I57" i="73"/>
  <c r="I17" i="73"/>
  <c r="I41" i="73"/>
  <c r="I10" i="73"/>
  <c r="I18" i="73"/>
  <c r="I26" i="73"/>
  <c r="I34" i="73"/>
  <c r="I42" i="73"/>
  <c r="I50" i="73"/>
  <c r="I58" i="73"/>
  <c r="I66" i="73"/>
  <c r="I19" i="73"/>
  <c r="I27" i="73"/>
  <c r="I35" i="73"/>
  <c r="I43" i="73"/>
  <c r="I51" i="73"/>
  <c r="I59" i="73"/>
  <c r="I67" i="73"/>
  <c r="I25" i="73"/>
  <c r="I11" i="73"/>
  <c r="I12" i="73"/>
  <c r="I20" i="73"/>
  <c r="I28" i="73"/>
  <c r="I36" i="73"/>
  <c r="I44" i="73"/>
  <c r="I52" i="73"/>
  <c r="I60" i="73"/>
  <c r="I68" i="73"/>
  <c r="I53" i="73"/>
  <c r="I61" i="73"/>
  <c r="I69" i="73"/>
  <c r="J75" i="38"/>
  <c r="J91" i="38"/>
  <c r="J77" i="38"/>
  <c r="J83" i="38"/>
  <c r="J69" i="38"/>
  <c r="J27" i="38"/>
  <c r="J35" i="38"/>
  <c r="J43" i="38"/>
  <c r="J51" i="38"/>
  <c r="J59" i="38"/>
  <c r="J67" i="38"/>
  <c r="J52" i="38"/>
  <c r="J24" i="38"/>
  <c r="J40" i="38"/>
  <c r="J48" i="38"/>
  <c r="J22" i="38"/>
  <c r="J25" i="38"/>
  <c r="J33" i="38"/>
  <c r="J41" i="38"/>
  <c r="J57" i="38"/>
  <c r="J65" i="38"/>
  <c r="J26" i="38"/>
  <c r="J34" i="38"/>
  <c r="J42" i="38"/>
  <c r="J50" i="38"/>
  <c r="J58" i="38"/>
  <c r="J66" i="38"/>
  <c r="J74" i="38"/>
  <c r="J82" i="38"/>
  <c r="J90" i="38"/>
  <c r="J28" i="38"/>
  <c r="J60" i="38"/>
  <c r="J68" i="38"/>
  <c r="J76" i="38"/>
  <c r="J84" i="38"/>
  <c r="J92" i="38"/>
  <c r="J44" i="38"/>
  <c r="J37" i="38"/>
  <c r="J85" i="38"/>
  <c r="J93" i="38"/>
  <c r="J45" i="38"/>
  <c r="J53" i="38"/>
  <c r="J30" i="38"/>
  <c r="J38" i="38"/>
  <c r="J46" i="38"/>
  <c r="J54" i="38"/>
  <c r="J62" i="38"/>
  <c r="J70" i="38"/>
  <c r="J78" i="38"/>
  <c r="J86" i="38"/>
  <c r="J94" i="38"/>
  <c r="J36" i="38"/>
  <c r="J29" i="38"/>
  <c r="J61" i="38"/>
  <c r="J23" i="38"/>
  <c r="J31" i="38"/>
  <c r="J39" i="38"/>
  <c r="J47" i="38"/>
  <c r="J55" i="38"/>
  <c r="J63" i="38"/>
  <c r="J71" i="38"/>
  <c r="J79" i="38"/>
  <c r="J87" i="38"/>
  <c r="J56" i="38"/>
  <c r="J64" i="38"/>
  <c r="J72" i="38"/>
  <c r="J80" i="38"/>
  <c r="J88" i="38"/>
  <c r="J32" i="38"/>
  <c r="J49" i="38"/>
  <c r="J73" i="38"/>
  <c r="J81" i="38"/>
  <c r="J89" i="38"/>
  <c r="J21" i="38"/>
  <c r="C10" i="37"/>
  <c r="C11" i="37"/>
  <c r="C12" i="37"/>
  <c r="C13" i="37"/>
  <c r="C14" i="37"/>
  <c r="C15" i="37"/>
  <c r="C16" i="37"/>
  <c r="C17" i="37"/>
  <c r="C18" i="37"/>
  <c r="C19" i="37"/>
  <c r="C20" i="37"/>
  <c r="C21" i="37"/>
  <c r="C9" i="37"/>
  <c r="I27" i="4" l="1"/>
  <c r="J27" i="4"/>
  <c r="H27" i="4"/>
  <c r="N32" i="6" l="1"/>
  <c r="M32" i="6"/>
  <c r="L32" i="6"/>
  <c r="K32" i="6"/>
  <c r="J32" i="6"/>
  <c r="I32" i="6"/>
  <c r="H32" i="6"/>
  <c r="G32" i="6"/>
  <c r="F32" i="6"/>
  <c r="E32" i="6"/>
  <c r="D32" i="6"/>
  <c r="C32" i="6"/>
  <c r="N31" i="6"/>
  <c r="M31" i="6"/>
  <c r="L31" i="6"/>
  <c r="K31" i="6"/>
  <c r="J31" i="6"/>
  <c r="I31" i="6"/>
  <c r="H31" i="6"/>
  <c r="G31" i="6"/>
  <c r="F31" i="6"/>
  <c r="E31" i="6"/>
  <c r="D31" i="6"/>
  <c r="C31" i="6"/>
  <c r="N32" i="5"/>
  <c r="M32" i="5"/>
  <c r="L32" i="5"/>
  <c r="K32" i="5"/>
  <c r="J32" i="5"/>
  <c r="I32" i="5"/>
  <c r="H32" i="5"/>
  <c r="G32" i="5"/>
  <c r="F32" i="5"/>
  <c r="E32" i="5"/>
  <c r="D32" i="5"/>
  <c r="C32" i="5"/>
  <c r="N31" i="5"/>
  <c r="M31" i="5"/>
  <c r="L31" i="5"/>
  <c r="K31" i="5"/>
  <c r="J31" i="5"/>
  <c r="I31" i="5"/>
  <c r="H31" i="5"/>
  <c r="G31" i="5"/>
  <c r="F31" i="5"/>
  <c r="E31" i="5"/>
  <c r="D31" i="5"/>
</calcChain>
</file>

<file path=xl/sharedStrings.xml><?xml version="1.0" encoding="utf-8"?>
<sst xmlns="http://schemas.openxmlformats.org/spreadsheetml/2006/main" count="5575" uniqueCount="1725">
  <si>
    <t>All</t>
  </si>
  <si>
    <t>Accommodation for visitors</t>
  </si>
  <si>
    <t>x</t>
  </si>
  <si>
    <t>Food and Beverage serving activities</t>
  </si>
  <si>
    <t>Passenger transport</t>
  </si>
  <si>
    <t>Sporting &amp; recreational activities</t>
  </si>
  <si>
    <t>Other</t>
  </si>
  <si>
    <t>Source: Annual Survey of Hours and Earnings, NISRA</t>
  </si>
  <si>
    <t>SIC07</t>
  </si>
  <si>
    <t>SIC07 Description</t>
  </si>
  <si>
    <t xml:space="preserve">Accommodation for visitors       </t>
  </si>
  <si>
    <t xml:space="preserve"> Hotels and similar accommodation     </t>
  </si>
  <si>
    <t xml:space="preserve"> Youth hostels       </t>
  </si>
  <si>
    <t xml:space="preserve"> Recreational vehicle parks, trailer parks &amp; camping grounds </t>
  </si>
  <si>
    <t xml:space="preserve"> Holiday centres and villages     </t>
  </si>
  <si>
    <t xml:space="preserve"> Other holiday and other collective accommodation   </t>
  </si>
  <si>
    <t xml:space="preserve"> Other accommodation       </t>
  </si>
  <si>
    <t xml:space="preserve">Food and beverage serving activities     </t>
  </si>
  <si>
    <t xml:space="preserve"> Licensed restaurants       </t>
  </si>
  <si>
    <t xml:space="preserve"> Unlicensed restaurants and cafes     </t>
  </si>
  <si>
    <t xml:space="preserve"> Take-away food shops and mobile food stands  </t>
  </si>
  <si>
    <t xml:space="preserve"> Other food services      </t>
  </si>
  <si>
    <t xml:space="preserve"> Event Catering Activities      </t>
  </si>
  <si>
    <t xml:space="preserve"> Licensed clubs       </t>
  </si>
  <si>
    <t xml:space="preserve"> Public houses and bars     </t>
  </si>
  <si>
    <t xml:space="preserve">Passenger transport        </t>
  </si>
  <si>
    <t xml:space="preserve"> Passenger rail transport, interurban     </t>
  </si>
  <si>
    <t xml:space="preserve"> Taxi Operation       </t>
  </si>
  <si>
    <t xml:space="preserve"> Other passenger land transport     </t>
  </si>
  <si>
    <t xml:space="preserve"> Sea and coastal passenger water transport   </t>
  </si>
  <si>
    <t xml:space="preserve"> Inland passenger water transport     </t>
  </si>
  <si>
    <t xml:space="preserve"> Scheduled passenger air transport     </t>
  </si>
  <si>
    <t xml:space="preserve"> Non-scheduled passenger air transport     </t>
  </si>
  <si>
    <t xml:space="preserve"> Renting &amp; leasing of cars and light motor vehicles</t>
  </si>
  <si>
    <t xml:space="preserve"> Renting &amp; leasing of passenger water transport equipment </t>
  </si>
  <si>
    <t xml:space="preserve"> Renting &amp; leasing of passenger air transport equipment </t>
  </si>
  <si>
    <t xml:space="preserve">Sporting &amp; recreational activities      </t>
  </si>
  <si>
    <t xml:space="preserve"> Gambling &amp; betting activities     </t>
  </si>
  <si>
    <t xml:space="preserve"> Operation of sports facilities     </t>
  </si>
  <si>
    <t xml:space="preserve"> Other sports activities      </t>
  </si>
  <si>
    <t xml:space="preserve"> Activities of amusement parks and theme parks  </t>
  </si>
  <si>
    <t xml:space="preserve"> Other amusement and recreation activities n.e.c.   </t>
  </si>
  <si>
    <t xml:space="preserve"> Renting and leasing of recreational and sports goods </t>
  </si>
  <si>
    <t xml:space="preserve">Other         </t>
  </si>
  <si>
    <t xml:space="preserve"> Travel agency activities      </t>
  </si>
  <si>
    <t xml:space="preserve"> Tour operator activities      </t>
  </si>
  <si>
    <t xml:space="preserve"> Activities of tour guides     </t>
  </si>
  <si>
    <t xml:space="preserve"> Other reservation service activities n.e.c.    </t>
  </si>
  <si>
    <t xml:space="preserve"> Performing arts       </t>
  </si>
  <si>
    <t xml:space="preserve"> Support Activities for the performing arts   </t>
  </si>
  <si>
    <t xml:space="preserve"> Artistic creation       </t>
  </si>
  <si>
    <t xml:space="preserve"> Operation of arts facilities     </t>
  </si>
  <si>
    <t xml:space="preserve"> Museums activities       </t>
  </si>
  <si>
    <t xml:space="preserve"> Operation of historical sites &amp; buildings &amp; similar attractions</t>
  </si>
  <si>
    <t xml:space="preserve"> Botanical &amp; zoological gardens and nature reserves activities </t>
  </si>
  <si>
    <t xml:space="preserve"> Activities of exhibition and fair organisers   </t>
  </si>
  <si>
    <t xml:space="preserve"> Activities of conference organisers     </t>
  </si>
  <si>
    <t xml:space="preserve"> Letting and operating of conference and exhibition centres </t>
  </si>
  <si>
    <t>Total Tourism</t>
  </si>
  <si>
    <t>All Northern Ireland full time jobs (inc tourism)</t>
  </si>
  <si>
    <t>All Northern Ireland part time jobs (inc tourism)</t>
  </si>
  <si>
    <t>All Northern Ireland jobs (inc tourism)</t>
  </si>
  <si>
    <t>38.9</t>
  </si>
  <si>
    <t>Median weekly earnings in Tourism related industries</t>
  </si>
  <si>
    <t>Tourism Related Industries</t>
  </si>
  <si>
    <t>NISRA - Annual Survey of Hours and Earnings</t>
  </si>
  <si>
    <t xml:space="preserve">Percentage furloughed </t>
  </si>
  <si>
    <t>Percentage furloughed on reduced pay</t>
  </si>
  <si>
    <t>Coronavirus job retention scheme</t>
  </si>
  <si>
    <t>ONS</t>
  </si>
  <si>
    <t>Total tourism related industries</t>
  </si>
  <si>
    <t>NI Total</t>
  </si>
  <si>
    <t>Air Passenger Flow</t>
  </si>
  <si>
    <t>Occupancy Survey</t>
  </si>
  <si>
    <t>%</t>
  </si>
  <si>
    <t>Can’t put social distancing measures in place</t>
  </si>
  <si>
    <t>Health Reasons</t>
  </si>
  <si>
    <t>Not enough interest from customers</t>
  </si>
  <si>
    <t>Not financially viable</t>
  </si>
  <si>
    <t>Was considering closing the business before the Covid-19 pandemic started</t>
  </si>
  <si>
    <t>Reasons why establishments didn't open in July 2020</t>
  </si>
  <si>
    <t>NISRA - Tourism Statistics Branch</t>
  </si>
  <si>
    <t>NISRA- CSU</t>
  </si>
  <si>
    <t>Private sector</t>
  </si>
  <si>
    <t>Hotel rooms sold</t>
  </si>
  <si>
    <t>Total air passenger flow</t>
  </si>
  <si>
    <t>Domestic air passenger flow</t>
  </si>
  <si>
    <t>International air passenger flow</t>
  </si>
  <si>
    <t>NI Residents Overnight Trips</t>
  </si>
  <si>
    <t>All UK Airports</t>
  </si>
  <si>
    <t xml:space="preserve">   Heathrow</t>
  </si>
  <si>
    <t xml:space="preserve">   All GB Airports (incl. Heathrow)</t>
  </si>
  <si>
    <t>All NI Airports</t>
  </si>
  <si>
    <t xml:space="preserve">   George Best Belfast City Airport</t>
  </si>
  <si>
    <t xml:space="preserve">   Belfast International Airport</t>
  </si>
  <si>
    <t xml:space="preserve">   City of Derry Airport</t>
  </si>
  <si>
    <t>Northern Ireland</t>
  </si>
  <si>
    <t>&lt;&lt; link back to contents &gt;&gt;</t>
  </si>
  <si>
    <t>Businesses</t>
  </si>
  <si>
    <t>NISRA - Inter Departmental Business Register</t>
  </si>
  <si>
    <t>Description</t>
  </si>
  <si>
    <t>Tourism Group</t>
  </si>
  <si>
    <t>Food and beverage serving activities</t>
  </si>
  <si>
    <t>Transport</t>
  </si>
  <si>
    <t>*</t>
  </si>
  <si>
    <t xml:space="preserve"> Activities of tourist guides</t>
  </si>
  <si>
    <t>Total NI overnight trips</t>
  </si>
  <si>
    <t>NI overnight trips-breakdown by destination</t>
  </si>
  <si>
    <t>Sporting and recreational activities</t>
  </si>
  <si>
    <t>Users should note that there may be caveats to some of the sources so please check the notes and if you have any other queries, please contact tourism statistics branch.</t>
  </si>
  <si>
    <t>028 9025 5163</t>
  </si>
  <si>
    <t>joanne.henderson@nisra.gov.uk</t>
  </si>
  <si>
    <t>tourismstatistics@nisra.gov.uk</t>
  </si>
  <si>
    <t>Source: NISRA Tourism Statistics Branch</t>
  </si>
  <si>
    <t>Source: NISRA, Inter Departmental Business Register</t>
  </si>
  <si>
    <t>Source: NISRA, Annual Survey of Hours and Earnings</t>
  </si>
  <si>
    <t>Source: NISRA, Tourism Statistics Branch, Occupancy Survey</t>
  </si>
  <si>
    <t>Source: NISRA, Tourism Statistics Branch, Air Passenger Flow</t>
  </si>
  <si>
    <t>Source: NISRA, Tourism Statistics Branch, Continuous Household Survey</t>
  </si>
  <si>
    <t>Estimated rooms sold in B&amp;Bs/Guesthouses and Guest Accommodation (12 months rolling data)</t>
  </si>
  <si>
    <t>Statistical Theme:</t>
  </si>
  <si>
    <t xml:space="preserve">People and Places </t>
  </si>
  <si>
    <t>Data Subset:</t>
  </si>
  <si>
    <t>Tourism</t>
  </si>
  <si>
    <t>Dataset Title:</t>
  </si>
  <si>
    <t>Coverage:</t>
  </si>
  <si>
    <t xml:space="preserve">Northern Ireland </t>
  </si>
  <si>
    <t>Source:</t>
  </si>
  <si>
    <t xml:space="preserve">Tourism Statistics Branch (NISRA) </t>
  </si>
  <si>
    <t>Joanne Henderson</t>
  </si>
  <si>
    <t>National Statistics Data?</t>
  </si>
  <si>
    <t>Publication Date:</t>
  </si>
  <si>
    <t>No</t>
  </si>
  <si>
    <t>Northern Ireland Tourism Statistics - alternative sources</t>
  </si>
  <si>
    <t>Link to charts on Impact of COVID on tourism</t>
  </si>
  <si>
    <t>For further information please contact</t>
  </si>
  <si>
    <t>Link to contents (including links to tables)</t>
  </si>
  <si>
    <t>Published by Tourism Statistics Branch, NISRA.</t>
  </si>
  <si>
    <t>All tourism related industries</t>
  </si>
  <si>
    <t>All businesses in NI</t>
  </si>
  <si>
    <t>% Change year on year</t>
  </si>
  <si>
    <t>All NI businesses</t>
  </si>
  <si>
    <t>Source: NISRA Coronavirus (COVID-19) Opinion Survey</t>
  </si>
  <si>
    <t>NISRA Coronavirus (COVID-19) Opinion Survey</t>
  </si>
  <si>
    <t>NI residents holiday in summer 2020</t>
  </si>
  <si>
    <t>Most customers are international so it’s not worth opening yet</t>
  </si>
  <si>
    <t>Median hours worked in tourism related industries</t>
  </si>
  <si>
    <t>Introduction</t>
  </si>
  <si>
    <t>Link to Introduction</t>
  </si>
  <si>
    <t>Link to contact details for further information</t>
  </si>
  <si>
    <t>Manufacturing</t>
  </si>
  <si>
    <t>Construction</t>
  </si>
  <si>
    <t>Wholesale and retail; repair of motor vehicles</t>
  </si>
  <si>
    <t>Transportation and storage</t>
  </si>
  <si>
    <t>Accommodation and food services</t>
  </si>
  <si>
    <t>Professional and scientific and technical</t>
  </si>
  <si>
    <t>Administrative and support services</t>
  </si>
  <si>
    <t>Education</t>
  </si>
  <si>
    <t>Health and social work</t>
  </si>
  <si>
    <t>Arts, entertainment and recreation</t>
  </si>
  <si>
    <t>Other service activities</t>
  </si>
  <si>
    <t xml:space="preserve">Source: HMRC CJRS and PAYE Real Time Information </t>
  </si>
  <si>
    <t>Last updated</t>
  </si>
  <si>
    <t xml:space="preserve">Total Northern Ireland </t>
  </si>
  <si>
    <t>Ways COVID may affect you</t>
  </si>
  <si>
    <t>Ways COVID may affect your family/friends</t>
  </si>
  <si>
    <t>Problems you've encountered with companies since the COVID outbreak (refunds)</t>
  </si>
  <si>
    <t>Have you been to a park or green space in last 7 days</t>
  </si>
  <si>
    <t>Proportion who said "Yes"</t>
  </si>
  <si>
    <t xml:space="preserve">Personal travel plans are being affected </t>
  </si>
  <si>
    <t>Work travel plans are being affected</t>
  </si>
  <si>
    <t>All responses</t>
  </si>
  <si>
    <t>Personal travel plans are being affected</t>
  </si>
  <si>
    <t>Getting refunds for cancelled air travel</t>
  </si>
  <si>
    <t>Getting refunds for cancelled events</t>
  </si>
  <si>
    <t>Getting refunds for cancelled all-inclusive holiday travel</t>
  </si>
  <si>
    <t>Getting refunds for hotels</t>
  </si>
  <si>
    <t>Getting refunds for cancelled holiday accommodation such as a cottage or villa</t>
  </si>
  <si>
    <t>Yes I have visited a park or public green space in the last 7 days</t>
  </si>
  <si>
    <t>Visit a tourist attraction</t>
  </si>
  <si>
    <t>Link to charts showing change year on year</t>
  </si>
  <si>
    <t>% Accommodation and food services of all furloughed</t>
  </si>
  <si>
    <t>Link to charts on change year on year in time series data</t>
  </si>
  <si>
    <t>Source: NISRA Coronavirus (COVID-19) Opinion Survey (Phase 5+6)</t>
  </si>
  <si>
    <t>Left the house to go to Visitor Attraction in the last 7 days</t>
  </si>
  <si>
    <t>Comfortable</t>
  </si>
  <si>
    <t>Neither comfortable nor uncomfortable</t>
  </si>
  <si>
    <t>Uncomfortable</t>
  </si>
  <si>
    <t>Number of respondents</t>
  </si>
  <si>
    <t>% of total respondents</t>
  </si>
  <si>
    <t>Source: NISRA, Nation Brands Index, TEO</t>
  </si>
  <si>
    <t>Argentina</t>
  </si>
  <si>
    <t>Australia</t>
  </si>
  <si>
    <t>Brazil</t>
  </si>
  <si>
    <t>Canada</t>
  </si>
  <si>
    <t>China</t>
  </si>
  <si>
    <t>Egypt</t>
  </si>
  <si>
    <t>France</t>
  </si>
  <si>
    <t>Germany</t>
  </si>
  <si>
    <t>India</t>
  </si>
  <si>
    <t>Italy</t>
  </si>
  <si>
    <t>Japan</t>
  </si>
  <si>
    <t>Mexico</t>
  </si>
  <si>
    <t>Poland</t>
  </si>
  <si>
    <t>Russia</t>
  </si>
  <si>
    <t>South Africa</t>
  </si>
  <si>
    <t>South Korea</t>
  </si>
  <si>
    <t>Sweden</t>
  </si>
  <si>
    <t>Turkey</t>
  </si>
  <si>
    <t>UK</t>
  </si>
  <si>
    <t>US</t>
  </si>
  <si>
    <t>Total</t>
  </si>
  <si>
    <t>Nation Brands Index 2020</t>
  </si>
  <si>
    <t>Comfort in visiting NI in the next 5 years</t>
  </si>
  <si>
    <t>NISRA - Nation Brands Index - TEO</t>
  </si>
  <si>
    <t>Comfort in visiting NI in the next 5 years (panel country breakdown)</t>
  </si>
  <si>
    <t>Northern Irelands NBI rankings</t>
  </si>
  <si>
    <t>Tourism Dimension</t>
  </si>
  <si>
    <t>Tourism - visit in money no object</t>
  </si>
  <si>
    <t>Tourism - Natural Beauty</t>
  </si>
  <si>
    <t>Tourism - Historic Buildings</t>
  </si>
  <si>
    <t>Tourism - Vibrant City</t>
  </si>
  <si>
    <t>Northern Irelands NBI score</t>
  </si>
  <si>
    <t>Nation Brands Index - scores</t>
  </si>
  <si>
    <t>Nation Brands Index - ranks</t>
  </si>
  <si>
    <t>Google Trends</t>
  </si>
  <si>
    <t>Google travel trends (LGD)</t>
  </si>
  <si>
    <t>2014-2016</t>
  </si>
  <si>
    <t>2015-2017</t>
  </si>
  <si>
    <t>2016-2018</t>
  </si>
  <si>
    <t>2017-2019</t>
  </si>
  <si>
    <t>Commuting</t>
  </si>
  <si>
    <t>Business</t>
  </si>
  <si>
    <t>Escort Education</t>
  </si>
  <si>
    <t>Shopping</t>
  </si>
  <si>
    <t>Other escort</t>
  </si>
  <si>
    <t>Personal Business</t>
  </si>
  <si>
    <t>Visit friends at private home</t>
  </si>
  <si>
    <t>Visit friends elsewhere</t>
  </si>
  <si>
    <t>Entertainment/ public social activities</t>
  </si>
  <si>
    <t>Sport participate</t>
  </si>
  <si>
    <t>Holiday base</t>
  </si>
  <si>
    <t>Day trip</t>
  </si>
  <si>
    <t>Other including just walk</t>
  </si>
  <si>
    <t>Undefined purpose</t>
  </si>
  <si>
    <t>All purposes</t>
  </si>
  <si>
    <t>Northern Ireland Travel Survey</t>
  </si>
  <si>
    <t>NI Travel Survey</t>
  </si>
  <si>
    <t>NISRA-DfI</t>
  </si>
  <si>
    <t>Source: NISRA DfI Travey Survey for Northern Ireland</t>
  </si>
  <si>
    <t>Google LLC "Google COVID-19 Community Mobility Reports"</t>
  </si>
  <si>
    <t>Local Government District</t>
  </si>
  <si>
    <t>Licensed Motorhomes</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</si>
  <si>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</si>
  <si>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</si>
  <si>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</si>
  <si>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</si>
  <si>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</si>
  <si>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</si>
  <si>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</si>
  <si>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</si>
  <si>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</si>
  <si>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</si>
  <si>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</si>
  <si>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Unknown / Missing</t>
  </si>
  <si>
    <t>Grand Total</t>
  </si>
  <si>
    <t>% owned by LGD</t>
  </si>
  <si>
    <t>Licensed motorhomes by LGD</t>
  </si>
  <si>
    <t>NISRA-DVA</t>
  </si>
  <si>
    <t>Motorhome ownership</t>
  </si>
  <si>
    <t>Accessibility</t>
  </si>
  <si>
    <t>All employee jobs</t>
  </si>
  <si>
    <t>% tourism related jobs</t>
  </si>
  <si>
    <t>All tourism related jobs</t>
  </si>
  <si>
    <t>Source: Business Register and Employment Survey</t>
  </si>
  <si>
    <t>Number of full and part time jobs in Tourism related industries</t>
  </si>
  <si>
    <t>NISRA - Business Register and Employment Survey</t>
  </si>
  <si>
    <t>Traffic counts at NI-IE border</t>
  </si>
  <si>
    <t>NISRA-EU Exit</t>
  </si>
  <si>
    <t>New or updated in this release</t>
  </si>
  <si>
    <t>Yes</t>
  </si>
  <si>
    <t>Car</t>
  </si>
  <si>
    <t>LGV</t>
  </si>
  <si>
    <t>HGV-RIG</t>
  </si>
  <si>
    <t>HGV-ART</t>
  </si>
  <si>
    <t>Bus</t>
  </si>
  <si>
    <t>Caravan</t>
  </si>
  <si>
    <t>Motorbike</t>
  </si>
  <si>
    <t xml:space="preserve">Total </t>
  </si>
  <si>
    <t>% Change with same month in previous year</t>
  </si>
  <si>
    <t>Information and communication, Finance and insurance, Real estate</t>
  </si>
  <si>
    <t>Online Job posting</t>
  </si>
  <si>
    <t>Online job posting</t>
  </si>
  <si>
    <t>DfE</t>
  </si>
  <si>
    <t>A factsheet has been produced that details monthly online job posting trends across Northern Ireland. It includes an assessment of selected sectors as well as skills in demand.</t>
  </si>
  <si>
    <t>Some of the latest online job postings by employers are featured along with signposting to resources and support.</t>
  </si>
  <si>
    <t>The April 2021 online job posting trends showed that there was a 144% increase in the Accommodation and Food Sector jobs from March.</t>
  </si>
  <si>
    <t>Updated in this release</t>
  </si>
  <si>
    <t>Tourism Northern Ireland</t>
  </si>
  <si>
    <t>Source: Tourism Northern Ireland</t>
  </si>
  <si>
    <t>Source: NISRA, EU Exit</t>
  </si>
  <si>
    <t>Link to charts on timeseries data in Tourism</t>
  </si>
  <si>
    <t>Total departing passengers through NI ports</t>
  </si>
  <si>
    <t>% through Airports</t>
  </si>
  <si>
    <t>% through Seaports</t>
  </si>
  <si>
    <t>Number of departing passengers (monthly)</t>
  </si>
  <si>
    <t>Number of departing passengers (rolling 12 monthly)</t>
  </si>
  <si>
    <t>Source: NISRA Tourism Statistics</t>
  </si>
  <si>
    <t>(Data from CAA, P&amp;O and Stenaline)</t>
  </si>
  <si>
    <t>Departing passengers through NI ports (% through airports/seaports)</t>
  </si>
  <si>
    <t>Feedback</t>
  </si>
  <si>
    <t>Users are invited to feedback on this publication on the below details. The alternative data sources was pulled together as a temporary source but it would be helpful to know if it covers your needs and requirements.</t>
  </si>
  <si>
    <t>Apr-Jul 2020</t>
  </si>
  <si>
    <t>May - Jul 2020</t>
  </si>
  <si>
    <t>Apr-Aug 2020</t>
  </si>
  <si>
    <t>Definition of Industries included within Tourism Related Industries</t>
  </si>
  <si>
    <t>Intention to Travel Survey</t>
  </si>
  <si>
    <t>Domestic</t>
  </si>
  <si>
    <t xml:space="preserve">Overseas </t>
  </si>
  <si>
    <t>In 2021</t>
  </si>
  <si>
    <t>In 2022 or later</t>
  </si>
  <si>
    <t>Not thinking of one</t>
  </si>
  <si>
    <t>CSO</t>
  </si>
  <si>
    <t>Column1</t>
  </si>
  <si>
    <t>Released: June 2021</t>
  </si>
  <si>
    <t>Source: Intention to Travel Survey (CSO)</t>
  </si>
  <si>
    <t>Time frame for taking a trip</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</si>
  <si>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</si>
  <si>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</si>
  <si>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</si>
  <si>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</si>
  <si>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</si>
  <si>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</si>
  <si>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</si>
  <si>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</si>
  <si>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</si>
  <si>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</si>
  <si>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</si>
  <si>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</si>
  <si>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</si>
  <si>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</si>
  <si>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</si>
  <si>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</si>
  <si>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</si>
  <si>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</si>
  <si>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</si>
  <si>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</si>
  <si>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</si>
  <si>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</si>
  <si>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</si>
  <si>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</si>
  <si>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</si>
  <si>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</si>
  <si>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</si>
  <si>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</si>
  <si>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</si>
  <si>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</si>
  <si>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</si>
  <si>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</si>
  <si>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</si>
  <si>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</si>
  <si>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</si>
  <si>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</si>
  <si>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</si>
  <si>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</si>
  <si>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</si>
  <si>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</si>
  <si>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</si>
  <si>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</si>
  <si>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</si>
  <si>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</si>
  <si>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</si>
  <si>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</si>
  <si>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</si>
  <si>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</si>
  <si>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</si>
  <si>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</si>
  <si>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</si>
  <si>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</si>
  <si>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</si>
  <si>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</si>
  <si>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</si>
  <si>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</si>
  <si>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</si>
  <si>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</si>
  <si>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</si>
  <si>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</si>
  <si>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Jan-17</t>
  </si>
  <si>
    <t>Feb-17</t>
  </si>
  <si>
    <t>Mar-17</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</si>
  <si>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</si>
  <si>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</si>
  <si>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</si>
  <si>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</si>
  <si>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</si>
  <si>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</si>
  <si>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</si>
  <si>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</si>
  <si>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</si>
  <si>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</si>
  <si>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</si>
  <si>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</si>
  <si>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</si>
  <si>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</si>
  <si>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</si>
  <si>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</si>
  <si>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</si>
  <si>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</si>
  <si>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</si>
  <si>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</si>
  <si>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</si>
  <si>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</si>
  <si>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</si>
  <si>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</si>
  <si>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</si>
  <si>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</si>
  <si>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</si>
  <si>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</si>
  <si>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</si>
  <si>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</si>
  <si>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</si>
  <si>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</si>
  <si>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</si>
  <si>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</si>
  <si>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</si>
  <si>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</si>
  <si>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</si>
  <si>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</si>
  <si>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</si>
  <si>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</si>
  <si>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</si>
  <si>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</si>
  <si>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</si>
  <si>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</si>
  <si>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Dec-20</t>
  </si>
  <si>
    <t>This worksheet contains one table which is followed by a link back to contents worksheet.</t>
  </si>
  <si>
    <t>Departing passengers through NI ports (monthly)</t>
  </si>
  <si>
    <t>Departing passengers through NI ports (12 month rolling data)</t>
  </si>
  <si>
    <t>Table</t>
  </si>
  <si>
    <t>Chart</t>
  </si>
  <si>
    <t>In which ways is Coronavirus affecting your life? [note 1] [note 2]</t>
  </si>
  <si>
    <t>Jan-21</t>
  </si>
  <si>
    <t>Feb-21</t>
  </si>
  <si>
    <t>Mar-21</t>
  </si>
  <si>
    <t>[note 2] Note that this question was only asked if answer to COV_C31 (How worried or unworried are you about the effect that Coronavirus (COVID-19) is affecting your friends and family) showed that the respondent was very or somewhat worried</t>
  </si>
  <si>
    <t>[note 1] Note that the number of interviews carried out after 31st July 2020 are too low to report separately in these results.</t>
  </si>
  <si>
    <t>What, if any, problems have you experienced with companies since the coronavirus outbreak? [note 1] [note 2]</t>
  </si>
  <si>
    <t>[note 2] Due to limitations around the question, it is not possible to differentiate between those people who had not experienced a problem because they did not have any contact with a company and those who had contact with a company but did not experience any problems with them. Those who reported "no problems experienced" have been excluded from the analysis.</t>
  </si>
  <si>
    <t>This worksheet contains two charts (side by side) displaying data from "COVIDOP affect FF" worksheet</t>
  </si>
  <si>
    <t>In the past seven days, have you visited a park or public green space? [note 1]</t>
  </si>
  <si>
    <t>[note 1] Note that the number of interviews carried out after 31st August 2020 are too low to report separately in these results.</t>
  </si>
  <si>
    <t>This worksheet contains two charts alongside each other displaying data from the worksheet COVIDOP refund.</t>
  </si>
  <si>
    <t>This worksheet contains two charts alongside each other displaying data from worksheet COVIDOP park</t>
  </si>
  <si>
    <t>This worksheet contains one chart displaying data contained in worksheet "COVIDOP summer hols"</t>
  </si>
  <si>
    <t>This worksheet contains one chart displaying data from worksheet "airsea 12 monthly"</t>
  </si>
  <si>
    <t>This worksheet contains two charts side by side displaying data from worksheet COVIDOP left house.</t>
  </si>
  <si>
    <t>Northern Ireland's Nation Brand Index Ranking [note 1]</t>
  </si>
  <si>
    <t>[note 1] Northern Ireland's overall score and ranking is determined by scores on the six dimensions of the NBISM.  Scores for each of the six dimensions are calculated based on participants' ratings on a number of attributes which make up those dimensions.</t>
  </si>
  <si>
    <t>Source: The Anholt-Ipsos Nation Brands Index report - https://www.executiveoffice-ni.gov.uk/topics/statistics-and-research/nation-brands-index</t>
  </si>
  <si>
    <t>2016</t>
  </si>
  <si>
    <t>2017</t>
  </si>
  <si>
    <t>2018</t>
  </si>
  <si>
    <t>2019</t>
  </si>
  <si>
    <t>2020</t>
  </si>
  <si>
    <t>This worksheet contains one chart displaying data from the worksheet "Nation Brands Index - ranking"</t>
  </si>
  <si>
    <t>This worksheet contains onechart displaying data from worksheet "Nation Brands Index Score"</t>
  </si>
  <si>
    <t>Comfort in visiting Northern Ireland in the next five years basd on response to healthcare crises [note 1] [note 2] [note 3]</t>
  </si>
  <si>
    <t>[note 2] Respondents answered on a 7 point scale where 1 was "extremely uncomfortable", 4 was "neither comfortable nor uncomfortable" and 7 was "extremely comfortable"</t>
  </si>
  <si>
    <t>[note 3] Figures may not sum due to rounding</t>
  </si>
  <si>
    <t>Northern Ireland's Nation Brand Index Scores [note 1]</t>
  </si>
  <si>
    <t>This worksheet contains one chart displaying data from worksheet "Nation Brands Index COVID"</t>
  </si>
  <si>
    <t>[note 1]  Respondents were asked "Thinking about your travel in the next 5 years, how comfortable do you feel about visiting Northern Ireland based on how it responds to health crises (such as COVID-19, Ebola, Zika)?"</t>
  </si>
  <si>
    <t>[note 2] Respondents answered on a 7 point scale where 1 was "Extremely uncomfortable", 4 was "Neither comfortable nor uncomfortable" and 7 was "Extremely comfortable".</t>
  </si>
  <si>
    <t>[note 3] "Comfortable" refers to responses 5 to 7 on the scale of responses i.e. more comfortable than not.</t>
  </si>
  <si>
    <t>[note 4] "Neither comfortable nor uncomfortable" refers responses of 4 on the scale of responses i.e. "Neither comfortable nor uncomfortable".</t>
  </si>
  <si>
    <t>[note 5] "Uncomfortable" refers to responses 1 to 3 on the scale i.e. more uncomfortable than not.</t>
  </si>
  <si>
    <t>Comfort in visiting Northern Ireland in the next five years basd on response to healthcare crises - by panel country [note 1] [note 2] [note 3] [note 4] [note 5]</t>
  </si>
  <si>
    <t>Comfortable (Number of responses)</t>
  </si>
  <si>
    <t>Comfortable (% of total responses)</t>
  </si>
  <si>
    <t>Neither comfortable nor uncomfortable (Number of responses)</t>
  </si>
  <si>
    <t>Neither comfortable nor uncomfortable (% of total responses)</t>
  </si>
  <si>
    <t>Uncomfortable (Number of responses)</t>
  </si>
  <si>
    <t>Uncomfortable (% of total responses)</t>
  </si>
  <si>
    <t>This worksheet contains one chart displaying data from worksheet "NBI Country breakdown COVID"</t>
  </si>
  <si>
    <t>Source: NISRA, Tourism Statistics, Occupancy Survey</t>
  </si>
  <si>
    <t>[note 1]  Results are displayed for 12 months rolling to the date displayed (e.g Dec 14=January 2014-December 2014, Sept 20=October 2019- September 2020)</t>
  </si>
  <si>
    <t>Estimated Rooms sold in Hotels</t>
  </si>
  <si>
    <t>This worksheet contains two charts - one above the other, displaying data from worksheet "Hotels rooms"</t>
  </si>
  <si>
    <t>This worksheet contains two charts - one above the other, displaying data from worksheet "B&amp;B rooms"</t>
  </si>
  <si>
    <t>[note 1]  In September 2020 a short sample survey was carried out on behalf of Tourism Statistics branch regarding the impact of Covid-19 on Hotels, B&amp;B's, guest houses and guest accommodation in NI.</t>
  </si>
  <si>
    <t>[note 2] Respondents were asked "Did you open your establishment again on 3rd July 2020 when Government restrictions on tourist accommodation were lifted" - 24% of those who responded indicated that they didn’t open.</t>
  </si>
  <si>
    <t>[note 3] This table shows the reasons provided from respondents who answered NO they did not open again on July 3rd 2020.</t>
  </si>
  <si>
    <t>Reasons for not reopening in July 2020</t>
  </si>
  <si>
    <t>[note 4] Respondents could provide more than one reason for not re-opening</t>
  </si>
  <si>
    <t>[note 5] The results in the table were based on a response rate of 106. The sample survey had an overall response rate of 435.</t>
  </si>
  <si>
    <t>COVID-19 Survey (Occupancy Survey) [note 1] [note2] [note 3] [note 4] [note 5]</t>
  </si>
  <si>
    <t>This worksheet contains one chart which contains data from the "reasons not open in Jul" worksheet</t>
  </si>
  <si>
    <t>[note 1]  Air Passenger Flow relates to an estimate of passengers both IN and OUT - these figures should not be doubled up. To give an estimate on the number of individuals, they may be halved, however it's important to note that a person may take more than one flight.</t>
  </si>
  <si>
    <t>[note 2] UK Domestic flights (UK to UK) are recorded at both airports, so there is an element of double counting. For example, passengers onboard a flight from Heathrow to Edinburgh will be recorded at both airports.</t>
  </si>
  <si>
    <t>Source: NISRA, Tourism Statistics, Air Passenger Flow</t>
  </si>
  <si>
    <t>This worksheet contains one table.</t>
  </si>
  <si>
    <t>[note 3]  Results are displayed for 12 months rolling to the date displayed (e.g Dec 14=January 2014-December 2014, Sept 20=October 2019- September 2020)</t>
  </si>
  <si>
    <t>% change year on year through All NI Airports</t>
  </si>
  <si>
    <t>% change year on year through George Best Belfast City Airport</t>
  </si>
  <si>
    <t>% change year on year through Belfast international Airport</t>
  </si>
  <si>
    <t>% change year on year through City of Derry Airport</t>
  </si>
  <si>
    <t>This worksheet contains two charts (one below each other) using data from worksheet "air passenger flow"</t>
  </si>
  <si>
    <t>% Change year on year (All UK Airports)</t>
  </si>
  <si>
    <t>% Change year on year (Heathrow)</t>
  </si>
  <si>
    <t>% Change year on year (All GB Airports)</t>
  </si>
  <si>
    <t>% Change year on year (All NI Airports)</t>
  </si>
  <si>
    <t>% Change year on year (George Best Belfast City Airport)</t>
  </si>
  <si>
    <t>% Change year on year (Belfast International Airport)</t>
  </si>
  <si>
    <t>% Change year on year (City of Derry Airport)</t>
  </si>
  <si>
    <t>This worksheet contains two charts (one below each other) using data from worksheet "domestic air flow"</t>
  </si>
  <si>
    <t>[note 2]  Results are displayed for 12 months rolling to the date displayed (e.g Dec 14=January 2014-December 2014, Sept 20=October 2019- September 2020)</t>
  </si>
  <si>
    <t>Air Passenger Flow (12 month rolling data) [note 1] [note 2] [note 3]</t>
  </si>
  <si>
    <t>Domestic Air Passenger Flow (12 month rolling data) [note 1] [note 2] [note3]</t>
  </si>
  <si>
    <t>Domestic Air Passenger Flow (12 month rolling data) [note 1] [note 2] [note 3]</t>
  </si>
  <si>
    <t>EU/International Air Passenger Flow (12 month rolling data) [note 1] [note 2]</t>
  </si>
  <si>
    <t>This worksheet contains two charts, one above the other based on data from worksheet "international air flow"</t>
  </si>
  <si>
    <t>Source: NISRA, Tourism Statistics</t>
  </si>
  <si>
    <t>[note 1]  Data is collected in the Continuous Household Survey (NISRA). The data is based on interviews (not respondents) and a respondent may take more than one overnight trip</t>
  </si>
  <si>
    <t>[note 2]  The "recall" period changed during the time of the interviews. Mostly respondents were asked about overnight trips taken in the last 4 weeks. However, when NISRA has recognised a lower response rate due to interviews not being carried out frequently, this increased to 8 weeks.</t>
  </si>
  <si>
    <t>This worksheet contains two charts (one above the other) based on data from worksheet "Total NI overnight trips"</t>
  </si>
  <si>
    <t>This worksheet contains two charts (one above the other) based on data from worksheet "NI overnight trips by dest"</t>
  </si>
  <si>
    <t xml:space="preserve">List of SIC categories of tourism related industries [note 1] </t>
  </si>
  <si>
    <t>[note 1] SIC categories for Tourism related industries is found at - https://www.ons.gov.uk/economy/nationalaccounts/satelliteaccounts/methodologies/economicvalueoftourismguidancenote1definitionsoftourismversion22012</t>
  </si>
  <si>
    <t>Category</t>
  </si>
  <si>
    <t>Source: NISRA, Annual Survey of Hours and Earnings, Economic and Labour Market Statistics Branch</t>
  </si>
  <si>
    <t>[note 1]  Emplopyees on adult rates whose pay for the survey pay-period was not affected by absence.</t>
  </si>
  <si>
    <t>Percentage furloughed staff working in Tourism related industries, NI, 2020 [note 1]</t>
  </si>
  <si>
    <t>This worksheet contains one chart based on data in worksheet "ASHE-furlough"</t>
  </si>
  <si>
    <t>Percentage furloughed staff on reduced pay working in Tourism related industries, NI, 2020 [note 1]</t>
  </si>
  <si>
    <t>This worksheet contains one chart based on data in worksheet "ASHE red furlough"</t>
  </si>
  <si>
    <t>Source: HMRC, CRJS and PAYE Real Time Information</t>
  </si>
  <si>
    <t>[note 1]  Geographic breakdowns do not directy translate to the employee's usual place of work, or where their employer has a base of operations.</t>
  </si>
  <si>
    <t>[note 2] For this data, an employer is equivalent to PAYE scheme.</t>
  </si>
  <si>
    <t>[note 3] Where a CJRS claim has not been able to match to other HMRC data, it has been reported as ‘Unknown’.</t>
  </si>
  <si>
    <t>[note 4] Employers can choose to furlough staff both part time and full time. The total number of employers furloughing staff is therefore not the sum of the employers furloughing part time with the number of employers furloughing full time.</t>
  </si>
  <si>
    <t xml:space="preserve">[note 5] Sector information is based on the Interdepartmental Business Register (IDBR) produced by the Office for National Statistics. </t>
  </si>
  <si>
    <t>[note 6] Agriculture, forestry and fishing, Mining and quarrying, Energy production and supply, Public administration and defence; social security and Households sectors have been group into the other category due to the low number of furloughed employments</t>
  </si>
  <si>
    <t>This worksheet contains two charts (one above the other) based on data from worksheet "furlough scheme"</t>
  </si>
  <si>
    <t>Coronavirus Job Retention Scheme extension: Furloughed employments by sector, Northern Ireland [note 1] [note 2] [note 3] [note 4] [note 5] [note 6]</t>
  </si>
  <si>
    <t>[note 1]  The ASHE is collected in April each year</t>
  </si>
  <si>
    <t>[note 2] Employees on adult rates whose pay for the survey pay-period was not affected by absence.</t>
  </si>
  <si>
    <t>[note 3] x - sample size too small for reliable estimate</t>
  </si>
  <si>
    <t>[note 4] SIC categories for Tourism related industries is found at - https://www.ons.gov.uk/economy/nationalaccounts/satelliteaccounts/methodologies/economicvalueoftourismguidancenote1definitionsoftourismversion22012</t>
  </si>
  <si>
    <t>Change year on year on total median paid hours in Tourism</t>
  </si>
  <si>
    <t>Change year on year on total median paid hours in All jobs</t>
  </si>
  <si>
    <t>2008</t>
  </si>
  <si>
    <t>2009</t>
  </si>
  <si>
    <t>2010</t>
  </si>
  <si>
    <t>2011</t>
  </si>
  <si>
    <t>2012</t>
  </si>
  <si>
    <t>2013</t>
  </si>
  <si>
    <t>2014</t>
  </si>
  <si>
    <t>2015</t>
  </si>
  <si>
    <t>Accommodation for visitors (full time)</t>
  </si>
  <si>
    <t>Food and Beverage serving activities (full time)</t>
  </si>
  <si>
    <t>Passenger transport (full time)</t>
  </si>
  <si>
    <t>Sporting &amp; recreational activities (full time)</t>
  </si>
  <si>
    <t>Other (full time)</t>
  </si>
  <si>
    <t>Total Tourism (full time)</t>
  </si>
  <si>
    <t>Accommodation for visitors (part time)</t>
  </si>
  <si>
    <t>Food and Beverage serving activities (part time)</t>
  </si>
  <si>
    <t>Passenger transport (part time)</t>
  </si>
  <si>
    <t>Sporting &amp; recreational activities (part time)</t>
  </si>
  <si>
    <t>Other (part time)</t>
  </si>
  <si>
    <t>Total Tourism (part time)</t>
  </si>
  <si>
    <t>Accommodation for visitors (all)</t>
  </si>
  <si>
    <t>Food and Beverage serving activities (all)</t>
  </si>
  <si>
    <t>Passenger transport (all)</t>
  </si>
  <si>
    <t>Sporting &amp; recreational activities (all)</t>
  </si>
  <si>
    <t>Other (all)</t>
  </si>
  <si>
    <t>na</t>
  </si>
  <si>
    <t>Industrial category</t>
  </si>
  <si>
    <t>This worksheet contains two charts (one above the other) containing data from worksheet "hours worked ASHE"</t>
  </si>
  <si>
    <t>Total Tourism (all)</t>
  </si>
  <si>
    <t>Change year on year in all tourism jobs</t>
  </si>
  <si>
    <t>Change year on year in all NI jobs</t>
  </si>
  <si>
    <t>Industrial Category</t>
  </si>
  <si>
    <t>This worksheet contains two charts (one above the other) containing data from worksheet "weekly pay"</t>
  </si>
  <si>
    <t>Source: Inter Departmental Business Register, NISRA</t>
  </si>
  <si>
    <t>[note 1]  Figures have been rounded to the nearest 5, thus may not sum to totals</t>
  </si>
  <si>
    <t>[note 2] IDBR only contains businesses that are registered for VAT and/or operate a PAYE scheme. The threshold for registering for VAT is annual turnover of £85,000, therefore, many smaller businesses (e.g. self-employed etc) will not be included in this analysis.</t>
  </si>
  <si>
    <t>[note 3] The IDBR is collected in March</t>
  </si>
  <si>
    <t>Total Tourism Businesses</t>
  </si>
  <si>
    <t>Total group</t>
  </si>
  <si>
    <t>This worksheet contains two charts (one above the other) containing data from worksheet "businesses"</t>
  </si>
  <si>
    <t>Food and beverage serving activities (all)</t>
  </si>
  <si>
    <t>Transport (all)</t>
  </si>
  <si>
    <t>Non Tourism Jobs (all)</t>
  </si>
  <si>
    <t>All full time employee jobs</t>
  </si>
  <si>
    <t>% tourism related jobs (full time)</t>
  </si>
  <si>
    <t>All tourism related jobs (full time)</t>
  </si>
  <si>
    <t>Food and beverage serving activities (full time)</t>
  </si>
  <si>
    <t>Transport (full time)</t>
  </si>
  <si>
    <t>Non Tourism Jobs (full time)</t>
  </si>
  <si>
    <t>All part time employee jobs</t>
  </si>
  <si>
    <t>% tourism related jobs (part time)</t>
  </si>
  <si>
    <t>All tourism related jobs (part time)</t>
  </si>
  <si>
    <t>Food and beverage serving activities (part time)</t>
  </si>
  <si>
    <t>Transport (part time)</t>
  </si>
  <si>
    <t>Non Tourism Jobs (part time)</t>
  </si>
  <si>
    <t>This worksheet contains one chart containing data from worksheet "employees"</t>
  </si>
  <si>
    <t>[note 1] See Travel Survey for Northern Ireland In-depth Report 2016-2018 for definitions of journey purpose</t>
  </si>
  <si>
    <t>Journey purpose [note 1]</t>
  </si>
  <si>
    <t>Journeys per person per year by journey purpose Northern Ireland, 2014-2016 to 2017-2019 [note 1] [note 2]</t>
  </si>
  <si>
    <t>% of trips by journey purpose (2017-2019)</t>
  </si>
  <si>
    <t>This worksheet contains two charts (one beside each other) containing data from worksheet "Travel Survey"</t>
  </si>
  <si>
    <t>Source: NISRA DVA</t>
  </si>
  <si>
    <t>Licensed Motorhomes registered in Northern Ireland at 30 September 2020 [note 1] [note 2] [note 3]</t>
  </si>
  <si>
    <t>[note 1] Data is sourced from DVLA's administrative database</t>
  </si>
  <si>
    <t>[note 2] Data includes all vehicles licensed at 30th September 2020</t>
  </si>
  <si>
    <t>[note 3] Vehicles with a "Statutory Off-Roads Notice" (SORN) are not included</t>
  </si>
  <si>
    <t>Rolling 12 Months (ending in month)</t>
  </si>
  <si>
    <t xml:space="preserve">Source: Tansport Infrastructure Ireland Traffic Data Site </t>
  </si>
  <si>
    <t xml:space="preserve">[note 3] The traffic camera at one of the locations was not functioning in June to December 2020. To best estimate the data for this location, the average percentage change in volumes for all other fourteen locations between June-December 2019 and June-December were applied to the June-December 2019 volumes of the missing location. This approach allows for an estimate in traffic 2020 volumes at this location whilst still representing the impact of COVID-19 on traffic volumes.   </t>
  </si>
  <si>
    <t>This worksheet contains two charts (one above the other) containing data from worksheets "NI IE Traffic" and "NI IE traffic change"</t>
  </si>
  <si>
    <t>This worksheet contains text from DfE on online job posting trends.</t>
  </si>
  <si>
    <t>Responsible Statistician (name)</t>
  </si>
  <si>
    <t>Responsible Statistician (telephone)</t>
  </si>
  <si>
    <t>Responsible Statistician (email)</t>
  </si>
  <si>
    <t>Contact email for Tourism Statistics Branch</t>
  </si>
  <si>
    <t>NISRA Tourism Statistics Branch,  Colby House, Stranmillis Court, BELFAST, BT9 5RR</t>
  </si>
  <si>
    <t>Address</t>
  </si>
  <si>
    <t>Text</t>
  </si>
  <si>
    <t>Data (Source)</t>
  </si>
  <si>
    <t>Data (name)</t>
  </si>
  <si>
    <t>Red, amber and green travel lists and oversees vists from the UK</t>
  </si>
  <si>
    <t>This worksheet contains text ending with a link back to contents page</t>
  </si>
  <si>
    <t>Source: ONS</t>
  </si>
  <si>
    <t>Red, Amber and green travel lists and overseas visits from the UK [note 1]</t>
  </si>
  <si>
    <t>In an average pre-pandemic summer, UK residents made almost 6.6 million visits to see friends and family overseas. This article looks at how these trips may be affected by the current red and amber travel lists, and what the financial impact may be.</t>
  </si>
  <si>
    <t>&lt;&lt; link to article &gt;&gt;</t>
  </si>
  <si>
    <t>At the time of writing the article (June 2021), 19 of the 20 countries where UK residents make the most visits to see friends and relatives in summer were on the amber and red lists.</t>
  </si>
  <si>
    <t>During Quarter 3 (Jul-Sep) 2016-2019, an average of more tha 5 million visits by UK residents overseas were to friends and relatives in countries now on the amber or red lists. This means that at least 80% of visits to friends and relatives could require quarantine and COVID-19 tests on return to UK.</t>
  </si>
  <si>
    <t>UK residents would normally spend more than £1 billion in each of five summer destinations.</t>
  </si>
  <si>
    <t>It is not possible to say how much of the money that was previously spent overseas by UK residents or by overseas residents in the UK would have been spent in 2021 had there been no restrictions,</t>
  </si>
  <si>
    <t>Furlough, job losses, restrictions and concerns about the risk of travel will all have played a part.</t>
  </si>
  <si>
    <t>Q3 2021</t>
  </si>
  <si>
    <t>Apr-21</t>
  </si>
  <si>
    <t>May-21</t>
  </si>
  <si>
    <t>Jun 21</t>
  </si>
  <si>
    <t>12 months to Dec 2012</t>
  </si>
  <si>
    <t>12 months to Jan 2013</t>
  </si>
  <si>
    <t>12 months to Feb 2013</t>
  </si>
  <si>
    <t>12 months to Mar 2013</t>
  </si>
  <si>
    <t>12 months to Apr 2013</t>
  </si>
  <si>
    <t>12 months to May 2013</t>
  </si>
  <si>
    <t>12 months to Jun 2013</t>
  </si>
  <si>
    <t>12 months to Jul 2013</t>
  </si>
  <si>
    <t>12 months to Aug 2013</t>
  </si>
  <si>
    <t>12 months to Sept 2013</t>
  </si>
  <si>
    <t>12 months to Oct 2013</t>
  </si>
  <si>
    <t>12 months to Nov 2013</t>
  </si>
  <si>
    <t>12 months to Dec 2013</t>
  </si>
  <si>
    <t>12 months to Jan 2014</t>
  </si>
  <si>
    <t>12 months to Feb 2014</t>
  </si>
  <si>
    <t>12 months to Mar 2014</t>
  </si>
  <si>
    <t>12 months to Apr 2014</t>
  </si>
  <si>
    <t>12 months to May 2014</t>
  </si>
  <si>
    <t>12 months to Jun 2014</t>
  </si>
  <si>
    <t>12 months to Jul 2014</t>
  </si>
  <si>
    <t>12 months to Aug 2014</t>
  </si>
  <si>
    <t>12 months to Sep 2014</t>
  </si>
  <si>
    <t>12 months to Oct 2014</t>
  </si>
  <si>
    <t>12 months to Nov 2014</t>
  </si>
  <si>
    <t>12 months to Dec 2014</t>
  </si>
  <si>
    <t>12 months to Jan 2015</t>
  </si>
  <si>
    <t>12 months to Feb 2015</t>
  </si>
  <si>
    <t>12 months to Mar 2015</t>
  </si>
  <si>
    <t>12 months to Apr 2015</t>
  </si>
  <si>
    <t>12 months to May 2015</t>
  </si>
  <si>
    <t>12 months to Jun 2015</t>
  </si>
  <si>
    <t>12 months to Jul 2015</t>
  </si>
  <si>
    <t>12 months to Aug 2015</t>
  </si>
  <si>
    <t>12 months to Sep 2015</t>
  </si>
  <si>
    <t>12 months to Oct 2015</t>
  </si>
  <si>
    <t>12 months to Nov 2015</t>
  </si>
  <si>
    <t>12 months to Dec 2015</t>
  </si>
  <si>
    <t>12 months to Jan 2016</t>
  </si>
  <si>
    <t>12 months to Feb 2016</t>
  </si>
  <si>
    <t>12 months to Mar 2016</t>
  </si>
  <si>
    <t>12 months to Apr 2016</t>
  </si>
  <si>
    <t>12 months to May 2016</t>
  </si>
  <si>
    <t>12 months to Jun 2016</t>
  </si>
  <si>
    <t>12 months to Jul 2016</t>
  </si>
  <si>
    <t>12 months to Aug 2016</t>
  </si>
  <si>
    <t>12 months to Sep 2016</t>
  </si>
  <si>
    <t>12 months to Oct 2016</t>
  </si>
  <si>
    <t>12 months to Nov 2016</t>
  </si>
  <si>
    <t>12 months to Dec 2016</t>
  </si>
  <si>
    <t>12 months to Jan 2017</t>
  </si>
  <si>
    <t>12 months to Feb 2017</t>
  </si>
  <si>
    <t>12 months to Mar 2017</t>
  </si>
  <si>
    <t>12 months to Apr 2017</t>
  </si>
  <si>
    <t>12 months to May 2017</t>
  </si>
  <si>
    <t>12 months to Jun 2017</t>
  </si>
  <si>
    <t>12 months to Jul 2017</t>
  </si>
  <si>
    <t>12 months to Aug 2017</t>
  </si>
  <si>
    <t>12 months to Sep 2017</t>
  </si>
  <si>
    <t>12 months to Oct 2017</t>
  </si>
  <si>
    <t>12 months to Nov 2017</t>
  </si>
  <si>
    <t>12 months to Dec 2017</t>
  </si>
  <si>
    <t>12 months to Jan 2018</t>
  </si>
  <si>
    <t>12 months to Feb 2018</t>
  </si>
  <si>
    <t>12 months to Mar 2018</t>
  </si>
  <si>
    <t>12 months to Apr 2018</t>
  </si>
  <si>
    <t>12 months to May 2018</t>
  </si>
  <si>
    <t>12 months to June 2018</t>
  </si>
  <si>
    <t>12 months to Jul 2018</t>
  </si>
  <si>
    <t>12 months to Aug 2018</t>
  </si>
  <si>
    <t>12 months to Sep 2018</t>
  </si>
  <si>
    <t>12 months to Oct 2018</t>
  </si>
  <si>
    <t>12 months to Nov 2018</t>
  </si>
  <si>
    <t>12 months to Dec 2018</t>
  </si>
  <si>
    <t>12 months to Jan 2019</t>
  </si>
  <si>
    <t>12 months to Feb 2019</t>
  </si>
  <si>
    <t>12 months to Mar 2019</t>
  </si>
  <si>
    <t>12 months to Apr 2019</t>
  </si>
  <si>
    <t>12 months to May 2019</t>
  </si>
  <si>
    <t>12 months to Jun 2019</t>
  </si>
  <si>
    <t>12 months to Jul 2019</t>
  </si>
  <si>
    <t>12 months to Aug 2019</t>
  </si>
  <si>
    <t>12 months to Sep 2019</t>
  </si>
  <si>
    <t>12 months to Oct 2019</t>
  </si>
  <si>
    <t>12 months to Nov 2019</t>
  </si>
  <si>
    <t>12 months to Dec 2019</t>
  </si>
  <si>
    <t>12 months to Jan 2020</t>
  </si>
  <si>
    <t>12 months to Feb 2020</t>
  </si>
  <si>
    <t>12 months to Mar 2020</t>
  </si>
  <si>
    <t>12 months to Apr 2020</t>
  </si>
  <si>
    <t>12 months to May 2020</t>
  </si>
  <si>
    <t>12 months to Jun 2020</t>
  </si>
  <si>
    <t>12 months to Jul 2020</t>
  </si>
  <si>
    <t>12 months to Aug 2020</t>
  </si>
  <si>
    <t>12 months to Sept 2020</t>
  </si>
  <si>
    <t>12 months to Oct 2020</t>
  </si>
  <si>
    <t>12 months to Nov 2020</t>
  </si>
  <si>
    <t>12 months to Dec 2020</t>
  </si>
  <si>
    <t>12 months to Jan 2021</t>
  </si>
  <si>
    <t>12 months to Feb 2021</t>
  </si>
  <si>
    <t>12 months to Mar 2021</t>
  </si>
  <si>
    <t>12 months to Apr 2021</t>
  </si>
  <si>
    <t>12 months to May 2021</t>
  </si>
  <si>
    <t>12 months to June 2021</t>
  </si>
  <si>
    <t>12 months to Dec 2011</t>
  </si>
  <si>
    <t>12 months to Jan 2012</t>
  </si>
  <si>
    <t>12 months to Feb 2012</t>
  </si>
  <si>
    <t>12 months to Mar 2012</t>
  </si>
  <si>
    <t>12 months to Apr 2012</t>
  </si>
  <si>
    <t>12 months to May 2012</t>
  </si>
  <si>
    <t>12 months to Jun 2012</t>
  </si>
  <si>
    <t>12 months to Jul 2012</t>
  </si>
  <si>
    <t>12 months to Aug 2012</t>
  </si>
  <si>
    <t>12 months to Sep 2012</t>
  </si>
  <si>
    <t>12 months to Oct 2012</t>
  </si>
  <si>
    <t>12 months to Nov 2012</t>
  </si>
  <si>
    <t>12 months to Jul 2021</t>
  </si>
  <si>
    <t>12 months to Dec 2010</t>
  </si>
  <si>
    <t>12 months to Jan 2011</t>
  </si>
  <si>
    <t>12 months to Feb 2011</t>
  </si>
  <si>
    <t>12 months to Mar 2011</t>
  </si>
  <si>
    <t>12 months to Apr 2011</t>
  </si>
  <si>
    <t>12 months to May 2011</t>
  </si>
  <si>
    <t>12 months to Jun 2011</t>
  </si>
  <si>
    <t>12 months to Jul 2011</t>
  </si>
  <si>
    <t>12 months to Aug 2011</t>
  </si>
  <si>
    <t>12 months to Sep 2011</t>
  </si>
  <si>
    <t>12 months to Oct 2011</t>
  </si>
  <si>
    <t>12 months to Nov 2011</t>
  </si>
  <si>
    <t>12 months to Aug 2021</t>
  </si>
  <si>
    <t xml:space="preserve">Annual % Change to the period - </t>
  </si>
  <si>
    <t xml:space="preserve">The July 2021 online job posting trends report showed a 13% decrease in postings. The majority of sectors recorded a decrease. </t>
  </si>
  <si>
    <t>[note 2] When Hotels were forced to be closed due to COVID-19 restrictions, a 0% occupancy was assumed</t>
  </si>
  <si>
    <t>[note 2] When establishments were forced to shut due to COVID-19 restrictions, 0% occupancy was assumed</t>
  </si>
  <si>
    <t>Jun-21</t>
  </si>
  <si>
    <t>Agriculture, forestry and fishing, Mining and quarrying, Energy production and supply &amp; Water supply, sewerage and waste</t>
  </si>
  <si>
    <t>Time frame</t>
  </si>
  <si>
    <t>Worksheet contains</t>
  </si>
  <si>
    <t>[note 4]  Results are displayed for 12 months rolling to the date displayed</t>
  </si>
  <si>
    <t>Self-Catering Occupancy Rates</t>
  </si>
  <si>
    <t>Self-Catering Stock</t>
  </si>
  <si>
    <t>Self catering stock</t>
  </si>
  <si>
    <t>Establishments</t>
  </si>
  <si>
    <t>Units</t>
  </si>
  <si>
    <t>(Data from Tourism Northern Ireland Stock file)</t>
  </si>
  <si>
    <t>Self Catering Stock</t>
  </si>
  <si>
    <t>Self Catering Occupancy Rates</t>
  </si>
  <si>
    <t>[note 1] Peak season is April -September inclusive</t>
  </si>
  <si>
    <t>Source: Self catering survey</t>
  </si>
  <si>
    <t>Period</t>
  </si>
  <si>
    <t>This worksheet contains one table</t>
  </si>
  <si>
    <t>Forcast description</t>
  </si>
  <si>
    <t>Forecast business bookings better than 2019 and 2020</t>
  </si>
  <si>
    <t>Forecast business bookings better than 2019 but not as good as 2020</t>
  </si>
  <si>
    <t>Forecast business bookings better than 2020 but not as good as 2019</t>
  </si>
  <si>
    <t>Forecast business bookings similar to 2019</t>
  </si>
  <si>
    <t>Forecast business bookings similar to 2020</t>
  </si>
  <si>
    <t>Forecast business bookings worse than 2020</t>
  </si>
  <si>
    <t>Propotion responded (%)</t>
  </si>
  <si>
    <t>All respondents</t>
  </si>
  <si>
    <t>Was your self-catering business able to avail of any government financial support during 2020?</t>
  </si>
  <si>
    <t>Type of property</t>
  </si>
  <si>
    <t>Primarily a self-catering business</t>
  </si>
  <si>
    <t>Second home/holiday home occasionally let as self-catering</t>
  </si>
  <si>
    <t xml:space="preserve">Other </t>
  </si>
  <si>
    <t>This worksheet contains three tables asked during the 2020 Self-Catering questionnaire to add context during COVID-19. These are below each other (Forecast description, Financial support during COVID-19 and type of property</t>
  </si>
  <si>
    <t>Self Catering, Northern Ireland - Additional Questions asked in 2020 to help provide context in COVID</t>
  </si>
  <si>
    <t>Year</t>
  </si>
  <si>
    <t>Annual Self Catering Occupancy (%)</t>
  </si>
  <si>
    <t>Peak Season Self Catering Occupancy (%)</t>
  </si>
  <si>
    <t>This worksheet contains one chart.</t>
  </si>
  <si>
    <t>International Passenger Survey</t>
  </si>
  <si>
    <t>Response categories</t>
  </si>
  <si>
    <t>Prefer Not to say</t>
  </si>
  <si>
    <t>Don't know</t>
  </si>
  <si>
    <t>This worksheet contains two tables (one below the other - UK Residents table 1 and Overseas residents table 2)</t>
  </si>
  <si>
    <t>Response categories (UK Residents)</t>
  </si>
  <si>
    <t>Jul-21</t>
  </si>
  <si>
    <t>Response categories (Overseas residents)</t>
  </si>
  <si>
    <t>How many travellers have received the vaccine?</t>
  </si>
  <si>
    <t>How many travellers have received a COVID vaccine?</t>
  </si>
  <si>
    <t>Source: International Passenger Survey</t>
  </si>
  <si>
    <t>Somewhat safe</t>
  </si>
  <si>
    <t>Very unsafe</t>
  </si>
  <si>
    <t>Somewhat unsafe</t>
  </si>
  <si>
    <t>Neither safe nor unsafe</t>
  </si>
  <si>
    <t>Safe</t>
  </si>
  <si>
    <t>I don't know</t>
  </si>
  <si>
    <t>Response categories (Overseas Residents)</t>
  </si>
  <si>
    <t>How safe did social distancing make travellers feel during their journey?</t>
  </si>
  <si>
    <t>How safe did social distancing make travellers feel in airports?</t>
  </si>
  <si>
    <t>How important do travellers think testing is for travelling?</t>
  </si>
  <si>
    <t>Not at all important for safety</t>
  </si>
  <si>
    <t>Not very important for safety</t>
  </si>
  <si>
    <t>Quite important for safety</t>
  </si>
  <si>
    <t>Very important for safety</t>
  </si>
  <si>
    <t>Don't Know</t>
  </si>
  <si>
    <t>How difficult for UK residents to follow overseas restrictions over time?</t>
  </si>
  <si>
    <t>Very difficult</t>
  </si>
  <si>
    <t>Difficult</t>
  </si>
  <si>
    <t>Neither easy nor difficult</t>
  </si>
  <si>
    <t>Easy</t>
  </si>
  <si>
    <t>Very easy</t>
  </si>
  <si>
    <t>How well understood are UK restrictions by overseas travellers?</t>
  </si>
  <si>
    <t>Not at All</t>
  </si>
  <si>
    <t>Not Very Well</t>
  </si>
  <si>
    <t>Quite Well</t>
  </si>
  <si>
    <t>Very Well</t>
  </si>
  <si>
    <t>Source: NISRA, Tourism Statistics Branch, Self Catering Survey</t>
  </si>
  <si>
    <t>Change year on year annual self catering occupancy (percentage points)</t>
  </si>
  <si>
    <t>Change year on year peak Season Self Catering Occupancy (percentage points)</t>
  </si>
  <si>
    <t>Estimated Hotel Rooms Sold in hotels across NI [note 1] [note 2] [note 3]</t>
  </si>
  <si>
    <t>[note 3] Due to COVID-19 restrictions, accommodation providers were told to close from 26th March 2020-3rd July 2020; 17th October 2020-11th December 2020, 27th December 2020 - 24th May 2021. Users should note that some providers chose to not open at these times due to concerns.</t>
  </si>
  <si>
    <t>Estimated Rooms Sold in hotels across NI [note 1] [note 2] [note 3]</t>
  </si>
  <si>
    <t>Estimated Rooms Sold in Bed &amp; Breakfasts/Guesthouses and Guest Accommodation across NI [note 1] [note 2] [note 3]</t>
  </si>
  <si>
    <t>Estimated Rooms Sold in Bed and Breakfasts, Guest Accommodation and Guesthouses across NI [note 1] [note 2] [note 3]</t>
  </si>
  <si>
    <t>Change year on year in number of self catering units (%)</t>
  </si>
  <si>
    <t>Change year on year in number of self catering establishments (%)</t>
  </si>
  <si>
    <t>Number of Hotels</t>
  </si>
  <si>
    <t>Rooms available in Hotels</t>
  </si>
  <si>
    <t>Bedspaces available in Hotels</t>
  </si>
  <si>
    <t>Hotel Stock</t>
  </si>
  <si>
    <t>Hotel stock in Northern Ireland</t>
  </si>
  <si>
    <t>Other establishments stock</t>
  </si>
  <si>
    <t>Guesthouse, Guest Accommodation and Bed Breakfast stock in Northern Ireland</t>
  </si>
  <si>
    <t>Number of Establishments</t>
  </si>
  <si>
    <t>Rooms available</t>
  </si>
  <si>
    <t>Bedspaces available</t>
  </si>
  <si>
    <t>Somewhat safe or safe</t>
  </si>
  <si>
    <t>Source: ONS, International Passenger Survey</t>
  </si>
  <si>
    <t>(Data from Tourism Cruise Belfast, Cruise North West)</t>
  </si>
  <si>
    <t>[note 1] Cruise ships may visit more than one Northern Ireland port in their itinerary</t>
  </si>
  <si>
    <t>[note 2] Figures are the numbers onboard, there is no data available on how many disembark</t>
  </si>
  <si>
    <t>Month</t>
  </si>
  <si>
    <t>Ships docking in Belfast</t>
  </si>
  <si>
    <t>Passengers and Crew onboard ships docking in Belfast</t>
  </si>
  <si>
    <t>Ships docking in Londonderry</t>
  </si>
  <si>
    <t>Ships docking at other locations in Northern Ireland</t>
  </si>
  <si>
    <t>Passengers and Crew onboard ships docking in other locations in Northern Ireland</t>
  </si>
  <si>
    <t>Total ships docking in Northern Ireland</t>
  </si>
  <si>
    <t>Total Passengers and Crew onboard ships docking in Northern Ireland</t>
  </si>
  <si>
    <t>Cruise Ships</t>
  </si>
  <si>
    <t>Total Cruise Ships and Capacity (monthly)</t>
  </si>
  <si>
    <t>Total Cruise Ships and Capacity (12 month rolling)</t>
  </si>
  <si>
    <t>12 months to Sep 2021 (p)</t>
  </si>
  <si>
    <t>Change year on year in total ships docking in NI (%)</t>
  </si>
  <si>
    <t>Change year on year in total passengers and crew onboard ships docking in NI (%)</t>
  </si>
  <si>
    <t>n/a</t>
  </si>
  <si>
    <t>This worksheet contains two charts containing data from worksheet "Cruise Ships 12MR".</t>
  </si>
  <si>
    <t>Retail and recreation</t>
  </si>
  <si>
    <t>Supermarket and pharmacy</t>
  </si>
  <si>
    <t>Parks</t>
  </si>
  <si>
    <t>Public Transport</t>
  </si>
  <si>
    <t>Workplaces</t>
  </si>
  <si>
    <t>Residential</t>
  </si>
  <si>
    <t>Link to report</t>
  </si>
  <si>
    <t>Armagh City, Banbridge and Craigavon Borough Council</t>
  </si>
  <si>
    <t>Belfast City Council</t>
  </si>
  <si>
    <t>Causeway Coast and Glens Borough Council</t>
  </si>
  <si>
    <t>Derry City and Strabane District Council</t>
  </si>
  <si>
    <t>Fermanagh and Omagh District Council</t>
  </si>
  <si>
    <t>Lisburn and Castlereagh City Council</t>
  </si>
  <si>
    <t>Mid and East Antrim Council</t>
  </si>
  <si>
    <t>Newry, Mourne and Down District Council</t>
  </si>
  <si>
    <t>COVID-19 Community Mobility Reports</t>
  </si>
  <si>
    <t>The reports chart movement trends over time by geography, across different categories of places such as retail and recreation, groceries and pharmacies, parks, transit stations, workplaces and residential.</t>
  </si>
  <si>
    <t>The data shows how visitors to (or time spent in) categorised places change compared to our baseline days. A baseline day represents a normal value for that day of the week. The baseline day is the median value from the 5 week period Jan 3- Feb 6 2020.</t>
  </si>
  <si>
    <t>Link to more about the data is - https://www.google.com/covid19/mobility/</t>
  </si>
  <si>
    <t>As global communities respond to COVID-19, Google have produced these Community Mobility Reports to provide insights into what has changed in response to policy aimed at combating COVID-19.</t>
  </si>
  <si>
    <t>This page contains text detailing the worksheet and data/contents it contains. The "contents" page contains links to the data and details on when the data was last updated.</t>
  </si>
  <si>
    <t>House prices in tourist hotspots increasingly out of reach for young and low paid</t>
  </si>
  <si>
    <t>House prices - ONS</t>
  </si>
  <si>
    <t>This worksheet contains text and link to the article producd by ONS</t>
  </si>
  <si>
    <t>Rising house prices and private rents mean that some workers at at risk of being priced out of living in rural and coastal areas, contributing to skill shortages in the tourism and hospitality industries that their local economies rely on.</t>
  </si>
  <si>
    <t>Young and low paid workers in tourist hotspots are increasingly facing the prospect of being unable to afford to live there.</t>
  </si>
  <si>
    <t>Despite falling from a record high in June, the average UK house price (£256,000) increased by 8% in July 2021 compared with the previous year.</t>
  </si>
  <si>
    <t>House prices are increasing partly because of temporary changes to taxes paid on property purchases (including stap duty in NI), but they also reflect a shift in consumer preferences with growth being driven by rural and coastal areas.</t>
  </si>
  <si>
    <t>House prices in tourist hotspots increasingly out of reach for young and low paid - Office for National Statistics (ons.gov.uk)</t>
  </si>
  <si>
    <t>[note 1]  Respondents were asked "How would you rate Northern Ireland's performance in tackling - Managing healthcare crises (such as COVID-19, Ebola, Zika)".</t>
  </si>
  <si>
    <t>[note 2] Respondents answered on a 7 point scale where 1 was "Extremely unfavourable", 4 was "Neither favourable nor unfavourable" and 7 was "Extremely favourable".</t>
  </si>
  <si>
    <t>[note 3] "Favourable" refers to responses 5 to 7 on the scale of responses i.e. more favourable than not.</t>
  </si>
  <si>
    <t>[note 4] "Neither favourable nor unfavourable" refers responses of 4 on the scale of responses.</t>
  </si>
  <si>
    <t>[note 5] "Unfavourable" refers to responses 1 to 3 on the scale i.e. more unfavourable than not.</t>
  </si>
  <si>
    <t>[note 6] Figures may not sum due to rounding.</t>
  </si>
  <si>
    <t>% of total responses</t>
  </si>
  <si>
    <t>Favourable</t>
  </si>
  <si>
    <t>Neither favourable nor unfavourable</t>
  </si>
  <si>
    <t>Unfavourable</t>
  </si>
  <si>
    <t>Total:</t>
  </si>
  <si>
    <t>How rated</t>
  </si>
  <si>
    <t>Opinion of how Northern Ireland handles healthcare crises - overall (proportions)</t>
  </si>
  <si>
    <t>Nation Brands Index 2021 COVID-19</t>
  </si>
  <si>
    <t>NISRA-TEO</t>
  </si>
  <si>
    <t>Opinion of how Northern Ireland handles healthcare crises - by panel country</t>
  </si>
  <si>
    <t>Opinion of how Northern Ireland handles healthcare crises - overall (proportions) [note 1] [note 2] [note 3] [note 4] [note 5] [note 6]</t>
  </si>
  <si>
    <t>[note 6] "Mean score" is an average of responses using the proportion of answers given to the 7 responses on the favourableness scale.</t>
  </si>
  <si>
    <t>[note 7] "Mean score rank" is the rank that Northern Ireland received from each nation.</t>
  </si>
  <si>
    <t>[note 8] All rankings presented are out of 60.</t>
  </si>
  <si>
    <t>Saudi Arabia</t>
  </si>
  <si>
    <r>
      <t>Mean score</t>
    </r>
    <r>
      <rPr>
        <vertAlign val="superscript"/>
        <sz val="11"/>
        <color rgb="FF000000"/>
        <rFont val="Arial"/>
        <family val="2"/>
      </rPr>
      <t>{note 6]</t>
    </r>
  </si>
  <si>
    <r>
      <t>Mean score rank</t>
    </r>
    <r>
      <rPr>
        <vertAlign val="superscript"/>
        <sz val="11"/>
        <color rgb="FF000000"/>
        <rFont val="Arial"/>
        <family val="2"/>
      </rPr>
      <t>[note7]</t>
    </r>
  </si>
  <si>
    <t>Favourable (% of total responses)</t>
  </si>
  <si>
    <t>Neither favourable nor unfavourable (% of total responses)</t>
  </si>
  <si>
    <t>Unfavourable (% of total responses)</t>
  </si>
  <si>
    <t>Source: NISRA Economic and Labour Market Statistics</t>
  </si>
  <si>
    <t>[note 1] Companies are only legally required to notify the Department of impending redundancies of 20 or more employees. Any estimates provided are therefore likely to be an underestimate of total job losses, though it is not possible to quantify the extent of the shortfall.</t>
  </si>
  <si>
    <t>[note 2] Where redundancies occur, the confirmed total provides a better indiction of real job losses since all proposed redundancies do not actually take place.</t>
  </si>
  <si>
    <t>[note 3] Cells with less than three business returns are suppressed and contain an [X]</t>
  </si>
  <si>
    <t>[note 4] Data rounded to 10</t>
  </si>
  <si>
    <t>[note 5] All figures subject to revision</t>
  </si>
  <si>
    <t>X</t>
  </si>
  <si>
    <t>Confirmed Redundancies within SIC I (Accommodation and food service activities)</t>
  </si>
  <si>
    <t>Redundancies in Northern Ireland</t>
  </si>
  <si>
    <t>This worksheet contains one chart with data from worksheet "Redundancies"</t>
  </si>
  <si>
    <t>Confirmed Redundancies, Northern Ireland</t>
  </si>
  <si>
    <t>Redundancy Data</t>
  </si>
  <si>
    <t>NISRA - Economic and Labour Market Statistics</t>
  </si>
  <si>
    <t>Period the data relates to</t>
  </si>
  <si>
    <t>Opinion of how Northern Ireland handles healthcare crises - overall (proportions) [note 1] [note 2] [note 3] [note 4] [note 5] [note 6] [note 7] [note 8]</t>
  </si>
  <si>
    <t>Country</t>
  </si>
  <si>
    <t>Visitor Attraction Survey</t>
  </si>
  <si>
    <t>Attraction</t>
  </si>
  <si>
    <t>Dungannon Park</t>
  </si>
  <si>
    <t>-</t>
  </si>
  <si>
    <t>Carnfunnock Country Park</t>
  </si>
  <si>
    <t>Ballyronan Marina</t>
  </si>
  <si>
    <t>Titanic Belfast</t>
  </si>
  <si>
    <t>[note 1] Note that this question was only asked if answer to COV_C9 (How worried or unworried are you about the effect that Coronavirus (COVID-19) is having on your life right now) showed that the respondent was very or somewhat worried</t>
  </si>
  <si>
    <t>In which ways is Coronavirus affecting your life? [note 1]</t>
  </si>
  <si>
    <t>Source: NISRA, Tourism Statistics Branch</t>
  </si>
  <si>
    <t>Republic of Ireland Residents intending to take a trip by Destination (%) and Reference period, April 2021</t>
  </si>
  <si>
    <r>
      <rPr>
        <sz val="10"/>
        <rFont val="Arial"/>
        <family val="2"/>
      </rPr>
      <t xml:space="preserve">Source: The Anholt-Ipsos Nation Brands Index report - </t>
    </r>
    <r>
      <rPr>
        <u/>
        <sz val="10"/>
        <color theme="10"/>
        <rFont val="Arial"/>
        <family val="2"/>
      </rPr>
      <t>https://www.executiveoffice-ni.gov.uk/topics/statistics-and-research/nation-brands-index</t>
    </r>
  </si>
  <si>
    <t>Aug-21</t>
  </si>
  <si>
    <t>No social distancing in place</t>
  </si>
  <si>
    <t>[note 1] n/a= this option was only included from August 2021</t>
  </si>
  <si>
    <t>How safe did social distancing make travellers feel during their journey? [note 1]</t>
  </si>
  <si>
    <t>How safe did social distancing make travellers feel while in airports? [note 1]</t>
  </si>
  <si>
    <t>This worksheet contains a table of "contents" including links to the data or table</t>
  </si>
  <si>
    <t>Contents</t>
  </si>
  <si>
    <t>Self Catering, Northern Ireland</t>
  </si>
  <si>
    <t>Passengers and Crew onboard ships docking in Londonderry</t>
  </si>
  <si>
    <t>2020 Full-time</t>
  </si>
  <si>
    <t>2020 Part-time</t>
  </si>
  <si>
    <t>2020 All</t>
  </si>
  <si>
    <t>2021 Full-time</t>
  </si>
  <si>
    <t>2021 Part-time</t>
  </si>
  <si>
    <t>2021 All</t>
  </si>
  <si>
    <t>Percentage furloughed staff working in Tourism related industries, NI [note 1]</t>
  </si>
  <si>
    <t>Percentage furloughed staff on reduced pay working in Tourism related industries, NI [note 1]</t>
  </si>
  <si>
    <t>2021</t>
  </si>
  <si>
    <t>Gross weekly median pay (£) for Tourism industry, NI, 2008-2021 [note 1] [note 2] [note 3] [note 4]</t>
  </si>
  <si>
    <t>2020-2021</t>
  </si>
  <si>
    <t>12 months to Sep 2021</t>
  </si>
  <si>
    <t>12 months to Oct 2021</t>
  </si>
  <si>
    <t>Sep-21</t>
  </si>
  <si>
    <t>12 months to Sept 2021</t>
  </si>
  <si>
    <t>12 months to Jun 2021</t>
  </si>
  <si>
    <t>Number of Overnight trips per 100 interviews</t>
  </si>
  <si>
    <t>Percentage change (%) year on year</t>
  </si>
  <si>
    <t>Number of Overnight trips within NI per 100 interviews</t>
  </si>
  <si>
    <t>Percentage change (%) year on year in NI overnight trips</t>
  </si>
  <si>
    <t>Number of Overnight trips to ROI per 100 interviews</t>
  </si>
  <si>
    <t>Percentage change (%) year on year to ROI overnight trips</t>
  </si>
  <si>
    <t>Number of Overnight trips to GB per 100 interviews</t>
  </si>
  <si>
    <t>Percentage change (%) year on year to GB overnight trips</t>
  </si>
  <si>
    <t>Number of Overnight trips to Other places per 100 interviews</t>
  </si>
  <si>
    <t>Percentage change (%) year on year to Other places overnight trips</t>
  </si>
  <si>
    <t>Number of Holiday Overnight trips per 100 interviews</t>
  </si>
  <si>
    <t>Percentage change (%) year on year on Holiday overnight trips</t>
  </si>
  <si>
    <t>Jul 21</t>
  </si>
  <si>
    <t>Aug 21</t>
  </si>
  <si>
    <t>[note 2] From April 2021, there were additional answer options to this question.</t>
  </si>
  <si>
    <t>Apr 2020 - Sep 2021</t>
  </si>
  <si>
    <t>Republic of Ireland</t>
  </si>
  <si>
    <t>GB</t>
  </si>
  <si>
    <t>Abroad</t>
  </si>
  <si>
    <t>Great Britain</t>
  </si>
  <si>
    <t>Summer 2020</t>
  </si>
  <si>
    <t>Summer 2021</t>
  </si>
  <si>
    <t>This worksheet contains one chart based on data in workshets "COVIDOP NI Summer Hols 2020", "COVIDOP Summer Hols 2021" and "COVIDOP Usual Summer Hols"</t>
  </si>
  <si>
    <t>This worksheet contains one chart based on data on worksheet "COVIDOP Summer Hols 2021"</t>
  </si>
  <si>
    <t>NI residents holiday in summer 2021</t>
  </si>
  <si>
    <t>NI Residents Usual Summer holidays</t>
  </si>
  <si>
    <t>NI Residents Usual Summer Holidays</t>
  </si>
  <si>
    <t>12 months to Nov 2021</t>
  </si>
  <si>
    <t>12 months to Dec 2021</t>
  </si>
  <si>
    <t>UK Residents visits abroad</t>
  </si>
  <si>
    <t>International Passenger Survey and UK Tourism and Travel</t>
  </si>
  <si>
    <t>Source: ONS, International Passenger Survey and UK Tourism and Travel</t>
  </si>
  <si>
    <t>Date</t>
  </si>
  <si>
    <t>Trips (thousands)</t>
  </si>
  <si>
    <t>Spend (£ Millions)</t>
  </si>
  <si>
    <t>Change (%) year on year in Trips</t>
  </si>
  <si>
    <t>Change (%) year on year in Spend</t>
  </si>
  <si>
    <t>This worksheet contains two charts (one above the other) containing data from worksheet "UK Travel abroad"</t>
  </si>
  <si>
    <t>This worksheet contains two charts (one above the other) containing data from worksheet "Overseas visits"</t>
  </si>
  <si>
    <t>International Visits to the UK</t>
  </si>
  <si>
    <t>The September 2021 job posting trends reporting lower postings than August (-5%) but 44% higher than 3 year average.</t>
  </si>
  <si>
    <t>The October 2021 job posting trends (similar to September 2021 did not report massive change in acommodation/hospitality job postings.</t>
  </si>
  <si>
    <t>The August 2021 online job posting trends reported the highest monthly total on record. All sectors recorded increases with the largest proportionate increase seen in Hospitality (78% increase compared with July) with the most popular jobs in sector: Kitchen and Catering Assistants, Waiting staff and Bar Staff).</t>
  </si>
  <si>
    <t>[note 3] 2021 cruise figures indicate the number of ship arrivals and their capacities - not actual occupancy (COVID protocols affected the number of passengers allowed on board which changed as restrictions were lifted - until the end of August passenger numbers were limited to 50% capacity or 1,000 passengers max.</t>
  </si>
  <si>
    <t>Did you usually go on holiday in the Republic of Ireland in the summer before Coronavirus outbreak?</t>
  </si>
  <si>
    <t>Did you usually go on holiday in Northern Ireland in the summer before Coronavirus outbreak?</t>
  </si>
  <si>
    <t>Did you usually go on holiday in the GB in the summer before Coronavirus outbreak?</t>
  </si>
  <si>
    <t>Did you usually go on holiday abroad in the summer before Coronavirus outbreak?</t>
  </si>
  <si>
    <t>Summers Pre-Coronavirus</t>
  </si>
  <si>
    <t>[note 1]  Data is collected in the Continuous Household Survey (NISRA). The data is based on responses to "Thinking about your next overnight trip, when do you think this will be?"</t>
  </si>
  <si>
    <t>0 to 3 months</t>
  </si>
  <si>
    <t>4 to 6 months</t>
  </si>
  <si>
    <t>7 to 9 months</t>
  </si>
  <si>
    <t>10 to 12 months</t>
  </si>
  <si>
    <t>More than a year away</t>
  </si>
  <si>
    <t>Not thinking of one?</t>
  </si>
  <si>
    <t>NI</t>
  </si>
  <si>
    <t>ROI</t>
  </si>
  <si>
    <t>Outside NI</t>
  </si>
  <si>
    <t>Destination</t>
  </si>
  <si>
    <t>When will your next Overnight Trip be? [note 1] [note 2]</t>
  </si>
  <si>
    <t>NI residents - Intention to take an overnight trip</t>
  </si>
  <si>
    <t>[note 1]  Data is collected in the Continuous Household Survey (NISRA). The data is based on household responses to "Did any member of your household have an overnight trip cancelled since 2020 due to COVID-19?"</t>
  </si>
  <si>
    <t>Any cancelled overnight trips in your household?</t>
  </si>
  <si>
    <t>Proportion(%)</t>
  </si>
  <si>
    <t>If you had a cancelled overnight trip, where was it to?</t>
  </si>
  <si>
    <t>RoI</t>
  </si>
  <si>
    <t>[note 1]  Data is collected in the Continuous Household Survey (NISRA). The data is based on those who have indicated they had a cancelled overnight trip since March 2020 due to COVID-19</t>
  </si>
  <si>
    <t>Did any member of your household have an overnight trip cancelled since March 2020 due to COVID-19? [note 1] [note 2]</t>
  </si>
  <si>
    <t>If you had a cancelled overnight trip since March 2020 due to COVID-19 - where was it to? [note 1] [note 2]</t>
  </si>
  <si>
    <t>NI residents - cancelled overnight trips</t>
  </si>
  <si>
    <t>NI residents - cancelled overnight trips (destination)</t>
  </si>
  <si>
    <t>Proportion (%) who said "Yes" (Jun-21)</t>
  </si>
  <si>
    <t>Proportion (%) who said "Yes" (Jul-21)</t>
  </si>
  <si>
    <t>Proportion (%) who said "Yes" (Aug-21)</t>
  </si>
  <si>
    <t>Proportion (%) who said "Yes" (Sep-21)</t>
  </si>
  <si>
    <t>12 months to Sep 2020</t>
  </si>
  <si>
    <t>Timeframe</t>
  </si>
  <si>
    <t>TII traffic count of vehicles at the fifteen NI/ROI border locations by vehicle type</t>
  </si>
  <si>
    <t>Annual change at TII traffic count of vehicles at the fifteen NI/ROI border locations by vehicle type</t>
  </si>
  <si>
    <t>TIL traffic count of vehicles at the fifteen NI/ROI border locations by vehicle type rolling 12 months (February 2014 onwards) [note 1] [note 2] [note 3]</t>
  </si>
  <si>
    <t>Change in TIL traffic count of vehicles at the fifteen NI/ROI border locations by vehicle type rolling 12 months (%) (February 2014 onwards) [note 1] [note 2] [note 3]</t>
  </si>
  <si>
    <t>For further information please contact Joanne Henderson (tourismstatistics@nisra.gov.uk or joanne.henderson@nisra.gov.uk)</t>
  </si>
  <si>
    <t>For further information please contact Joanne Henderson (tourismstatistics@nisra.gov.uk, or joanne.henderson@nisra.gov.uk)</t>
  </si>
  <si>
    <t>Final</t>
  </si>
  <si>
    <t>Oct-21</t>
  </si>
  <si>
    <t>Nov-21</t>
  </si>
  <si>
    <t>Dec-21</t>
  </si>
  <si>
    <t>How difficult for UK residents to follow overseas restrictions? [note 1]</t>
  </si>
  <si>
    <t>[note 1] ONS issued the following note - a data processing error was recently discovered and resolved for this question. Therefore, the pattern may be different from previous data releases, however it is important to note that this new pattern is consistent over time.</t>
  </si>
  <si>
    <t>Feb 2021-Dec 2021</t>
  </si>
  <si>
    <t>Feb 2021-Oct 2021</t>
  </si>
  <si>
    <t>12 months to Jan 2022</t>
  </si>
  <si>
    <t>The January 2022 job posting trends did not report any notable changes in accommodation/hospitality job postings.</t>
  </si>
  <si>
    <t>The June 2021 online job posting trends report showed that the majority of services saw an increase in postings with Accommodation and Food services seeing the largest proportion increase (19% increase compared with May).</t>
  </si>
  <si>
    <t>Online job posting trends</t>
  </si>
  <si>
    <t>Source: DfE online job posting trends</t>
  </si>
  <si>
    <t>12 months to Feb 2022</t>
  </si>
  <si>
    <t>12 months to Mar 2022</t>
  </si>
  <si>
    <t>Tourism 360o</t>
  </si>
  <si>
    <t>Proportion (%) who said "Yes" (Oct-21)</t>
  </si>
  <si>
    <t>Proportion (%) who said "Yes" (Nov-21)</t>
  </si>
  <si>
    <t>Proportion (%) who said "Yes" (Dec-21)</t>
  </si>
  <si>
    <t>Proportion (%) who said "Yes" (2021)</t>
  </si>
  <si>
    <t>Jun 2021 - Dec 2021</t>
  </si>
  <si>
    <t>Did you go on holiday in summer 2021? [note 1] [note 2]</t>
  </si>
  <si>
    <t>In the past seven days, for what reasons have you left home? [note 1] [note 2]</t>
  </si>
  <si>
    <t>[note 2] These categories were only added from September 2022</t>
  </si>
  <si>
    <t>To visit a cinema or theatre</t>
  </si>
  <si>
    <t>To eat or drink outdoors at a restaurant, café, bar or pub</t>
  </si>
  <si>
    <t>To eat or drink indoors at a restaurant, café, bar or pub</t>
  </si>
  <si>
    <t>To go to a concert</t>
  </si>
  <si>
    <t>Travel within the UK for holidays or short breaks</t>
  </si>
  <si>
    <t>Travel outside of the UK for work</t>
  </si>
  <si>
    <t>Travel outside of the UK for holidays or short breaks</t>
  </si>
  <si>
    <t>To visit a tourist attraction</t>
  </si>
  <si>
    <t>Reasons Left the house in last 7 days</t>
  </si>
  <si>
    <t>[note 2] In April 2021, there were additional answer options to this question.</t>
  </si>
  <si>
    <t>This worksheet contains one chart displaying data from "COVIDOP affect you" worksheet</t>
  </si>
  <si>
    <t>This worksheet contains one chart containing data from worksheet "COVIDOP left house other"</t>
  </si>
  <si>
    <t>[note 2] In April 2021, there were additional answer options to this question. From September 2021, additional answer options were added again.</t>
  </si>
  <si>
    <t>[note 1] This question was removed in Phase 19 of the Survey, therefore not everyone interviewed in December 2021 answered these. While there was a drop in the number of people answering these, the percentages appeared unaffected.</t>
  </si>
  <si>
    <t>Before the Coronavirus outbreak, did you usually go on holiday in the summer? [note 1]</t>
  </si>
  <si>
    <t>Did you/will you go on holiday in summer 2021? [note 1]</t>
  </si>
  <si>
    <t>Did you/will you go on holiday in Northern Ireland this summer?</t>
  </si>
  <si>
    <t>Did you/will you go on holiday in the Republic of Ireland this summer?</t>
  </si>
  <si>
    <t>Did you/will you go on holiday in the GB this summer?</t>
  </si>
  <si>
    <t>Did you/will you go on holiday abroad this summer?</t>
  </si>
  <si>
    <t>Did you/will you go on holiday in summer 2020?</t>
  </si>
  <si>
    <t>Link to Sources for further information</t>
  </si>
  <si>
    <t>This document brings together a range of sources from various departments and teams. Links to these are provided below, but please get in touch if you would like any assistance.</t>
  </si>
  <si>
    <t>Link to contact for Tourism Statistics (including this publication)</t>
  </si>
  <si>
    <t>NISRA Tourism Statistics - Hotel Occupancy Survey</t>
  </si>
  <si>
    <t>NISRA Tourism Statistics - Small Service Accommodation Occupancy Survey</t>
  </si>
  <si>
    <t>NISRA Tourism Statistics - Self Catering Occupancy Survey</t>
  </si>
  <si>
    <t>NISRA Tourism Statistics - Visitor Attraction Survey</t>
  </si>
  <si>
    <t>NISRA Tourism Statistics - Air Passenger Flow</t>
  </si>
  <si>
    <t>NISRA EU Exit - Traffic Counts at NI-IE border</t>
  </si>
  <si>
    <t>ONS - International Passenger Survey and UK Tourism and Travel</t>
  </si>
  <si>
    <t>NISRA - Economic and Labour Market Statistics - Redundancies</t>
  </si>
  <si>
    <t>DfE - Online job posting</t>
  </si>
  <si>
    <t>Tourism Northern Ireland Research and Insights</t>
  </si>
  <si>
    <t>NISRA Tourism Statistics - NI residents trips</t>
  </si>
  <si>
    <t>HMRC - Job Retention Scheme Statistics</t>
  </si>
  <si>
    <t>NISRA - Travel Survey (DfI)</t>
  </si>
  <si>
    <t>[note 2} Data is based on responses from April - December 2021</t>
  </si>
  <si>
    <t>Apr - Dec 2021</t>
  </si>
  <si>
    <t>Challenges faced by food and drink businesses and their impact on prices</t>
  </si>
  <si>
    <t>Recent challenges faced by food and drink businesses and their impact on prices</t>
  </si>
  <si>
    <t>Supply chain challenges, increasing costs, and labour shortages have all played a part in increasing the UK's food and beverage prices. This article looks at the different issues reported by businesses within the industry and how consumers are responding.</t>
  </si>
  <si>
    <t>This data is unavailable for NI due to small sample size, but similar trends are expected to whole of UK</t>
  </si>
  <si>
    <t>Business Insights and Conditions Survey</t>
  </si>
  <si>
    <t>NI High Street Scheme</t>
  </si>
  <si>
    <t>NISRA-DfE</t>
  </si>
  <si>
    <t>Sept-Oct 2021</t>
  </si>
  <si>
    <t>High Street Scheme pre-paid card expenditure by Standard Industrial Classification in all businesses and in businesses required to close by 2020 COVID Regulations</t>
  </si>
  <si>
    <t>Source: NISRA, Department for Economy</t>
  </si>
  <si>
    <t>Industry category</t>
  </si>
  <si>
    <t>All spend (£)</t>
  </si>
  <si>
    <t>All Spend (%)</t>
  </si>
  <si>
    <t>Spend in businesses required to close by 2020 Regulations (£)</t>
  </si>
  <si>
    <t>Spend in businesses required to close by 2020 Regulations (%)</t>
  </si>
  <si>
    <t>Proportion of category spend in businesses required to close by 2020 Regulations</t>
  </si>
  <si>
    <t>A Agriculture, Forestry and Fishing</t>
  </si>
  <si>
    <t>B Mining and Quarrying</t>
  </si>
  <si>
    <t>C Manufacturing</t>
  </si>
  <si>
    <t>D Electricity, gas, steam and air conditioning supply</t>
  </si>
  <si>
    <t>E Water supply, sewerage, waste management and remediation activities</t>
  </si>
  <si>
    <t>F Construction</t>
  </si>
  <si>
    <t>G Wholesale and retail trade, repair of motor vehicles and motorcycles</t>
  </si>
  <si>
    <t>H Transportation and storage</t>
  </si>
  <si>
    <t>I Accommodation and food service activities</t>
  </si>
  <si>
    <t>J Information and communication</t>
  </si>
  <si>
    <t>K Financial and insurance activities</t>
  </si>
  <si>
    <t>L Real estate activities</t>
  </si>
  <si>
    <t>M Professional, scientific and technical activities</t>
  </si>
  <si>
    <t>N Administrative and support service activities</t>
  </si>
  <si>
    <t>O Public administration and defence; compulsory social security</t>
  </si>
  <si>
    <t>P Education</t>
  </si>
  <si>
    <t>Q Human health and social work activities</t>
  </si>
  <si>
    <t>R Arts, entertainment and recreation</t>
  </si>
  <si>
    <t>S Other service activities</t>
  </si>
  <si>
    <t>T Activities of households as employers, undifferentiated goods &amp; services</t>
  </si>
  <si>
    <t>U Activities of extraterritorial unorganisations and bodies</t>
  </si>
  <si>
    <t>NI High Street Scheme - expenditure</t>
  </si>
  <si>
    <t>NI High Street Scheme - transactions</t>
  </si>
  <si>
    <t>All transactions (N)</t>
  </si>
  <si>
    <t>Transactions in businesses required to close by 2020 Regulations (N)</t>
  </si>
  <si>
    <t>Proportion of all transactions in businesses required to close by 2020 Regulations</t>
  </si>
  <si>
    <t>NI High Street Scheme - average transaction spend</t>
  </si>
  <si>
    <t>High Street Scheme pre-paid card average transaction spend by Standard Industrial Classification in all businesses and in businesses required to close by 2020 COVID Regulations</t>
  </si>
  <si>
    <t>All average transaction spend (£)</t>
  </si>
  <si>
    <t>Average transacion spend in businesses required to close by 2020 Regulations (£)</t>
  </si>
  <si>
    <t>Percentage difference (%)</t>
  </si>
  <si>
    <t>All other industries</t>
  </si>
  <si>
    <t>This worksheet contains one chart containing information from worksheet "NI High Street Scheme-expenditu".</t>
  </si>
  <si>
    <t>NI High Street Scheme-expenditure</t>
  </si>
  <si>
    <t>Other services</t>
  </si>
  <si>
    <t>This worksheet contains one chart containing data from worksheet "NI High Street Scheme-transacti".</t>
  </si>
  <si>
    <t>All services (including Accommodation and food service activities</t>
  </si>
  <si>
    <t>Accommodation and food service activities</t>
  </si>
  <si>
    <t>Food and drink have been making an increasing contribution to consumer inflation in recent months. They are one reason consumers may be seeing price increases in their regular spending.</t>
  </si>
  <si>
    <t>Price rises in food and drinks partly reflect challenges faced by businesse in the food and drink sector. These challenges include supply chain issues, increasing costs, and labour shortages.</t>
  </si>
  <si>
    <t>In March 2022, 60% reported being affected by the rise in energy prices, compared with 38% across all sectors.</t>
  </si>
  <si>
    <t>Food and beverage businesses were approximately twice as likely to report additional transportation costs.</t>
  </si>
  <si>
    <t>The February 2022 job posting trends showed February 2022 had 16,700 job postings - up 75% compared to Feb 2021. There was no mention of accommodation or food services - but 6% job adverts metnioned working from home or remote working.</t>
  </si>
  <si>
    <t>March 2022 job postings were still 75% higher than the previous year and still no information regarding accommodation/hospitality.</t>
  </si>
  <si>
    <t>April 2022 job postings were 47% higher than previous year. 11% mentioned working from home.</t>
  </si>
  <si>
    <t>12 months to Apr 2022</t>
  </si>
  <si>
    <t xml:space="preserve">[note 2] The survey methodology changed in 2020 in response to the COVID-19 pandemic.  Therefore, 2020 results are not directly comparable to those of previous years. </t>
  </si>
  <si>
    <t>2020 [note 2]</t>
  </si>
  <si>
    <t>[note 2} Data is based on responses from April 2021 - March 2022</t>
  </si>
  <si>
    <t>Apr 21 - Mar 22</t>
  </si>
  <si>
    <t>Jan-22</t>
  </si>
  <si>
    <t>Feb-22</t>
  </si>
  <si>
    <t>Mar-22</t>
  </si>
  <si>
    <t>Feb 2021-Mar 2022</t>
  </si>
  <si>
    <t>Apr 2020 - Mar 2022</t>
  </si>
  <si>
    <t>Sept 2021-Mar 2022</t>
  </si>
  <si>
    <t>Sep 21</t>
  </si>
  <si>
    <t>Oct 21</t>
  </si>
  <si>
    <t>Nov 21</t>
  </si>
  <si>
    <t>Dec 21</t>
  </si>
  <si>
    <t>Jan 22</t>
  </si>
  <si>
    <t>Feb 22</t>
  </si>
  <si>
    <t>Mar 22</t>
  </si>
  <si>
    <t>Tourism Northern Ireland Industry Barometer</t>
  </si>
  <si>
    <t>Industry Baramoter report</t>
  </si>
  <si>
    <t>Autumn 2021</t>
  </si>
  <si>
    <t>This worksheet contains text from Tourism Northern Ireland's Industry Barometer Survey report. (Most recent relates to fieldwork between 30th Sept and 9th Nov 2021)</t>
  </si>
  <si>
    <t>Overall, the industry has had a challenging summer period (Jun-Sep 21) with some sectors showing quicker signs to recovery, while others have been impacted by international travel and other restrictions, as well as changes in consumer behaviour related to the pandemic.</t>
  </si>
  <si>
    <t>Growth in NI and ROI domestic market performance benefitted many businesses during the summer but not all - with large variations by sector. Accommodation businesses, in particular hotels, were much more likely to have reported growth from these key markets.</t>
  </si>
  <si>
    <t>Marketing came out top when businesses were asked to prioritise one type of support (outside of financial) that would be beneficial over the coming year.</t>
  </si>
  <si>
    <t>Overall, whilst uncertainty remains around when tourism businesses feel they will recover financially from the pandemic, the majority of responding businesses anticipate the sector will recover by early 2023.</t>
  </si>
  <si>
    <t>Tourism Northern Ireland Consumer Sentiment Analysis</t>
  </si>
  <si>
    <t>Tourism Northern Ireland Travel 360o</t>
  </si>
  <si>
    <t>Consumer Sentiment Analysis</t>
  </si>
  <si>
    <t>Tourism NI's Consumer Sentiment Analysis gives in depth analysis on consumer confidence, propensity to travel and consumer concerns.</t>
  </si>
  <si>
    <t>TNI - Consumer Sentiment Analysis</t>
  </si>
  <si>
    <t>TNI - 360o</t>
  </si>
  <si>
    <t>TNI - Industry Barometer Survey</t>
  </si>
  <si>
    <t>NISRA - NI High Street Scheme</t>
  </si>
  <si>
    <t>12 months to April 2022</t>
  </si>
  <si>
    <t>12 months to May 2022</t>
  </si>
  <si>
    <t>The document includes data which may have other breakdowns available upon request. While some of the data has been charted, users may prefer to explore the data further in the attached tables.</t>
  </si>
  <si>
    <t>Industry continues to face a wide range of additional challenges. Energy and overhead costs, supply chain issues and staff recruitment/retention were among the key issues identified by respondents as having a negative impact on their businesses. More than half of participants have successfully applied for the "We're Good to Go" Scheme, with the majority finding it helpful to their business.</t>
  </si>
  <si>
    <t>Tourism Ireland Situation and Outlook Report</t>
  </si>
  <si>
    <t>Source: Tourism Ireland</t>
  </si>
  <si>
    <t>Tourism Ireland - Situation and Outcome Report</t>
  </si>
  <si>
    <t>Tourism Ireland Situation and Outlook Report (SOAR)</t>
  </si>
  <si>
    <t>Tourism Ireland SOAR</t>
  </si>
  <si>
    <t>Tourism Ireland</t>
  </si>
  <si>
    <t>Uses of this data</t>
  </si>
  <si>
    <t>Value and volume of tourism to Northern Ireland are usually used by Tourism Policy within Department for Economy, Northern Ireland; Tourism Northern Ireland and Tourism Ireland to show the value of tourism to the NI economy. While these statistics have been unavailable, the alternative data sources have been used to show the impact of COVID-19 to tourism. This has helped informed the Tourism Recovery Action Plan, Business Guidance for Tourism NI along with key industry spokespeople to display the negative impact of tourism to the sector - particularly important in highlighting how much the tourism sector has been impacted compared to other industries. For more information, please contact the below.</t>
  </si>
  <si>
    <t>The contents page details more on the source of data and whether it's contained within this document as text, table or chart.</t>
  </si>
  <si>
    <t>Discontinued data</t>
  </si>
  <si>
    <t>Link back to Contents (end of information on this page)</t>
  </si>
  <si>
    <t>Online shopping, hobbies and habits - How our spending has changed since the end of coronavirus restrictions</t>
  </si>
  <si>
    <t>Online shopping, hobbies and habits - the coronavirus (COVID-19) pandemic has had a huge impact on where our money goes. As the cost-of-living increases, ONS explores what has happened recently to retail and the story behind our financial transactions.</t>
  </si>
  <si>
    <t>Looking at longer term trends, spending on travel and accommodation as well as pubs, restaurants and fast food (including takeaways), was heavily impated by coronavirus restrictions, and has recovered slowly to pre-pandemic levels. As with other sources, any recent rise in spending is likely to be a reflection of rising prices rather than purchases.</t>
  </si>
  <si>
    <t>May 2022 job postings showed a decrease of 12% on the previous month (but still higher than May 2021) - however, the UK experienced an increase in online job postings over ght month to May(+8%). NI online job postings showed the largest monthly proportional decrease by sector was recorded in Accommodation and Good Service Activities (-24%)</t>
  </si>
  <si>
    <t>June 2022 showed an increase in NI online job postings (+6%) from previous month, whereas UK experienced a decrease (-5%)</t>
  </si>
  <si>
    <t>July 2022 showed an increase of 11% since previous month and 64% from previous year to 17,300 in July 2022. 4 of the 7 top sectors experienced increases in postings with the largest monthly proportional increase in Accomodation and Food Service Activities (+27%). The UK experienced a decline in online job postings over the month to July</t>
  </si>
  <si>
    <t>12 months to Jun 2022</t>
  </si>
  <si>
    <t>Apr 22</t>
  </si>
  <si>
    <t>May 22</t>
  </si>
  <si>
    <t>12 months to Jul 2022</t>
  </si>
  <si>
    <t>[note 3] Caution should be used as face to face data collection stopped in March 2020. COVID-19 has meant that while the sample selection has remained the same, the number of interviews caried out has significantly decreased. Also there has been a reduced response rate.</t>
  </si>
  <si>
    <t>NISRA - Tourism Statistics</t>
  </si>
  <si>
    <t>2022</t>
  </si>
  <si>
    <t>% Change 2021-202</t>
  </si>
  <si>
    <t>VAT and/or PAYE Registered Tourism Businesses Operating in Northern Ireland, 2015-2022 [note 1] [note 2] [note 3] [note 4]</t>
  </si>
  <si>
    <t>2015-2022</t>
  </si>
  <si>
    <t>[note 1] The estimates provided for 2022 should be treated with caution as the numbers are smaller than pre-coronavirus pandemice years. The data still exclude the EuroTunnel as the Office for National Statistics (ONS) was unable to interview at this site.</t>
  </si>
  <si>
    <t>[note 3] The estimates presented for 2020 must be treated with particular caution, since the methods used have not been fully scrutinised or tested.</t>
  </si>
  <si>
    <t>Change (2019 - 2021)</t>
  </si>
  <si>
    <t>Number of Employee Jobs in Tourism Related Industries, Northern Ireland, 2013-2021 [note 1]</t>
  </si>
  <si>
    <t>2013-2021</t>
  </si>
  <si>
    <t>Source: Central Statistics Office</t>
  </si>
  <si>
    <t>[note 1]  This Household Travel Survey (HTS) Quarter 2 2021 release includes the first release of estimated domestic travel results for Q2 2020. The CSO advises that the estimated data for this quarter should be treated with caution and is best used as part of the annual domestic travel results for 2020. In addition, outbound data has also been estimated for Q2-Q4 2020. This data was estimated to satisfy EU regulatory requirements but should be treated as experimental, and only state level aggregates are presented in this release.</t>
  </si>
  <si>
    <t>[note 2]  The HTS was suspended due to the COVID 19 pandemic in March 2020 and as a consequence survey data does not exist for the period March through June 2020.</t>
  </si>
  <si>
    <t>[note 3] From 2020, in the absence of Tourism &amp; Travel results outbound travel has been weighted to agree with trends in departing passenger movements compiled in the Air &amp; Sea Travel Statistics.</t>
  </si>
  <si>
    <t>Number of Overnight trips in NI by RoI residents (thousand)</t>
  </si>
  <si>
    <t>Percentage change (%) year on year on Overnight Trips by RoI residents in NI</t>
  </si>
  <si>
    <t>Number of Nights during Overnight trips by RoI residents in NI (thousand)</t>
  </si>
  <si>
    <t>Percentage change (%) year on year on Nights during overnight trips by RoI residents in NI</t>
  </si>
  <si>
    <t>Percentage change (%) year on year in Expenditure by RoI residents in NI on overnight trips</t>
  </si>
  <si>
    <t>4 quarters to Dec 2012</t>
  </si>
  <si>
    <t>4 quarters to Mar 2013</t>
  </si>
  <si>
    <t>4 quarters to Jun 2013</t>
  </si>
  <si>
    <t>4 quarters to Sep 2013</t>
  </si>
  <si>
    <t>4 quarters to Dec 2013</t>
  </si>
  <si>
    <t>4 quarters to Mar 2014</t>
  </si>
  <si>
    <t>4 quarters to Jun 2014</t>
  </si>
  <si>
    <t>4 quarters to Sep 2014</t>
  </si>
  <si>
    <t>4 quarters to Dec 2014</t>
  </si>
  <si>
    <t>4 quarters to Mar 2015</t>
  </si>
  <si>
    <t>4 quarters to Jun 2015</t>
  </si>
  <si>
    <t>4 quarters to Sep 2015</t>
  </si>
  <si>
    <t>4 quarters to Dec 2015</t>
  </si>
  <si>
    <t>4 quarters to Mar 2016</t>
  </si>
  <si>
    <t>4 quarters to Jun 2016</t>
  </si>
  <si>
    <t>4 quarters to Sep 2016</t>
  </si>
  <si>
    <t>4 quarters to Dec 2016</t>
  </si>
  <si>
    <t>4 quarters to Mar 2017</t>
  </si>
  <si>
    <t>4 quarters to Jun 2017</t>
  </si>
  <si>
    <t>4 quarters to Sep 2017</t>
  </si>
  <si>
    <t>4 quarters to Dec 2017</t>
  </si>
  <si>
    <t>4 quarters to Mar 2018</t>
  </si>
  <si>
    <t>4 quarters to Jun 2018</t>
  </si>
  <si>
    <t>4 quarters to Sep 2018</t>
  </si>
  <si>
    <t>4 quarters to Dec 2018</t>
  </si>
  <si>
    <t>4 quarters to Mar 2019</t>
  </si>
  <si>
    <t>4 quarters to Jun 2019</t>
  </si>
  <si>
    <t>4 quarters to Sep 2019</t>
  </si>
  <si>
    <t>4 quarters to Dec 2019</t>
  </si>
  <si>
    <t>4 quarters to Mar 2020</t>
  </si>
  <si>
    <t>4 quarters to Jun 2020</t>
  </si>
  <si>
    <t>4 quarters to Sep 2020</t>
  </si>
  <si>
    <t>4 quarters to Dec 2020</t>
  </si>
  <si>
    <t>4 quarters to Mar 2021</t>
  </si>
  <si>
    <t>4 quarters to Jun 2021</t>
  </si>
  <si>
    <t>4 quarters to Sep 2021</t>
  </si>
  <si>
    <t>4 quarters to Dec 2021</t>
  </si>
  <si>
    <t>4 quarters to Mar 2022</t>
  </si>
  <si>
    <t>This worksheet contains one chart displaying data from worksheet "ROI Overnight trips"</t>
  </si>
  <si>
    <t>Overnight Trips to Northern Ireland by Republic of Ireland Residents (4 quarter rolling data) [note 1] [note 2] [note 3]</t>
  </si>
  <si>
    <t>Republic of Ireland Residents overnight trips to NI</t>
  </si>
  <si>
    <t>Household Travel Survey</t>
  </si>
  <si>
    <t>Source: CSO, Household Travel Survey</t>
  </si>
  <si>
    <t>Jun 22</t>
  </si>
  <si>
    <t>August 2022 showed an increase of 8% in online job postings to July 2022 and 35% higher than previous year. There were 19,500 recorded.</t>
  </si>
  <si>
    <t>Self-Catering Additional questions (2020 about COVID-19)</t>
  </si>
  <si>
    <t>[note 2] During 2021 self catering were required to close during the following dates with limited exemptions; 1 January to 29 April (dates inclusive)</t>
  </si>
  <si>
    <t>[note 3] During 2020 self catering were required to close during the following dates with limited exemptions; 23 March to 25 June, 27 November to 10 December, 26 December to 31 December (dates inclusive)</t>
  </si>
  <si>
    <t>Gortin Glen Forest Park</t>
  </si>
  <si>
    <t>Centre for Contemporary Art Derry~Londonderry</t>
  </si>
  <si>
    <t>Ulster Museum</t>
  </si>
  <si>
    <t>Giant's Causeway</t>
  </si>
  <si>
    <t>Marble Arch Caves</t>
  </si>
  <si>
    <t>W5 Science and Discovery Centre</t>
  </si>
  <si>
    <t>Rooms sold in small service accommodation</t>
  </si>
  <si>
    <t>Numerous sources included within this release have been discontinued - some were set up to measure the impact of COVID-19. These have been marked as "final" within the "contents" tab, but users can ask for more information on them through contacting the below. These include the NISRA Coronavirus (COVID-19) Opinion Survey (including information on NI residents outtings during COVID restrictions), the furlough scheme and International passenger perceptions of travel to UK during COVID.</t>
  </si>
  <si>
    <t>Source: Statista Research Department</t>
  </si>
  <si>
    <t>Share of individuals who have cut back on holidays due to cost of living in the UK as of May 2022 [note 1]</t>
  </si>
  <si>
    <t>[note 1] A May 2022 survey analysed the impact of the rising cost of living on holidays. According to the study, 11% of respondents in the UK claimed to have stopped spending money on vacations due to increasing living costs. On the other hand, 29% did not make any cutbacks on holidays.</t>
  </si>
  <si>
    <t>I have reduced the amount I spend on this by seitching to a cheaper alternative(s)</t>
  </si>
  <si>
    <t>I have made cutbacks, but not because I was forced to do so</t>
  </si>
  <si>
    <t>I have stopped buying/spending money on this altogether</t>
  </si>
  <si>
    <t>I have reduced the amount I spend on this by buying it/doing it less frequently</t>
  </si>
  <si>
    <t>Not applicable - I was not spending money on this item</t>
  </si>
  <si>
    <t>I have not made any cutbacks on this</t>
  </si>
  <si>
    <t>[note 2] Based on 2,132 respondents; 18 years and over (12 and 13 May 2022)</t>
  </si>
  <si>
    <t>This worksheet contains one table and chart followed by a link back to contents page</t>
  </si>
  <si>
    <t>Share of individuals who have cut back on holidays due to the cost of living in the UK</t>
  </si>
  <si>
    <t>Statista</t>
  </si>
  <si>
    <t>YouGov</t>
  </si>
  <si>
    <t>12 months to Aug 2022</t>
  </si>
  <si>
    <t>12 months to Sep 2022</t>
  </si>
  <si>
    <t>https://www.gstatic.com/covid19/mobility/2022-10-01_GB_Antrim_and_Newtownabbey_Mobility_Report_en-GB.pdf</t>
  </si>
  <si>
    <t>https://www.gstatic.com/covid19/mobility/2022-10-01_GB_Ards_and_North_Down_Mobility_Report_en-GB.pdf</t>
  </si>
  <si>
    <t>https://www.gstatic.com/covid19/mobility/2022-10-01_GB_Armagh_City_Banbridge_and_Craigavon_Mobility_Report_en-GB.pdf</t>
  </si>
  <si>
    <t>https://www.gstatic.com/covid19/mobility/2022-10-01_GB_Belfast_Mobility_Report_en-GB.pdf</t>
  </si>
  <si>
    <t>https://www.gstatic.com/covid19/mobility/2022-10-01_GB_Causeway_Coast_and_Glens_Mobility_Report_en-GB.pdf</t>
  </si>
  <si>
    <t>https://www.gstatic.com/covid19/mobility/2022-10-01_GB_Derry_and_Strabane_Mobility_Report_en-GB.pdf</t>
  </si>
  <si>
    <t>https://www.gstatic.com/covid19/mobility/2022-10-01_GB_Fermanagh_and_Omagh_Mobility_Report_en-GB.pdf</t>
  </si>
  <si>
    <t>https://www.gstatic.com/covid19/mobility/2022-10-01_GB_Lisburn_and_Castlereagh_Mobility_Report_en-GB.pdf</t>
  </si>
  <si>
    <t>https://www.gstatic.com/covid19/mobility/2022-10-01_GB_Mid_and_East_Antrim_Mobility_Report_en-GB.pdf</t>
  </si>
  <si>
    <t>https://www.gstatic.com/covid19/mobility/2022-10-01_GB_Mid_Ulster_Mobility_Report_en-GB.pdf</t>
  </si>
  <si>
    <t>https://www.gstatic.com/covid19/mobility/2022-10-01_GB_Newry_Mourne_and_Down_Mobility_Report_en-GB.pdf</t>
  </si>
  <si>
    <t xml:space="preserve">There were 17,900 job listings in September 2022 (29% increase from previous year). </t>
  </si>
  <si>
    <t>4 quarters to Jun 2022</t>
  </si>
  <si>
    <t>Estimated Expenditure during Overnight Trips by RoI residents in NI (EURO millions)</t>
  </si>
  <si>
    <t>12 months to Oct 2022</t>
  </si>
  <si>
    <t>12 months to Nov 2022</t>
  </si>
  <si>
    <t>There were approximately 18,900 online job listings in October 2022 - relatively high compared with historic levels.</t>
  </si>
  <si>
    <t>This worksheet contains text from Tourism Northern Ireland's Sentiment Analysis. (Most recent relates to fieldwork end September and October 2022)</t>
  </si>
  <si>
    <t>Key findings from the latest wave (September and October) include:</t>
  </si>
  <si>
    <t>A significant reduction in anxiety relating to COVID-19 for consumers, with the majority in both markets believing that the worst has passed.</t>
  </si>
  <si>
    <t>Levels of comfort with indoor activities and events are at their highest ever since research began in September 2020.</t>
  </si>
  <si>
    <t>Results point to continued high levels of ROI and domestic visitor volumes in 2022, with over half of ROI visitors enjoying their first NI holiday/short break.</t>
  </si>
  <si>
    <t>NI and ROI consumers' travel intentions point to a generally steady performance for short breaks over the remainder of the year and early months of 2023.</t>
  </si>
  <si>
    <t>Increased market competition is also evidence however, with significant increases in the proportion of NI and ROI consumser considering takinga break abroad in the next six months. Competition from ROI also remains strong.</t>
  </si>
  <si>
    <t>Value for money perceptions for NI as a tourist destination are down among both NI and ROI residents. By comparison, however value for money ratings remain signicantly above perceptions for ROI.</t>
  </si>
  <si>
    <t>There has been a notable increase in concerns about cost-of-living increases, with half of ROI and NI residents now expecting to be significantly negatively affected.</t>
  </si>
  <si>
    <t>While findings indicate that NI and ROI consumers are likely to reduce spend on holidays (both at home and abroad), at this point in time only a minority (less than one fifth) anticipate giving up their holidays completely due to cost-of-living increases.</t>
  </si>
  <si>
    <t>Booking behaviours point to continued short lead in times for island of Ireland trips.</t>
  </si>
  <si>
    <t>Sept-Oct 2022</t>
  </si>
  <si>
    <t>This worksheet contains text from Tourism Northern Ireland's Tourism 360o report. (Autumn 2022)</t>
  </si>
  <si>
    <t>The global economy is experiencing a number of turbulent challenges. High inflation, tightening financial conditions in most regions, Russia's invasion of Ukraine, and the lingering COVID-19 pandemic all weigh heavily on the outlook.</t>
  </si>
  <si>
    <t>The growth outlook for the UK has deteriorated. Over 2022, PWC expects UK GDP growth to average between 3.1 and 3.6% followed by 2 years of slow or even negative GDP growth.</t>
  </si>
  <si>
    <t>PWC reports that NI's economic growth is expected to lag behind the rest of the UK (Despite leading recovery in 2021). This is largely due to its weaker performance in sectors that its economy concentrates on, such as manufacturing and wholesale and retail.</t>
  </si>
  <si>
    <t>Jul 22</t>
  </si>
  <si>
    <t>Aug 22</t>
  </si>
  <si>
    <t>Due to the coronavirus (COVID-19) pandemic, face to face interviews stopped in the middle of March 2020. This includes surveys in Northern Ireland and the Republic of Ireland. As the NI Tourism statistics are based on a range of surveys this has made it impossible to produce the usual tourism statistics on value and volume of tourism to NI.</t>
  </si>
  <si>
    <t>In the absence of NISRA's normal tourism publications, this document includes a range of sources - initially to show the impact of COVID-19 directly and now to show indication on the performance of the tourism sector.</t>
  </si>
  <si>
    <t>If there is anything from this that you need in a different format, please get in touch.</t>
  </si>
  <si>
    <t>12 months to Dec 2022</t>
  </si>
  <si>
    <t>[note 5] Data from 2021 onwards has been revised due to addition of new data and an error in including trips taken by people outside the household. The revisions were less than 7% difference for all trips taken, 5% difference for NI overnight trips, 10% ROI overnight trips, 9% GB overnight trips and 8% holiday overnight trips.</t>
  </si>
  <si>
    <t>[note 4] Figures for "other locations" in 2022 include cruise ships at Portrush and Warrenpoint, data found on "cruisemapper" - awaiting confirmation from contacts at councils.</t>
  </si>
  <si>
    <t>Cruise Ships and Passengers/Crew that visit Northern Ireland, 2012 to 2021 [note 1] [note 2] [note 3] [note 4]</t>
  </si>
  <si>
    <t>Cruise Ships and Passengers/Crew that visit Northern Ireland (12 month rolling data), 2012 to 2021 [note 1] [note 2] [note 3] [note 4]</t>
  </si>
  <si>
    <t>Number of Overnight Trips per 100 Interviews (12 month rolling data) [note 1] [note 2] [note 3] [note 4] [note 5]</t>
  </si>
  <si>
    <t>Number  of Overnight Trips per 100 Interviews (12 month rolling data) [note 1] [note 2] [note 3] [note 4] [note 5]</t>
  </si>
  <si>
    <t>Number  of Overnight Trips per 100 Interviews by destination of trip (12 month rolling data) [note 1] [note 2] [note 3] [note 4] [note 5]</t>
  </si>
  <si>
    <t>Number of Overnight Trips per 100 Interviews by destination of trip (12 month rolling data) [note 1] [note 2] [note 3] [note 4] [note 5]</t>
  </si>
  <si>
    <t>Link to Key Findings</t>
  </si>
  <si>
    <t>This worksheet contains text from Tourism Ireland's Situation and Outlook Report (SOAR). (Most recent relates to December 2022)</t>
  </si>
  <si>
    <t>The IMF has reported on weakening economic indicators that suggest immense challenges to the global economy.</t>
  </si>
  <si>
    <t>Rising inflation is contributing to the cost-of-living crisis and the macroeconomic policy environment remains unusually uncertain.</t>
  </si>
  <si>
    <t>Based on the latest OAGs filings, scheduled air seat capacity to the island of Ireland for February 2023 will be 98% of February 2019 levels.</t>
  </si>
  <si>
    <t>[note 2] Where redundancies occur, the confirmed total provides a better indication of real job losses since all proposed redundancies do not actually take place.</t>
  </si>
  <si>
    <t>How our spending has changed since the end of coronavirus restrictions</t>
  </si>
  <si>
    <t>Nation Brands Index</t>
  </si>
  <si>
    <t xml:space="preserve">Nation Brands Index </t>
  </si>
  <si>
    <t>2016-2022</t>
  </si>
  <si>
    <t xml:space="preserve">This worksheet presents seven tables vertically separated by a blank row. </t>
  </si>
  <si>
    <t>Some shorthand is used in this table [d] disclosive</t>
  </si>
  <si>
    <t>Gender</t>
  </si>
  <si>
    <t>Male</t>
  </si>
  <si>
    <t>Female</t>
  </si>
  <si>
    <t>All Persons</t>
  </si>
  <si>
    <t>Age</t>
  </si>
  <si>
    <t>16 to 24</t>
  </si>
  <si>
    <t>25 to 34</t>
  </si>
  <si>
    <t>35 to 49</t>
  </si>
  <si>
    <t>50 to 64</t>
  </si>
  <si>
    <t>16 to 64</t>
  </si>
  <si>
    <t>Marital Status</t>
  </si>
  <si>
    <t>Single</t>
  </si>
  <si>
    <t>Married, Civil Partnership</t>
  </si>
  <si>
    <t>Married, Civil Partnership separated</t>
  </si>
  <si>
    <t>Divorced, Disolved</t>
  </si>
  <si>
    <t>Widowed</t>
  </si>
  <si>
    <t>[d]</t>
  </si>
  <si>
    <t>Religion</t>
  </si>
  <si>
    <t>Catholic</t>
  </si>
  <si>
    <t>Protestant</t>
  </si>
  <si>
    <t>Disability</t>
  </si>
  <si>
    <t>Equality Act disabled</t>
  </si>
  <si>
    <t>Not Equality Act disabled</t>
  </si>
  <si>
    <t>All Persons [Note 9]</t>
  </si>
  <si>
    <t>Ethnicity</t>
  </si>
  <si>
    <t>White</t>
  </si>
  <si>
    <t>Non White</t>
  </si>
  <si>
    <t>All persons</t>
  </si>
  <si>
    <t>Has Dependent Children</t>
  </si>
  <si>
    <t>No Dependent Children</t>
  </si>
  <si>
    <t>TblLFS2123</t>
  </si>
  <si>
    <t>Employment in Tourism Industry, Section 75 Categories</t>
  </si>
  <si>
    <t>Labour Force Survey</t>
  </si>
  <si>
    <t xml:space="preserve">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&amp; Property Services list of domestic properties in Northern Ireland (only private household addresses are eligible as the LFS is a survey of the private household population). </t>
  </si>
  <si>
    <t>Data was taken from the annual dataset from the Labour Force Survey. 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consists of around 2,500 households, made up of five 'waves', each containing approximately 500 private households, with a total of around 4,000 individuals.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</si>
  <si>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 xml:space="preserve">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sex and age shown by the population figures.  </t>
  </si>
  <si>
    <t>Because the LFS is a sample survey, results are subject to sampling error [note 1], i.e. the actual proportion of the population in private households with a particular characteristic may differ from the proportion of the LFS sample with that characteristic.  See Note 1 on the Notes page for more information.</t>
  </si>
  <si>
    <t>LFS background information</t>
  </si>
  <si>
    <t>Dependents</t>
  </si>
  <si>
    <t>Please note that the information related to dependants is taken from the Labour Force Survey household dataset (as opposed to the person-level datasets used for the other tables) and uses a different weighting methodology to the person-level dataset.  Further information is available in section 10.5 in Volume 1 of the Labour Force Survey User Guidance</t>
  </si>
  <si>
    <t>Notes, shading, no data and rounding</t>
  </si>
  <si>
    <t>Some cells in the tables refer to notes which can be found in the notes worksheet. Note markers are presented in square brackets, for example: [note 3]. 
Shaded estimates are based on a small sample size. This may result in less precise estimates, which should be used with caution. Unshaded estimates are based on a larger sample size. This is likely to result in estimates of higher precision, although they will still be subject to some sampling variability. 
Estimates under a cell count of 3 are disclosive and therefore suppressed and are identified by [d] in the cell, if applicable.
Figures are rounded to the nearest thousand and therefore may not sum.</t>
  </si>
  <si>
    <t>Weighting</t>
  </si>
  <si>
    <t>Labour Force Survey (LFS) responses are typically weighted to official population projections. However, ONS reweighted the LFS data from January-March 2020 to February-April 2021 based on an LFS specific population that takes changes shown in HMRC's PAYE Real-Time Information source into account. More information on the reweighting methodology can be found below:</t>
  </si>
  <si>
    <t>Labour Force Survey weighting methodology</t>
  </si>
  <si>
    <t>Seasonal Adjustment</t>
  </si>
  <si>
    <t xml:space="preserve">Where applicable, it is stated where data is or is not seasonally adjusted [note 2]. Like many economic indicators, the labour market is affected by factors that tend to occur at around the same time every year; for example school leavers entering the labour market in July and whether Easter falls in March or April. To compare over months or quarters, the data are seasonally adjusted to remove the effects of seasonal factors and the arrangement of the calendar. However, where it is stated that data is not seasonally adjusted, it is best practice to compare the same three-month period for different years (eg, compare Jul to Sep 2020 with Jul to Sep 2019 but do not compare Jan to Mar 2021 with Jul to Sep 2020). </t>
  </si>
  <si>
    <t>Impact of COVID-19 on Labour Force Survey</t>
  </si>
  <si>
    <t>NISRA suspended all face-to-face household interviews in the middle of March 2020 due to COVID-19 and from April 2020 all LFS interviews were conducted by telephone. This change in mode for first interviews has changed the non-response bias of the survey, affecting interviews from March 2020 onwards. In particular, the proportion of households where people own their homes in the sample has increased and rented accommodation households has decreased. As such, in October 2020, the Office for National Statistics (ONS) revised the weighting methodology to include tenure type and provided a consistent reweighted time series back to January to March 2020. More information can be found in the following links:</t>
  </si>
  <si>
    <t>Coronavirus and its impact on the Labour Force Survey</t>
  </si>
  <si>
    <t xml:space="preserve">LFS revisions
</t>
  </si>
  <si>
    <t>In June 2022, the LFS estimates were reweighted from January-March 2020 to January-March 2022 using updated PAYE Real-Time Information data and with the introduction of the non-response bias adjustment to NI data. An overview of the impact of reweighting on the NI estimates of unemployment, employment, and economic inactivity, and also containing the detail on two previous LFS reweightings since the onset of the COVID-19 pandemic (October 2020 and July 2021) is available on the NISRA website through the link below:</t>
  </si>
  <si>
    <t>https://www.nisra.gov.uk/publications/background-information-lfs</t>
  </si>
  <si>
    <t>More information on the revision policy concerning labour market statistics can be found through the following link:</t>
  </si>
  <si>
    <t>Revisions policies for labour market statistics</t>
  </si>
  <si>
    <t>NI labour market data</t>
  </si>
  <si>
    <t>Labour Market and Social Welfare</t>
  </si>
  <si>
    <t>UK Comparative data</t>
  </si>
  <si>
    <t>ONS employment and labour market statistics</t>
  </si>
  <si>
    <t>Further information on using labour market statistics can be found on the Office for National Statistics (ONS) website:</t>
  </si>
  <si>
    <t>Labour Force Survey Quality and Methodology</t>
  </si>
  <si>
    <t>Guide to Labour Market statistics</t>
  </si>
  <si>
    <t>Glossary</t>
  </si>
  <si>
    <t>For further information contact:</t>
  </si>
  <si>
    <t>LFS@finance-ni.gov.uk</t>
  </si>
  <si>
    <t>Footnote number</t>
  </si>
  <si>
    <t>Footnote Text</t>
  </si>
  <si>
    <t>Note 1</t>
  </si>
  <si>
    <r>
      <rPr>
        <b/>
        <u/>
        <sz val="12"/>
        <rFont val="Arial"/>
        <family val="2"/>
      </rPr>
      <t>Sampling</t>
    </r>
    <r>
      <rPr>
        <sz val="12"/>
        <color rgb="FF000000"/>
        <rFont val="Arial"/>
        <family val="2"/>
      </rPr>
      <t xml:space="preserve">
The Labour Force Survey is a sample survey. It provides estimates of population values.  If we drew many samples each would give a different result.  The ranges shown for the LFS data contained within this document represent 95% confidence intervals (lower limit and upper limit).  We would expect that in 95% of samples the range would contain the true value.</t>
    </r>
  </si>
  <si>
    <t>Note 2</t>
  </si>
  <si>
    <r>
      <rPr>
        <b/>
        <u/>
        <sz val="12"/>
        <rFont val="Arial"/>
        <family val="2"/>
      </rPr>
      <t>Not seasonally adjusted</t>
    </r>
    <r>
      <rPr>
        <u/>
        <sz val="12"/>
        <rFont val="Arial"/>
        <family val="2"/>
      </rPr>
      <t xml:space="preserve">
</t>
    </r>
    <r>
      <rPr>
        <sz val="12"/>
        <rFont val="Arial"/>
        <family val="2"/>
      </rPr>
      <t>Data is not seasonally adjusted. Like many economic indicators, the labour market is affected by factors that tend to occur at around the same time every year; for example school leavers entering the labour market in July and whether Easter falls in March or April. Thus, individual adjacent quarters should not be compared with each other and should only be compared to the same quarter in previous years or in the context of a longer-term trend. (For example, Jan to Mar 2021 should not be compared with Oct to Dec 2020 but instead should be considered in relation to Jan to Mar 2013 to Jan to Mar 2021.)</t>
    </r>
  </si>
  <si>
    <t>Note 3</t>
  </si>
  <si>
    <r>
      <rPr>
        <b/>
        <u/>
        <sz val="12"/>
        <rFont val="Arial"/>
        <family val="2"/>
      </rPr>
      <t>Publication threshold</t>
    </r>
    <r>
      <rPr>
        <u/>
        <sz val="12"/>
        <rFont val="Arial"/>
        <family val="2"/>
      </rPr>
      <t xml:space="preserve">
</t>
    </r>
    <r>
      <rPr>
        <sz val="12"/>
        <rFont val="Arial"/>
        <family val="2"/>
      </rPr>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t>
    </r>
  </si>
  <si>
    <t>Note 4</t>
  </si>
  <si>
    <r>
      <rPr>
        <b/>
        <u/>
        <sz val="12"/>
        <color theme="1"/>
        <rFont val="Arial"/>
        <family val="2"/>
      </rPr>
      <t>Disclosure</t>
    </r>
    <r>
      <rPr>
        <b/>
        <sz val="12"/>
        <color theme="1"/>
        <rFont val="Arial"/>
        <family val="2"/>
      </rPr>
      <t xml:space="preserve">
</t>
    </r>
    <r>
      <rPr>
        <sz val="12"/>
        <color theme="1"/>
        <rFont val="Arial"/>
        <family val="2"/>
      </rPr>
      <t>Estimates based on a sample size under 3 are disclosive and are therefore suppressed (indicated with [d]), whilst those based on a sample size of less than or equal to 25 (indicated by shading) are less precise and should be treated as indicative.</t>
    </r>
  </si>
  <si>
    <t>Note 5</t>
  </si>
  <si>
    <r>
      <rPr>
        <b/>
        <u/>
        <sz val="12"/>
        <rFont val="Arial"/>
        <family val="2"/>
      </rPr>
      <t>Employment</t>
    </r>
    <r>
      <rPr>
        <sz val="12"/>
        <color rgb="FF000000"/>
        <rFont val="Arial"/>
        <family val="2"/>
      </rPr>
      <t xml:space="preserve">
There are two ways of looking at employment: the number of people in employment or the number of jobs.  These two concepts represent different things as one person can have more than one job. The LFS counts the number of people in employment and uses the ILO definition of employed.
The definition of ILO employed applies to anyone (aged 16 and over) who has carried out at least one hour’s paid work in the week prior to interview, or has a job they are temporarily away from (e.g. on holiday).  Also included are people who do unpaid work in a family business and people on Government-supported employment training schemes. 
The employment rate is the percentage of all working age (16 to 64) people who are employed. Working age are those aged 16 to 64 for both males and females.</t>
    </r>
  </si>
  <si>
    <t>Note 6</t>
  </si>
  <si>
    <r>
      <rPr>
        <b/>
        <u/>
        <sz val="12"/>
        <color rgb="FF000000"/>
        <rFont val="Arial"/>
        <family val="2"/>
      </rPr>
      <t>Definition of Tourism Industry</t>
    </r>
    <r>
      <rPr>
        <u/>
        <sz val="12"/>
        <color rgb="FF000000"/>
        <rFont val="Arial"/>
        <family val="2"/>
      </rPr>
      <t xml:space="preserve">
</t>
    </r>
    <r>
      <rPr>
        <sz val="12"/>
        <color rgb="FF000000"/>
        <rFont val="Arial"/>
        <family val="2"/>
      </rPr>
      <t>The following SIC codes were used to determine the tourism industry.</t>
    </r>
    <r>
      <rPr>
        <u/>
        <sz val="12"/>
        <color rgb="FF000000"/>
        <rFont val="Arial"/>
        <family val="2"/>
      </rPr>
      <t xml:space="preserve">
</t>
    </r>
    <r>
      <rPr>
        <sz val="12"/>
        <color rgb="FF000000"/>
        <rFont val="Arial"/>
        <family val="2"/>
      </rPr>
      <t>49100</t>
    </r>
    <r>
      <rPr>
        <u/>
        <sz val="12"/>
        <color rgb="FF000000"/>
        <rFont val="Arial"/>
        <family val="2"/>
      </rPr>
      <t>,</t>
    </r>
    <r>
      <rPr>
        <sz val="12"/>
        <color rgb="FF000000"/>
        <rFont val="Arial"/>
        <family val="2"/>
      </rPr>
      <t xml:space="preserve"> 49320, 49390,50100, 50300, 51101, 51102, 55100, 55201, 55202, 55209, 55300, 55900, 56101, 56102, 56103, 56210, 56290, 56301, 56302, 68202, 68209, 68320, 77110, 77210, 77341, 77351, 79110, 79120, 79901, 79909, 82301, 82302, 90010, 90020, 90030, 90040, 91020, 91030, 91040, 92000, 93110, 93199, 93210, 93290.</t>
    </r>
  </si>
  <si>
    <t>Note 7</t>
  </si>
  <si>
    <r>
      <rPr>
        <b/>
        <u/>
        <sz val="12"/>
        <rFont val="Arial"/>
        <family val="2"/>
      </rPr>
      <t>Disability</t>
    </r>
    <r>
      <rPr>
        <u/>
        <sz val="12"/>
        <rFont val="Arial"/>
        <family val="2"/>
      </rPr>
      <t xml:space="preserve">
</t>
    </r>
    <r>
      <rPr>
        <sz val="12"/>
        <rFont val="Arial"/>
        <family val="2"/>
      </rPr>
      <t>In the Labour Force Survey (LFS) respondents self-identify themselves as disabled or not disabled using a  definition harmonised across UK surveys.
The Government Statistical Services (GSS) Harmonised Standards focus on a "core" definition of people whose condition currently limits their activity in line with the 2010 UK Equality Act.
In summary the core definition covers people who report:
- (current) physical or mental health condition(s) or illnesses lasting or expecting to last 12 months or more
- the condition(s) or illness(es) reduce their ability to carry out day-to-day activities</t>
    </r>
  </si>
  <si>
    <t>Note 8</t>
  </si>
  <si>
    <r>
      <rPr>
        <b/>
        <u/>
        <sz val="12"/>
        <rFont val="Arial"/>
        <family val="2"/>
      </rPr>
      <t xml:space="preserve">Changes to the Disability data
</t>
    </r>
    <r>
      <rPr>
        <sz val="12"/>
        <rFont val="Arial"/>
        <family val="2"/>
      </rPr>
      <t>As of May 2016, the definition of disability used in the Labour Force Survey in Northern Ireland has changed from the DDA-based to the GSS harmonised standard definition of disability. This is to ensure consistence and comparability with the UK. It has caused a discontinuity in the time series at April 2013.</t>
    </r>
    <r>
      <rPr>
        <u/>
        <sz val="12"/>
        <rFont val="Arial"/>
        <family val="2"/>
      </rPr>
      <t xml:space="preserve">
</t>
    </r>
    <r>
      <rPr>
        <sz val="12"/>
        <rFont val="Arial"/>
        <family val="2"/>
      </rPr>
      <t>The Government Statistical Services (GSS) Harmonised Standards focus on a "core" definition of people whose condition currently limits their activity in line with the 2010 UK Equality Act.
In summary the core definition covers people who report:
- (current) physical or mental health condition(s) or illnesses lasting or expecting to last 12 months or more
- the condition(s) or illness(es) reduce their ability to carry out day-to-day activities
This differs from the DDA-based definition of disability previously used in the LFS in that it excludes the following groups which are "non core" under the new Act:
people with a progressive condition (specified in the Equality Act as HIV/AIDS, cancer or multiple sclerosis) that does not currently reduce their ability to carry out day-to-day activities
people whose activities would be restricted only without medication or treatment.</t>
    </r>
  </si>
  <si>
    <t>Note 9</t>
  </si>
  <si>
    <t>All Persons total excludes those who did not state if they had a disability.</t>
  </si>
  <si>
    <t>Note 10</t>
  </si>
  <si>
    <r>
      <rPr>
        <b/>
        <u/>
        <sz val="12"/>
        <rFont val="Arial"/>
        <family val="2"/>
      </rPr>
      <t>Dependents Status</t>
    </r>
    <r>
      <rPr>
        <sz val="12"/>
        <rFont val="Arial"/>
        <family val="2"/>
      </rPr>
      <t xml:space="preserve">
Information on dependants is based on household level information. This dataset uses a different weighting methodology from the individual level dataset. Further information can be found on the cover_sheet.</t>
    </r>
  </si>
  <si>
    <t>Note 11</t>
  </si>
  <si>
    <r>
      <rPr>
        <b/>
        <u/>
        <sz val="12"/>
        <color theme="1"/>
        <rFont val="Arial"/>
        <family val="2"/>
      </rPr>
      <t>Dependent children</t>
    </r>
    <r>
      <rPr>
        <u/>
        <sz val="12"/>
        <color theme="1"/>
        <rFont val="Arial"/>
        <family val="2"/>
      </rPr>
      <t xml:space="preserve">
</t>
    </r>
    <r>
      <rPr>
        <sz val="12"/>
        <color theme="1"/>
        <rFont val="Arial"/>
        <family val="2"/>
      </rPr>
      <t>Dependent children are children aged under 16 and those aged 16 to 18 who have never married and are in full-time education.</t>
    </r>
  </si>
  <si>
    <r>
      <rPr>
        <sz val="12"/>
        <rFont val="Arial"/>
        <family val="2"/>
      </rPr>
      <t xml:space="preserve">Further explanation of notes, shading, rounding and disclosive data is available on worksheet </t>
    </r>
    <r>
      <rPr>
        <u/>
        <sz val="12"/>
        <color theme="10"/>
        <rFont val="Arial"/>
        <family val="2"/>
      </rPr>
      <t>&lt;S75 notes&gt;</t>
    </r>
  </si>
  <si>
    <t>NISRA - Labour Force Survey</t>
  </si>
  <si>
    <t>Employment in the Tourism Industry aged 16 to 64 by section 75 categories Northern Ireland 2019</t>
  </si>
  <si>
    <t>2008-2022</t>
  </si>
  <si>
    <t>Median total paid hours worked in Tourism Industry, NI, 2008-2022 [note 1] [note 2] [note 3] [note 4]</t>
  </si>
  <si>
    <t>2021 (revised)</t>
  </si>
  <si>
    <t>Change 2021-2022</t>
  </si>
  <si>
    <t>Gross weekly median pay (£) for Tourism industry, NI, 2008-2022 [note 1] [note 2] [note 3] [note 4]</t>
  </si>
  <si>
    <t>Change 2021-2022 (%)</t>
  </si>
  <si>
    <t>2022 (provisional)</t>
  </si>
  <si>
    <t>There were 12,800 new job postings in NI in November 2022, declining by 28% over the month.</t>
  </si>
  <si>
    <t>There were 10,900 new job postings in December 2022 in NI - a 9% decline on the previous month. Online job postings in the UK were the lowest of the calendar year in December but largely unchanged from November.</t>
  </si>
  <si>
    <t>Data was taken from the quarterly April to June dataset from the Labour Force Survey. 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consists of around 2,500 households, made up of five 'waves', each containing approximately 500 private households, with a total of around 4,000 individuals.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</si>
  <si>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Because the LFS is a sample survey, results are subject to sampling error [note 1], i.e. the actual proportion of the population in private households with a particular characteristic may differ from the proportion of the LFS sample with that characteristic.</t>
  </si>
  <si>
    <t xml:space="preserve">Where applicable, it is stated where data is or is not seasonally adjusted [note 4]. Like many economic indicators, the labour market is affected by factors that tend to occur at around the same time every year; for example school leavers entering the labour market in July and whether Easter falls in March or April. To compare over months or quarters, the data are seasonally adjusted to remove the effects of seasonal factors and the arrangement of the calendar. However, where it is stated that data is not seasonally adjusted, it is best practice to compare the same three-month period for different years (eg, compare Jul to Sep 2020 with Jul to Sep 2019 but do not compare Jan to Mar 2021 with Jul to Sep 2020). </t>
  </si>
  <si>
    <t>This worksheet presents one table.</t>
  </si>
  <si>
    <t xml:space="preserve">Data contained within this tab refers to the earnings work quality indicator. </t>
  </si>
  <si>
    <t>Further explanation of notes, shading, rounding and disclosive data is available in the Cover_sheet.</t>
  </si>
  <si>
    <t>Industry</t>
  </si>
  <si>
    <t>Tourism Industry</t>
  </si>
  <si>
    <r>
      <t xml:space="preserve">Earnings above the Real Living Wage
</t>
    </r>
    <r>
      <rPr>
        <sz val="12"/>
        <rFont val="Arial"/>
        <family val="2"/>
      </rPr>
      <t>The work quality earnings indicator is sourced from the Annual Survey of Hours and Earnings and relates to the proportion of employees earning above the Real Living Wage. The Real Living Wage (RLW) is announced in November each year and must be implemented by the following May. As such it is likely that the previous year’s living wage was still in place when the survey was completed. (i.e. the 2021 ASHE data relates to the pay period including April 2021, at which time the 2021/2022 Real Living Wage of £9.90 may not have been applied). The 2020/2021 rate of £9.50 is therefore used to calculate the percentage earning above the RLW in the time period covered by this release.</t>
    </r>
  </si>
  <si>
    <t>[note 1] Earnings above the Real Living Wage
The work quality earnings indicator is sourced from the Annual Survey of Hours and Earnings and relates to the proportion of employees earning above the Real Living Wage. The Real Living Wage (RLW) is announced in November each year and must be implemented by the following May. As such it is likely that the previous year’s living wage was still in place when the survey was completed. (i.e. the 2021 ASHE data relates to the pay period including April 2021, at which time the 2021/2022 Real Living Wage of £9.90 may not have been applied). The 2020/2021 rate of £9.50 is therefore used to calculate the percentage earning above the RLW in the time period covered by this release.</t>
  </si>
  <si>
    <t>Further explanation of notes, shading, rounding and disclosive data is available in the notes on "Work quality indicator" sheet</t>
  </si>
  <si>
    <r>
      <t xml:space="preserve">Employees
</t>
    </r>
    <r>
      <rPr>
        <sz val="12"/>
        <rFont val="Arial"/>
        <family val="2"/>
      </rPr>
      <t xml:space="preserve">The division between employees and the self-employed is based on survey respondents' own assessment of their employment status. </t>
    </r>
  </si>
  <si>
    <r>
      <rPr>
        <b/>
        <sz val="12"/>
        <color theme="1"/>
        <rFont val="Arial"/>
        <family val="2"/>
      </rPr>
      <t>Underemployed</t>
    </r>
    <r>
      <rPr>
        <sz val="12"/>
        <color theme="1"/>
        <rFont val="Arial"/>
        <family val="2"/>
      </rPr>
      <t xml:space="preserve">
Those people in employment who would like to work more hours, either by working in an additional job, by working more hours in their current job, or by switching to a replacement job. They must also be available to start working longer hours within two weeks and their current weekly hours must be below 40 hours if they are between 16 and 18 and below 48 hours if they are over 18.</t>
    </r>
  </si>
  <si>
    <r>
      <rPr>
        <b/>
        <sz val="12"/>
        <color theme="1"/>
        <rFont val="Arial"/>
        <family val="2"/>
      </rPr>
      <t>Overemployed</t>
    </r>
    <r>
      <rPr>
        <sz val="12"/>
        <color theme="1"/>
        <rFont val="Arial"/>
        <family val="2"/>
      </rPr>
      <t xml:space="preserve">
Persons in employment who would like to work fewer hours and would accept less pay for shorter hours, either in a different job or in their current job.</t>
    </r>
  </si>
  <si>
    <r>
      <rPr>
        <b/>
        <sz val="12"/>
        <color theme="1"/>
        <rFont val="Arial"/>
        <family val="2"/>
      </rPr>
      <t>Neither under nor over employed</t>
    </r>
    <r>
      <rPr>
        <sz val="12"/>
        <color theme="1"/>
        <rFont val="Arial"/>
        <family val="2"/>
      </rPr>
      <t xml:space="preserve">
Employees who are neither underemployed or overemployed as per the International Labour Organisation (ILO) definitions of under and over employed. (See notes 3 &amp; 4).</t>
    </r>
  </si>
  <si>
    <r>
      <rPr>
        <b/>
        <sz val="12"/>
        <color theme="1"/>
        <rFont val="Arial"/>
        <family val="2"/>
      </rPr>
      <t>Secure employment</t>
    </r>
    <r>
      <rPr>
        <sz val="12"/>
        <color theme="1"/>
        <rFont val="Arial"/>
        <family val="2"/>
      </rPr>
      <t xml:space="preserve">
For the purposes of work quality analysis, secure employment has been defined employees who are either in permanent employment, or are in temporary employment but do not want a permanent post. Previous work quality estimates prior to the December 2020 publication included missing or unclassified in the denominator. Current results exclude these cases.</t>
    </r>
  </si>
  <si>
    <r>
      <rPr>
        <b/>
        <sz val="12"/>
        <color theme="1"/>
        <rFont val="Arial"/>
        <family val="2"/>
      </rPr>
      <t>Job satisfaction</t>
    </r>
    <r>
      <rPr>
        <sz val="12"/>
        <color theme="1"/>
        <rFont val="Arial"/>
        <family val="2"/>
      </rPr>
      <t xml:space="preserve">
For the purposes of work quality, this includes those employees who reported that they were satisfied or very satisfied with their job, from the LFS question:
• Overall, how satisfied are you with your job? 
(where 1 is ‘Very dissatisfied’ and 5 is ‘very satisfied’)</t>
    </r>
  </si>
  <si>
    <r>
      <rPr>
        <b/>
        <sz val="12"/>
        <color theme="1"/>
        <rFont val="Arial"/>
        <family val="2"/>
      </rPr>
      <t>Opportunities for career progression</t>
    </r>
    <r>
      <rPr>
        <sz val="12"/>
        <color theme="1"/>
        <rFont val="Arial"/>
        <family val="2"/>
      </rPr>
      <t xml:space="preserve">
For the purposes of work quality, the career progression indicator includes employees who reported that they agree or strongly agrees that their job offers good opportunities for career progression, from the LFS question:
• To what extent do you disagree or agree with the following statement: 'My job offers good opportunities for career progression'? 
(with 1 being 'strongly disagree' and 5 being 'strongly agree')</t>
    </r>
  </si>
  <si>
    <r>
      <rPr>
        <b/>
        <sz val="12"/>
        <color theme="1"/>
        <rFont val="Arial"/>
        <family val="2"/>
      </rPr>
      <t>Involvement in decision making</t>
    </r>
    <r>
      <rPr>
        <sz val="12"/>
        <color theme="1"/>
        <rFont val="Arial"/>
        <family val="2"/>
      </rPr>
      <t xml:space="preserve">
For the purposes of work quality, the involvement in decision making indicator refers to employees who reported that their managers were good or very good at involving employees and their representatives in decision making, from the LFS question:
• On a scale of 1 to 5, with 1 being 'very poor' and 5 being 'very good', how poor or good would you say managers at your workplace are at involving employees and their representatives in decision making?</t>
    </r>
  </si>
  <si>
    <r>
      <rPr>
        <b/>
        <sz val="12"/>
        <color theme="1"/>
        <rFont val="Arial"/>
        <family val="2"/>
      </rPr>
      <t>Meaningful work</t>
    </r>
    <r>
      <rPr>
        <sz val="12"/>
        <color theme="1"/>
        <rFont val="Arial"/>
        <family val="2"/>
      </rPr>
      <t xml:space="preserve">
For the purposes of work quality, the meaningful work indicator refers to employees who reported they agree or strongly agree that they perform meaningful work in their job, from the LFS question:
• On a scale of 1 to 5, with 1 being 'strongly disagree' and 5 being 'strongly agree', to what extent do you disagree or agree that you do meaningful work?</t>
    </r>
  </si>
  <si>
    <r>
      <rPr>
        <b/>
        <sz val="12"/>
        <color theme="1"/>
        <rFont val="Arial"/>
        <family val="2"/>
      </rPr>
      <t>Flexible work</t>
    </r>
    <r>
      <rPr>
        <sz val="12"/>
        <color theme="1"/>
        <rFont val="Arial"/>
        <family val="2"/>
      </rPr>
      <t xml:space="preserve">
For the purposes of work quality analysis, flexibility at work has been defined as employees with a flexible agreed working arrangement of either: flexitime (flexible working hours), annualised hours contract, term time working or job sharing; Part time and not underemployed or primarily working at home.</t>
    </r>
  </si>
  <si>
    <r>
      <rPr>
        <b/>
        <sz val="12"/>
        <color rgb="FF000000"/>
        <rFont val="Arial"/>
        <family val="2"/>
      </rPr>
      <t>Definition of Tourism Industry</t>
    </r>
    <r>
      <rPr>
        <u/>
        <sz val="12"/>
        <color rgb="FF000000"/>
        <rFont val="Arial"/>
        <family val="2"/>
      </rPr>
      <t xml:space="preserve">
</t>
    </r>
    <r>
      <rPr>
        <sz val="12"/>
        <color rgb="FF000000"/>
        <rFont val="Arial"/>
        <family val="2"/>
      </rPr>
      <t>The following SIC codes were used to determine the tourism industry.</t>
    </r>
    <r>
      <rPr>
        <u/>
        <sz val="12"/>
        <color rgb="FF000000"/>
        <rFont val="Arial"/>
        <family val="2"/>
      </rPr>
      <t xml:space="preserve">
</t>
    </r>
    <r>
      <rPr>
        <sz val="12"/>
        <color rgb="FF000000"/>
        <rFont val="Arial"/>
        <family val="2"/>
      </rPr>
      <t>49100</t>
    </r>
    <r>
      <rPr>
        <u/>
        <sz val="12"/>
        <color rgb="FF000000"/>
        <rFont val="Arial"/>
        <family val="2"/>
      </rPr>
      <t>,</t>
    </r>
    <r>
      <rPr>
        <sz val="12"/>
        <color rgb="FF000000"/>
        <rFont val="Arial"/>
        <family val="2"/>
      </rPr>
      <t xml:space="preserve"> 49320, 49390,50100, 50300, 51101, 51102, 55100, 55201, 55202, 55209, 55300, 55900, 56101, 56102, 56103, 56210, 56290, 56301, 56302, 68202, 68209, 68320, 77110, 77210, 77341, 77351, 79110, 79120, 79901, 79909, 82301, 82302, 90010, 90020, 90030, 90040, 91020, 91030, 91040, 92000, 93110, 93199, 93210, 93290.</t>
    </r>
  </si>
  <si>
    <t xml:space="preserve">Data contained within this tab refers to the secure employment work quality indicator. </t>
  </si>
  <si>
    <t>Proportions are presented for the estimates, which relates to the proportion of total employees who answered the relevant questions for each work quality indicator.</t>
  </si>
  <si>
    <t>[note 1] Secure employment 
For the purposes of work quality analysis, secure employment has been defined employees who are either in permanent employment, or are in temporary employment but do not want a permanent post. Previous work quality estimates prior to the December 2020 publication included missing or unclassified in the denominator. Current results exclude these cases.</t>
  </si>
  <si>
    <t xml:space="preserve">Data contained within this tab refers to the neither under nor over employed work quality indicator. </t>
  </si>
  <si>
    <t xml:space="preserve">[note 1] Neither under nor over employed 
Employees who are neither underemployed or overemployed as per the International Labour Organisation (ILO) definitions of under and over employed. </t>
  </si>
  <si>
    <t xml:space="preserve">Data contained within this tab refers to the job satisfaction work quality indicator. </t>
  </si>
  <si>
    <t>[note 1] Job satisfaction 
For the purposes of work quality, this includes those employees who reported that they were satisfied or very satisfied with their job, from the LFS question:
• Overall, how satisfied are you with your job? 
(where 1 is ‘Very dissatisfied’ and 5 is ‘very satisfied’)</t>
  </si>
  <si>
    <t xml:space="preserve">Data contained within this tab refers to the meaningful work work quality indicator. </t>
  </si>
  <si>
    <t>[note 1] Meaningful work 
For the purposes of work quality, the meaningful work indicator refers to employees who reported they agree or strongly agree that they perform meaningful work in their job, from the LFS question:
• On a scale of 1 to 5, with 1 being 'strongly disagree' and 5 being 'strongly agree', to what extent do you disagree or agree that you do meaningful work?</t>
  </si>
  <si>
    <t xml:space="preserve">Data contained within this tab refers to the involvement in decision making work quality indicator. </t>
  </si>
  <si>
    <t>[note 1] Involvement in decision making 
For the purposes of work quality, the involvement in decision making indicator refers to employees who reported that their managers were good or very good at involving employees and their representatives in decision making, from the LFS question:
• On a scale of 1 to 5, with 1 being 'very poor' and 5 being 'very good', how poor or good would you say managers at your workplace are at involving employees and their representatives in decision making?</t>
  </si>
  <si>
    <t xml:space="preserve">Data contained within this tab refers to the opportunities for career progression work quality indicator. </t>
  </si>
  <si>
    <t>[note 1] Opportunities for career progression 
For the purposes of work quality, the career progression indicator includes employees who reported that they agree or strongly agrees that their job offers good opportunities for career progression, from the LFS question:
• To what extent do you disagree or agree with the following statement: 'My job offers good opportunities for career progression'? 
(with 1 being 'strongly disagree' and 5 being 'strongly agree')</t>
  </si>
  <si>
    <t xml:space="preserve">Data contained within this tab refers to the flexible work work quality indicator. </t>
  </si>
  <si>
    <t>[note 1] Flexible work 
For the purposes of work quality analysis, flexibility at work has been defined as employees with a flexible agreed working arrangement of either: flexitime (flexible working hours), annualised hours contract, term time working or job sharing; Part time and not underemployed or primarily working at home.</t>
  </si>
  <si>
    <r>
      <rPr>
        <b/>
        <sz val="12"/>
        <color rgb="FF000000"/>
        <rFont val="Arial"/>
        <family val="2"/>
      </rPr>
      <t>Source:</t>
    </r>
    <r>
      <rPr>
        <sz val="12"/>
        <color theme="1"/>
        <rFont val="Arial"/>
        <family val="2"/>
      </rPr>
      <t xml:space="preserve"> Labour Force Survey, July 2020 to June 2021</t>
    </r>
  </si>
  <si>
    <t>Work Quality Indicator - Earnings</t>
  </si>
  <si>
    <t>Annual Survey of Hours and Earnings</t>
  </si>
  <si>
    <t>Work Quality Indicator - Job Security</t>
  </si>
  <si>
    <t>Work Quality Indicator - Over/Under Employment</t>
  </si>
  <si>
    <t>Work Quality Indicator - Job Satisfaction</t>
  </si>
  <si>
    <t>Work Quality Indicator - meaningful work</t>
  </si>
  <si>
    <t>Work Quality Indicator - decision making</t>
  </si>
  <si>
    <t>Work Quality Indicator - career progression</t>
  </si>
  <si>
    <t>Work Quality Indicator - flexible working</t>
  </si>
  <si>
    <t>4 quarters to Sep 2022</t>
  </si>
  <si>
    <t>Sep 22</t>
  </si>
  <si>
    <t>Oct 22</t>
  </si>
  <si>
    <t>[note 2] No estimates are included for any travel across the Irish border in 2021. Data for the first six months of 2021 are shown for air visits only. No data were collected  on the EuroTunnel between Jan 2021 and June 2022 although the estimates include the passenger numbers using these trains</t>
  </si>
  <si>
    <t>UK Residents travel abroad [note 1] [note 2] [note 3]</t>
  </si>
  <si>
    <t>Overseas residents' visits to the UK [note 1] [note 2] [note 3]</t>
  </si>
  <si>
    <t>Earnings above the Real Living Wage</t>
  </si>
  <si>
    <t>Secure employment</t>
  </si>
  <si>
    <t>Neither under nor over employed</t>
  </si>
  <si>
    <t>Job satisfaction</t>
  </si>
  <si>
    <t>Meaningful work</t>
  </si>
  <si>
    <t>Involvement in decision making</t>
  </si>
  <si>
    <t>Career progression</t>
  </si>
  <si>
    <t>Flexible work</t>
  </si>
  <si>
    <t>Work Quality Indicators</t>
  </si>
  <si>
    <t>Labour Force Survey and Annual Survey of Hours and Earnings</t>
  </si>
  <si>
    <t>There were 12,400 new job postings in January 2023. This was a 16% increase from the previous month and with a 14% increase from January 2022.</t>
  </si>
  <si>
    <t>Redundancies in Northern Ireland 2010 to 2023 [note 1] [note 2] [note 3] [note 4] [note 5]</t>
  </si>
  <si>
    <t>Employees earning above the Real Living Wage [Note 1], aged 18 and over, NI</t>
  </si>
  <si>
    <t>Proportion of employees earning above the Real Living Wage in the Tourism Industry, aged 18 and over, NI (%)</t>
  </si>
  <si>
    <t>Proportion of employees in secure employment in the Tourism Industry, aged 18 and over, NI (%)</t>
  </si>
  <si>
    <t>July 2020-June 2021</t>
  </si>
  <si>
    <t>July 2021-June 2022</t>
  </si>
  <si>
    <t>Employees in secure employment [Note 1], aged 18 and over, NI</t>
  </si>
  <si>
    <t>Proportion of employees who are not time-related under employed or over employed [Note 1] in the Tourism Industry, aged 18 and over, NI (%)</t>
  </si>
  <si>
    <t>Employees who are not time-related under employed or over employed [Note 1], aged 18 and over, NI</t>
  </si>
  <si>
    <r>
      <rPr>
        <b/>
        <sz val="12"/>
        <color theme="1"/>
        <rFont val="Arial"/>
        <family val="2"/>
      </rPr>
      <t>Source:</t>
    </r>
    <r>
      <rPr>
        <sz val="12"/>
        <color theme="1"/>
        <rFont val="Arial"/>
        <family val="2"/>
      </rPr>
      <t xml:space="preserve"> Labour Force Survey</t>
    </r>
  </si>
  <si>
    <r>
      <rPr>
        <b/>
        <sz val="12"/>
        <color theme="1"/>
        <rFont val="Arial"/>
        <family val="2"/>
      </rPr>
      <t xml:space="preserve">Source: </t>
    </r>
    <r>
      <rPr>
        <sz val="12"/>
        <color theme="1"/>
        <rFont val="Arial"/>
        <family val="2"/>
      </rPr>
      <t>Annual Survey of Hours and Earnings</t>
    </r>
  </si>
  <si>
    <t>Work quality indicators in the Tourism Industry</t>
  </si>
  <si>
    <t>Employees with reported job satisfaction [Note 1], aged 18 and over, NI</t>
  </si>
  <si>
    <t>Proportion of employees with reported job satisfaction in the Tourism Industry, aged 18 and over, NI</t>
  </si>
  <si>
    <t>Employees who reported performing meaningful work [Note 1], aged 18 and over, NI</t>
  </si>
  <si>
    <t>Proportion of employees who reported performing meaningful work in the Tourism Industry, aged 18 and over, NI (%)</t>
  </si>
  <si>
    <t>Proportion of employees who reported involvement in decision making making in the Tourism Industry, aged 18 and over, NI (%)</t>
  </si>
  <si>
    <t>Employees who reported involvement in decision making [Note 1], aged 18 and over, NI</t>
  </si>
  <si>
    <t>Employees with reported opportunities for career progression [Note 1], aged 18 and over, NI</t>
  </si>
  <si>
    <t>Employees in flexible work [Note 1], aged 18 and over, NI</t>
  </si>
  <si>
    <t>Proportion of employees in flexible work in the Tourism Industry, aged 18 and over, NI (%)</t>
  </si>
  <si>
    <t>Proportion of employees with reported opportunities for career progression in the Tourism Industry, aged 18 and over, NI (%)</t>
  </si>
  <si>
    <t>2021-2022</t>
  </si>
  <si>
    <t xml:space="preserve"> Data Source</t>
  </si>
  <si>
    <t>Work Quality Indicators (2020-2021)</t>
  </si>
  <si>
    <t>Work Quality Indicators (2021-2022)</t>
  </si>
  <si>
    <t>2020-2022</t>
  </si>
  <si>
    <t>12 months to Jan 2023</t>
  </si>
  <si>
    <t>12 months to Feb 2023</t>
  </si>
  <si>
    <t>4 quarters to Dec 2022</t>
  </si>
  <si>
    <t>2012-2022</t>
  </si>
  <si>
    <t>2021 [note 2]</t>
  </si>
  <si>
    <t>% of trips by journey purpose 2021 [note 2]2</t>
  </si>
  <si>
    <t>Journeys per person per year by journey purpose Northern Ireland, 2014-2016 to 2021 [note 1] [note 2]</t>
  </si>
  <si>
    <t>2014-2021</t>
  </si>
  <si>
    <t>Nov 22</t>
  </si>
  <si>
    <t>Dec 22</t>
  </si>
  <si>
    <t>Jan 23</t>
  </si>
  <si>
    <t>Feb 23</t>
  </si>
  <si>
    <t>12 months to Mar 2023</t>
  </si>
  <si>
    <t>12 months to Apr 2023</t>
  </si>
  <si>
    <t>12 months to May 2023</t>
  </si>
  <si>
    <t>12 months to Jun 2023</t>
  </si>
  <si>
    <t>2012- Jun 2023</t>
  </si>
  <si>
    <t>There were 11,200 new job postings in February 2023. This was a 10% decrease from the previous month and 31% decrease from February 2023.</t>
  </si>
  <si>
    <t>There were 15,800 new postings in March 2023. This was a 40% increase from the previous month and a 9% decrease from March 2023.</t>
  </si>
  <si>
    <t>There were 15,100 new job postings in April 2023. This was a 4% decrease from the previous month and a 6% decrease annually.</t>
  </si>
  <si>
    <t>Date checked/updated</t>
  </si>
  <si>
    <t xml:space="preserve">2019 Tourism
(number) </t>
  </si>
  <si>
    <t>2019 Not Tourism
(number)</t>
  </si>
  <si>
    <t>2019 All Industries
(number)</t>
  </si>
  <si>
    <t>2020 Tourism
(number)</t>
  </si>
  <si>
    <t>2020 Not Tourism
(number)</t>
  </si>
  <si>
    <t>2020 All Industries
(number)</t>
  </si>
  <si>
    <t>2021 Tourism
(number)</t>
  </si>
  <si>
    <t>2021 Not Tourism
(number)</t>
  </si>
  <si>
    <t>2021 All Industries
(number)</t>
  </si>
  <si>
    <t>2022 Tourism
(number)</t>
  </si>
  <si>
    <t>2022 Not Tourism
(number)</t>
  </si>
  <si>
    <t>2022 All Industries
(number)</t>
  </si>
  <si>
    <t>Table 1: Employment in the Tourism industry by gender</t>
  </si>
  <si>
    <t>Employment in the Tourism Industry [Note 6] aged 16 to 64 by section 75 categories Northern Ireland 2019-2022</t>
  </si>
  <si>
    <r>
      <rPr>
        <b/>
        <sz val="12"/>
        <color theme="1"/>
        <rFont val="Arial"/>
        <family val="2"/>
      </rPr>
      <t>Source:</t>
    </r>
    <r>
      <rPr>
        <sz val="12"/>
        <color theme="1"/>
        <rFont val="Arial"/>
        <family val="2"/>
      </rPr>
      <t xml:space="preserve"> Labour Force Survey, January to December 2019-2022</t>
    </r>
  </si>
  <si>
    <t>Table 2: Employment in the Tourism industry by age</t>
  </si>
  <si>
    <t>Table 3: Employment in the Tourism industry by marital status</t>
  </si>
  <si>
    <t>Table 4: Employment in the Tourism industry by religion</t>
  </si>
  <si>
    <t>Table 5: Employment in the Tourism industry by disability [Notes 7, 8]</t>
  </si>
  <si>
    <t xml:space="preserve">Table 6: Employment in the Tourism industry by ethnicity </t>
  </si>
  <si>
    <t>Table 7: Employment in the Tourism industry by dependents status [notes 10, 11]</t>
  </si>
  <si>
    <t>[low]</t>
  </si>
  <si>
    <t>2019-2022</t>
  </si>
  <si>
    <t>12 months to June 2023</t>
  </si>
  <si>
    <t>Northern Ireland Hotel Stock, 2013 to 2022</t>
  </si>
  <si>
    <t>2013-2022</t>
  </si>
  <si>
    <t>Northern Ireland Guesthouse, Guest Accommodation and Bed&amp;Breakfast Stock, 2013 to 2022</t>
  </si>
  <si>
    <t>12 months to Jul 2023</t>
  </si>
  <si>
    <t xml:space="preserve">[note 4] 2013 to 2019 and 2022 rate calculated using formula; total bookings/(total nights-total unavailability of units) </t>
  </si>
  <si>
    <t>[note 5] 2020 and 2021 rate calculated using formula; total bookings/(total nights-total unavailability of units not including unavailability due to covid-19).</t>
  </si>
  <si>
    <t>[note 6] Whole months in 2020 and 2021 where self catering establishments were forced to close due to covid-19 restrictions rate is assumed to be 0%.  Previous 2020 published figures amended due to change in methodology.</t>
  </si>
  <si>
    <t>Mar 23</t>
  </si>
  <si>
    <t>Apr 23</t>
  </si>
  <si>
    <t>May 23</t>
  </si>
  <si>
    <t>Jun 23</t>
  </si>
  <si>
    <t>2011-Jun 2023</t>
  </si>
  <si>
    <t>National Trust Mount Stewart</t>
  </si>
  <si>
    <t>Guildhall (Derry City and Strabane District Council)</t>
  </si>
  <si>
    <t>Pickie Punpark</t>
  </si>
  <si>
    <t>Derry Walls</t>
  </si>
  <si>
    <t>Percentage Change (%) 2021-2022</t>
  </si>
  <si>
    <t>Top 10 position</t>
  </si>
  <si>
    <t>Link to Contents</t>
  </si>
  <si>
    <t>[note 4] Percentage change calculated using unrounded figures</t>
  </si>
  <si>
    <t>[note 3] Users should air caution in using 2020 and 2021 data due to lower response rates due to COVID-19 (responding attractions may have furloughed the relevant responder or unable to estimate 2020 and 2021 figures)</t>
  </si>
  <si>
    <t>[note 2] Further information on survey methodology can be found in the background notes</t>
  </si>
  <si>
    <t>[note 1] Figures may not add to 100% due to rounding</t>
  </si>
  <si>
    <t>Redburn Country Park</t>
  </si>
  <si>
    <t>Green Lane Museum</t>
  </si>
  <si>
    <t>Peatlands Park</t>
  </si>
  <si>
    <t>Roe Valley Country Park</t>
  </si>
  <si>
    <t>Castlewellan Forest Park</t>
  </si>
  <si>
    <t>Tannaghmore Gardens and Farm</t>
  </si>
  <si>
    <t>Crawfordsburn Country Park</t>
  </si>
  <si>
    <t>Percentage Change 2021 - 2022 (%)</t>
  </si>
  <si>
    <t>Country Park/Park/Forest/Garden</t>
  </si>
  <si>
    <t>[note 3] Users should air caution in using 2021 data due to lower response rates due to COVID-19 (responding attractions may have furloughed the relevant responder or unable to estimate 2021 figures)</t>
  </si>
  <si>
    <t>Mussenden Temple and Downhill Demesne</t>
  </si>
  <si>
    <t>Carrick-a-Rede Rope Bridge</t>
  </si>
  <si>
    <t>Indoor Skydiving</t>
  </si>
  <si>
    <t>Saint Patrick Centre</t>
  </si>
  <si>
    <t>[note 5] In previous visitor attraction surveys Ulster Folk Museum was reported alongside Ulster Transport Museum under the name Ulster Folk and Transport Museum</t>
  </si>
  <si>
    <t>Top Ten Participating Visitor Attractions Visitor Numbers (Thousands) (excluding country parks/parks/forests/gardens), 2022 [note 1] [note 2] [note 3] [note 4]</t>
  </si>
  <si>
    <t>Top Ten Participating Country Parks/Parks/Forests/Gardens Visitor Attractions Visitor Numbers (Thousands), 2022 [note 1] [note 2] [note 3] [note 4]</t>
  </si>
  <si>
    <t>Top Ten Participating Paid Attractions Visitor Numbers (Thousands), 2022 [note 1] [note 2] [note 3] [note 4] [note 5]</t>
  </si>
  <si>
    <t>Top Ten Participating Free Attractions Visitor Numbers (Thousands), 2022 [note 1] [note 2] [note 3] [note 4]</t>
  </si>
  <si>
    <t>Top Ten Participating Visitor Attractions Visitor Numbers</t>
  </si>
  <si>
    <t>Top Ten Participating Paid Attractions Visitor Numbers</t>
  </si>
  <si>
    <t>Top Ten Participating Free Attractions Visitor Numbers</t>
  </si>
  <si>
    <t>Top Ten Participating Country Parks/Parks/Forests/Gardens Visitor Attractions Numbers</t>
  </si>
  <si>
    <t>2013-2023</t>
  </si>
  <si>
    <t>2013-2024</t>
  </si>
  <si>
    <t>2013-2025</t>
  </si>
  <si>
    <t>12 months to July 2023</t>
  </si>
  <si>
    <t>Northern Ireland self-catering stock, 2013 to 2022</t>
  </si>
  <si>
    <t>Unit Occupancy (percentage) annual and peak season 2013 to 2022, Northern Ireland [note 1][note 2][note 3][note 4] [note 5]</t>
  </si>
  <si>
    <t>Unit Self Catering Occupancy (percentage) annual and peak season 2013 to 2022, Northern Ireland [note 1][note 2][note 3][note 4] [note 5]</t>
  </si>
  <si>
    <t>Next release is to be confirmed</t>
  </si>
  <si>
    <t xml:space="preserve">There have been updates on data on NI residents taking overnight trips (from the Continuous Household Survey); Air Passenger Flow (from CAA ); rooms sold in hotels and small service accommodation establishments (Occupancy Survey) and Self Catering Occupancy Rates and visits to Visitor Attractions. There have also been updates in  redundancies, employment in the tourism industry and traffic counts. </t>
  </si>
  <si>
    <t>12 months to Aug 2023</t>
  </si>
  <si>
    <t>12 months to Sep 2023</t>
  </si>
  <si>
    <t>updated</t>
  </si>
  <si>
    <t>Jul 23</t>
  </si>
  <si>
    <t>Aug 23</t>
  </si>
  <si>
    <t>Sep 23</t>
  </si>
  <si>
    <t>2012-Sep 2023</t>
  </si>
  <si>
    <t>2016-Aug 2023</t>
  </si>
  <si>
    <t>2014- Aug 2023</t>
  </si>
  <si>
    <t>Jan 2010- Sept 2023</t>
  </si>
  <si>
    <t>12 months to Oct 2023</t>
  </si>
  <si>
    <t>2014-Oct 2023</t>
  </si>
  <si>
    <t>Mar 2013-Sep 2023</t>
  </si>
  <si>
    <r>
      <rPr>
        <b/>
        <sz val="12"/>
        <color theme="1"/>
        <rFont val="Arial"/>
        <family val="2"/>
      </rPr>
      <t>Publication date:</t>
    </r>
    <r>
      <rPr>
        <sz val="12"/>
        <color theme="1"/>
        <rFont val="Arial"/>
        <family val="2"/>
      </rPr>
      <t xml:space="preserve"> 7 December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</si>
</sst>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00_);_(* \(#,##0.00\);_(* &quot;-&quot;??_);_(@_)"/>
    <numFmt numFmtId="165" formatCode="0.0"/>
    <numFmt numFmtId="166" formatCode="_-* #,##0.0_-;\-* #,##0.0_-;_-* &quot;-&quot;??_-;_-@_-"/>
    <numFmt numFmtId="167" formatCode="_(* #,##0_);_(* \(#,##0\);_(* &quot;-&quot;??_);_(@_)"/>
    <numFmt numFmtId="168" formatCode="_-* #,##0_-;\-* #,##0_-;_-* &quot;-&quot;??_-;_-@_-"/>
    <numFmt numFmtId="169" formatCode="0%\ &quot;points&quot;"/>
    <numFmt numFmtId="170" formatCode="0.0%"/>
    <numFmt numFmtId="171" formatCode="_(* #,##0.0_);_(* \(#,##0.0\);_(* &quot;-&quot;??_);_(@_)"/>
  </numFmts>
  <fonts count="131">
    <font>
      <sz val="11"/>
      <color theme="1"/>
      <name val="Calibri"/>
      <family val="2"/>
      <scheme val="minor"/>
    </font>
    <font>
      <sz val="11"/>
      <color theme="1"/>
      <name val="Calibri"/>
      <family val="2"/>
      <scheme val="minor"/>
    </font>
    <font>
      <b/>
      <sz val="11"/>
      <color theme="1"/>
      <name val="Calibri"/>
      <family val="2"/>
      <scheme val="minor"/>
    </font>
    <font>
      <b/>
      <sz val="11"/>
      <color theme="1"/>
      <name val="Arial"/>
      <family val="2"/>
    </font>
    <font>
      <sz val="11"/>
      <color theme="1"/>
      <name val="Arial"/>
      <family val="2"/>
    </font>
    <font>
      <b/>
      <sz val="12"/>
      <color theme="1"/>
      <name val="Arial"/>
      <family val="2"/>
    </font>
    <font>
      <sz val="12"/>
      <color theme="1"/>
      <name val="Arial"/>
      <family val="2"/>
    </font>
    <font>
      <u/>
      <sz val="11"/>
      <color theme="10"/>
      <name val="Calibri"/>
      <family val="2"/>
      <scheme val="minor"/>
    </font>
    <font>
      <u/>
      <sz val="11"/>
      <color theme="10"/>
      <name val="Arial"/>
      <family val="2"/>
    </font>
    <font>
      <u/>
      <sz val="12"/>
      <color theme="10"/>
      <name val="Arial"/>
      <family val="2"/>
    </font>
    <font>
      <sz val="8"/>
      <name val="Arial"/>
      <family val="2"/>
    </font>
    <font>
      <sz val="10"/>
      <name val="Arial"/>
      <family val="2"/>
    </font>
    <font>
      <b/>
      <i/>
      <sz val="12"/>
      <color theme="1"/>
      <name val="Arial"/>
      <family val="2"/>
    </font>
    <font>
      <b/>
      <sz val="11"/>
      <name val="Arial"/>
      <family val="2"/>
    </font>
    <font>
      <sz val="11"/>
      <name val="Arial"/>
      <family val="2"/>
    </font>
    <font>
      <u/>
      <sz val="11"/>
      <color theme="10"/>
      <name val="Calibri"/>
      <family val="2"/>
    </font>
    <font>
      <b/>
      <sz val="10"/>
      <color theme="1"/>
      <name val="Arial"/>
      <family val="2"/>
    </font>
    <font>
      <sz val="10"/>
      <color theme="1"/>
      <name val="Arial"/>
      <family val="2"/>
    </font>
    <font>
      <i/>
      <sz val="10"/>
      <color theme="1"/>
      <name val="Arial"/>
      <family val="2"/>
    </font>
    <font>
      <u/>
      <sz val="10"/>
      <color indexed="12"/>
      <name val="Arial"/>
      <family val="2"/>
    </font>
    <font>
      <sz val="12"/>
      <name val="Arial"/>
      <family val="2"/>
    </font>
    <font>
      <sz val="11"/>
      <color indexed="8"/>
      <name val="Calibri"/>
      <family val="2"/>
    </font>
    <font>
      <u/>
      <sz val="12"/>
      <color indexed="12"/>
      <name val="Arial"/>
      <family val="2"/>
    </font>
    <font>
      <sz val="8"/>
      <name val="Verdana"/>
      <family val="2"/>
    </font>
    <font>
      <b/>
      <sz val="14"/>
      <name val="Arial"/>
      <family val="2"/>
    </font>
    <font>
      <sz val="14"/>
      <name val="Arial"/>
      <family val="2"/>
    </font>
    <font>
      <u/>
      <sz val="14"/>
      <name val="Arial"/>
      <family val="2"/>
    </font>
    <font>
      <b/>
      <u/>
      <sz val="14"/>
      <name val="Arial"/>
      <family val="2"/>
    </font>
    <font>
      <sz val="11"/>
      <color theme="0"/>
      <name val="Calibri"/>
      <family val="2"/>
      <scheme val="minor"/>
    </font>
    <font>
      <sz val="12"/>
      <color theme="0"/>
      <name val="Arial"/>
      <family val="2"/>
    </font>
    <font>
      <sz val="11"/>
      <color theme="0"/>
      <name val="Arial"/>
      <family val="2"/>
    </font>
    <font>
      <b/>
      <sz val="12"/>
      <name val="Arial"/>
      <family val="2"/>
    </font>
    <font>
      <u/>
      <sz val="12"/>
      <color rgb="FF0000FF"/>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b/>
      <sz val="11"/>
      <color indexed="8"/>
      <name val="Arial"/>
      <family val="2"/>
    </font>
    <font>
      <i/>
      <sz val="12"/>
      <color theme="1"/>
      <name val="Arial"/>
      <family val="2"/>
    </font>
    <font>
      <b/>
      <i/>
      <sz val="11"/>
      <color theme="1"/>
      <name val="Arial"/>
      <family val="2"/>
    </font>
    <font>
      <sz val="11"/>
      <color indexed="8"/>
      <name val="Arial"/>
      <family val="2"/>
    </font>
    <font>
      <b/>
      <i/>
      <sz val="10"/>
      <color theme="1"/>
      <name val="Arial"/>
      <family val="2"/>
    </font>
    <font>
      <b/>
      <sz val="11"/>
      <color theme="0"/>
      <name val="Arial"/>
      <family val="2"/>
    </font>
    <font>
      <b/>
      <sz val="10"/>
      <color theme="0"/>
      <name val="Arial"/>
      <family val="2"/>
    </font>
    <font>
      <sz val="10"/>
      <color theme="0"/>
      <name val="Arial"/>
      <family val="2"/>
    </font>
    <font>
      <sz val="11"/>
      <name val="Calibri"/>
      <family val="2"/>
      <scheme val="minor"/>
    </font>
    <font>
      <i/>
      <sz val="10"/>
      <name val="Arial"/>
      <family val="2"/>
    </font>
    <font>
      <u/>
      <sz val="11"/>
      <color theme="0"/>
      <name val="Arial"/>
      <family val="2"/>
    </font>
    <font>
      <i/>
      <sz val="12"/>
      <name val="Arial"/>
      <family val="2"/>
    </font>
    <font>
      <b/>
      <sz val="15"/>
      <name val="Arial"/>
      <family val="2"/>
    </font>
    <font>
      <b/>
      <sz val="11"/>
      <color theme="1"/>
      <name val="Arial"/>
      <family val="2"/>
    </font>
    <font>
      <b/>
      <sz val="10"/>
      <color theme="1"/>
      <name val="Arial"/>
      <family val="2"/>
    </font>
    <font>
      <sz val="10"/>
      <color theme="1"/>
      <name val="Arial"/>
      <family val="2"/>
    </font>
    <font>
      <sz val="11"/>
      <color theme="1"/>
      <name val="Arial"/>
      <family val="2"/>
    </font>
    <font>
      <sz val="11"/>
      <name val="Arial"/>
      <family val="2"/>
    </font>
    <font>
      <b/>
      <sz val="12"/>
      <color theme="1"/>
      <name val="Arial"/>
      <family val="2"/>
    </font>
    <font>
      <sz val="12"/>
      <color theme="1"/>
      <name val="Arial"/>
      <family val="2"/>
    </font>
    <font>
      <b/>
      <sz val="11"/>
      <color theme="1"/>
      <name val="Arial"/>
      <family val="2"/>
    </font>
    <font>
      <b/>
      <sz val="11"/>
      <name val="Arial"/>
      <family val="2"/>
    </font>
    <font>
      <u/>
      <sz val="11"/>
      <color rgb="FF954F72"/>
      <name val="Arial"/>
      <family val="2"/>
    </font>
    <font>
      <u/>
      <sz val="11"/>
      <color theme="4" tint="-0.24994659260841701"/>
      <name val="Arial"/>
      <family val="2"/>
    </font>
    <font>
      <sz val="12"/>
      <color theme="1"/>
      <name val="Calibri"/>
      <family val="2"/>
      <scheme val="minor"/>
    </font>
    <font>
      <sz val="12"/>
      <color rgb="FF000000"/>
      <name val="Arial"/>
      <family val="2"/>
    </font>
    <font>
      <b/>
      <sz val="11"/>
      <color rgb="FF000000"/>
      <name val="Arial"/>
      <family val="2"/>
    </font>
    <font>
      <sz val="10"/>
      <name val="Calibri"/>
      <family val="2"/>
    </font>
    <font>
      <vertAlign val="superscript"/>
      <sz val="11"/>
      <color rgb="FF000000"/>
      <name val="Arial"/>
      <family val="2"/>
    </font>
    <font>
      <sz val="11"/>
      <color rgb="FF000000"/>
      <name val="Arial"/>
      <family val="2"/>
    </font>
    <font>
      <u/>
      <sz val="10"/>
      <color theme="10"/>
      <name val="Arial"/>
      <family val="2"/>
    </font>
    <font>
      <b/>
      <sz val="12"/>
      <color theme="1"/>
      <name val="Arial Narrow"/>
      <family val="2"/>
    </font>
    <font>
      <sz val="12"/>
      <color theme="1"/>
      <name val="Arial Narrow"/>
      <family val="2"/>
    </font>
    <font>
      <u/>
      <sz val="12"/>
      <color theme="10"/>
      <name val="Arial Narrow"/>
      <family val="2"/>
    </font>
    <font>
      <sz val="12"/>
      <color theme="10"/>
      <name val="Arial Narrow"/>
      <family val="2"/>
    </font>
    <font>
      <sz val="12"/>
      <color rgb="FF202124"/>
      <name val="Arial Narrow"/>
      <family val="2"/>
    </font>
    <font>
      <sz val="12"/>
      <color theme="0"/>
      <name val="Arial"/>
      <family val="2"/>
    </font>
    <font>
      <b/>
      <sz val="10"/>
      <name val="Arial"/>
      <family val="2"/>
    </font>
    <font>
      <sz val="11"/>
      <name val="Arial"/>
      <family val="2"/>
    </font>
    <font>
      <sz val="12"/>
      <color theme="1"/>
      <name val="Arial"/>
      <family val="2"/>
    </font>
    <font>
      <b/>
      <sz val="11"/>
      <color theme="1"/>
      <name val="Arial"/>
      <family val="2"/>
    </font>
    <font>
      <sz val="12"/>
      <color theme="1"/>
      <name val="Arial Narrow"/>
      <family val="2"/>
    </font>
    <font>
      <sz val="11"/>
      <color theme="1"/>
      <name val="Arial"/>
      <family val="2"/>
    </font>
    <font>
      <b/>
      <sz val="12"/>
      <color theme="1"/>
      <name val="Arial"/>
      <family val="2"/>
    </font>
    <font>
      <b/>
      <sz val="11"/>
      <name val="Arial"/>
      <family val="2"/>
    </font>
    <font>
      <b/>
      <sz val="10"/>
      <color theme="1"/>
      <name val="Arial"/>
      <family val="2"/>
    </font>
    <font>
      <sz val="10"/>
      <color theme="1"/>
      <name val="Arial"/>
      <family val="2"/>
    </font>
    <font>
      <u/>
      <sz val="11"/>
      <color theme="10"/>
      <name val="Arial Narrow"/>
      <family val="2"/>
    </font>
    <font>
      <u/>
      <sz val="12"/>
      <name val="Arial"/>
      <family val="2"/>
    </font>
    <font>
      <u/>
      <sz val="11"/>
      <name val="Arial"/>
      <family val="2"/>
    </font>
    <font>
      <sz val="12"/>
      <name val="Arial"/>
      <family val="2"/>
    </font>
    <font>
      <sz val="8"/>
      <name val="Calibri"/>
      <family val="2"/>
      <scheme val="minor"/>
    </font>
    <font>
      <b/>
      <sz val="11"/>
      <color theme="1"/>
      <name val="Arial"/>
      <family val="2"/>
    </font>
    <font>
      <sz val="11"/>
      <color theme="1"/>
      <name val="Arial"/>
      <family val="2"/>
    </font>
    <font>
      <b/>
      <sz val="11"/>
      <name val="Arial"/>
      <family val="2"/>
    </font>
    <font>
      <sz val="11"/>
      <name val="Arial"/>
      <family val="2"/>
    </font>
    <font>
      <sz val="11"/>
      <color theme="1"/>
      <name val="Arial"/>
      <family val="2"/>
    </font>
    <font>
      <sz val="12"/>
      <color theme="1"/>
      <name val="Arial Narrow"/>
      <family val="2"/>
    </font>
    <font>
      <b/>
      <sz val="11"/>
      <color theme="1"/>
      <name val="Arial"/>
      <family val="2"/>
    </font>
    <font>
      <b/>
      <sz val="15"/>
      <color theme="1"/>
      <name val="Arial"/>
      <family val="2"/>
    </font>
    <font>
      <b/>
      <sz val="16"/>
      <name val="Arial"/>
      <family val="2"/>
    </font>
    <font>
      <u/>
      <sz val="12"/>
      <color rgb="FF3333FF"/>
      <name val="Arial"/>
      <family val="2"/>
    </font>
    <font>
      <sz val="8"/>
      <color theme="1"/>
      <name val="Arial"/>
      <family val="2"/>
    </font>
    <font>
      <b/>
      <sz val="12"/>
      <name val="Serif"/>
    </font>
    <font>
      <b/>
      <u/>
      <sz val="12"/>
      <name val="Arial"/>
      <family val="2"/>
    </font>
    <font>
      <b/>
      <sz val="12"/>
      <color rgb="FF000000"/>
      <name val="Arial"/>
      <family val="2"/>
    </font>
    <font>
      <b/>
      <u/>
      <sz val="12"/>
      <color theme="1"/>
      <name val="Arial"/>
      <family val="2"/>
    </font>
    <font>
      <u/>
      <sz val="12"/>
      <color rgb="FF000000"/>
      <name val="Arial"/>
      <family val="2"/>
    </font>
    <font>
      <b/>
      <u/>
      <sz val="12"/>
      <color rgb="FF000000"/>
      <name val="Arial"/>
      <family val="2"/>
    </font>
    <font>
      <u/>
      <sz val="12"/>
      <color theme="1"/>
      <name val="Arial"/>
      <family val="2"/>
    </font>
    <font>
      <b/>
      <sz val="16"/>
      <color rgb="FF000000"/>
      <name val="Arial"/>
      <family val="2"/>
    </font>
    <font>
      <sz val="12"/>
      <color theme="1"/>
      <name val="Arial"/>
      <family val="2"/>
    </font>
    <font>
      <b/>
      <sz val="11"/>
      <name val="Arial"/>
      <family val="2"/>
    </font>
    <font>
      <sz val="11"/>
      <name val="Arial"/>
      <family val="2"/>
    </font>
    <font>
      <b/>
      <sz val="10"/>
      <color theme="1"/>
      <name val="Arial"/>
      <family val="2"/>
    </font>
    <font>
      <sz val="10"/>
      <color theme="1"/>
      <name val="Arial"/>
      <family val="2"/>
    </font>
    <font>
      <b/>
      <sz val="12"/>
      <color theme="1"/>
      <name val="Arial"/>
      <family val="2"/>
    </font>
    <font>
      <b/>
      <sz val="12"/>
      <color theme="1"/>
      <name val="Arial Narrow"/>
      <family val="2"/>
    </font>
    <font>
      <sz val="12"/>
      <name val="Arial"/>
      <family val="2"/>
    </font>
    <font>
      <sz val="11"/>
      <name val="Arial"/>
      <family val="2"/>
    </font>
    <font>
      <sz val="12"/>
      <color theme="1"/>
      <name val="Arial"/>
      <family val="2"/>
    </font>
    <font>
      <b/>
      <sz val="12"/>
      <color theme="1"/>
      <name val="Arial"/>
      <family val="2"/>
    </font>
    <font>
      <sz val="11"/>
      <color theme="1"/>
      <name val="Arial"/>
      <family val="2"/>
    </font>
  </fonts>
  <fills count="3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0"/>
        <bgColor rgb="FF4BACC6"/>
      </patternFill>
    </fill>
    <fill>
      <patternFill patternType="solid">
        <fgColor theme="6" tint="0.59999389629810485"/>
        <bgColor indexed="64"/>
      </patternFill>
    </fill>
    <fill>
      <patternFill patternType="solid">
        <fgColor rgb="FFFFFFFF"/>
        <bgColor rgb="FF000000"/>
      </patternFill>
    </fill>
  </fills>
  <borders count="46">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Dashed">
        <color auto="1"/>
      </top>
      <bottom/>
      <diagonal/>
    </border>
    <border>
      <left/>
      <right style="medium">
        <color auto="1"/>
      </right>
      <top style="mediumDashed">
        <color auto="1"/>
      </top>
      <bottom/>
      <diagonal/>
    </border>
    <border>
      <left/>
      <right/>
      <top/>
      <bottom style="mediumDashed">
        <color auto="1"/>
      </bottom>
      <diagonal/>
    </border>
    <border>
      <left/>
      <right style="medium">
        <color auto="1"/>
      </right>
      <top/>
      <bottom style="mediumDashed">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indexed="64"/>
      </left>
      <right/>
      <top/>
      <bottom/>
      <diagonal/>
    </border>
    <border>
      <left style="thin">
        <color indexed="64"/>
      </left>
      <right/>
      <top/>
      <bottom style="medium">
        <color indexed="64"/>
      </bottom>
      <diagonal/>
    </border>
    <border>
      <left/>
      <right style="thin">
        <color auto="1"/>
      </right>
      <top/>
      <bottom style="medium">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DashDot">
        <color indexed="64"/>
      </top>
      <bottom/>
      <diagonal/>
    </border>
    <border>
      <left/>
      <right style="thick">
        <color indexed="64"/>
      </right>
      <top/>
      <bottom/>
      <diagonal/>
    </border>
    <border>
      <left style="thin">
        <color indexed="64"/>
      </left>
      <right/>
      <top style="mediumDashed">
        <color auto="1"/>
      </top>
      <bottom/>
      <diagonal/>
    </border>
    <border>
      <left style="thin">
        <color indexed="64"/>
      </left>
      <right/>
      <top/>
      <bottom style="mediumDashed">
        <color auto="1"/>
      </bottom>
      <diagonal/>
    </border>
    <border>
      <left/>
      <right style="thin">
        <color auto="1"/>
      </right>
      <top style="mediumDashed">
        <color auto="1"/>
      </top>
      <bottom/>
      <diagonal/>
    </border>
    <border>
      <left/>
      <right style="thin">
        <color auto="1"/>
      </right>
      <top/>
      <bottom style="mediumDashed">
        <color auto="1"/>
      </bottom>
      <diagonal/>
    </border>
    <border>
      <left style="thin">
        <color indexed="64"/>
      </left>
      <right style="thin">
        <color indexed="64"/>
      </right>
      <top style="thin">
        <color indexed="64"/>
      </top>
      <bottom style="thin">
        <color indexed="64"/>
      </bottom>
      <diagonal/>
    </border>
    <border>
      <left style="mediumDashed">
        <color auto="1"/>
      </left>
      <right/>
      <top/>
      <bottom/>
      <diagonal/>
    </border>
    <border>
      <left style="mediumDashed">
        <color auto="1"/>
      </left>
      <right/>
      <top/>
      <bottom style="thin">
        <color indexed="64"/>
      </bottom>
      <diagonal/>
    </border>
  </borders>
  <cellStyleXfs count="371">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10" fillId="0" borderId="0"/>
    <xf numFmtId="0" fontId="1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5" fillId="0" borderId="0" applyNumberFormat="0" applyFill="0" applyBorder="0" applyAlignment="0" applyProtection="0">
      <alignment vertical="top"/>
      <protection locked="0"/>
    </xf>
    <xf numFmtId="0" fontId="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0" fontId="11" fillId="0" borderId="0"/>
    <xf numFmtId="0" fontId="15" fillId="0" borderId="0" applyNumberFormat="0" applyFill="0" applyBorder="0" applyAlignment="0" applyProtection="0">
      <alignment vertical="top"/>
      <protection locked="0"/>
    </xf>
    <xf numFmtId="164" fontId="6" fillId="0" borderId="0" applyFont="0" applyFill="0" applyBorder="0" applyAlignment="0" applyProtection="0"/>
    <xf numFmtId="0" fontId="6" fillId="0" borderId="0"/>
    <xf numFmtId="9" fontId="11" fillId="0" borderId="0" applyFont="0" applyFill="0" applyBorder="0" applyAlignment="0" applyProtection="0"/>
    <xf numFmtId="0" fontId="6" fillId="0" borderId="0"/>
    <xf numFmtId="0" fontId="7" fillId="0" borderId="0" applyNumberFormat="0" applyFill="0" applyBorder="0" applyAlignment="0" applyProtection="0"/>
    <xf numFmtId="0" fontId="11" fillId="0" borderId="0"/>
    <xf numFmtId="0" fontId="11" fillId="0" borderId="0"/>
    <xf numFmtId="164" fontId="1" fillId="0" borderId="0" applyFont="0" applyFill="0" applyBorder="0" applyAlignment="0" applyProtection="0"/>
    <xf numFmtId="0" fontId="11" fillId="0" borderId="0"/>
    <xf numFmtId="0" fontId="11" fillId="0" borderId="0"/>
    <xf numFmtId="164" fontId="6" fillId="0" borderId="0" applyFont="0" applyFill="0" applyBorder="0" applyAlignment="0" applyProtection="0"/>
    <xf numFmtId="0" fontId="11" fillId="0" borderId="0"/>
    <xf numFmtId="0" fontId="6" fillId="0" borderId="0"/>
    <xf numFmtId="164" fontId="6" fillId="0" borderId="0" applyFont="0" applyFill="0" applyBorder="0" applyAlignment="0" applyProtection="0"/>
    <xf numFmtId="164" fontId="1" fillId="0" borderId="0" applyFont="0" applyFill="0" applyBorder="0" applyAlignment="0" applyProtection="0"/>
    <xf numFmtId="0" fontId="1" fillId="0" borderId="0"/>
    <xf numFmtId="164"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164" fontId="1" fillId="0" borderId="0" applyFont="0" applyFill="0" applyBorder="0" applyAlignment="0" applyProtection="0"/>
    <xf numFmtId="0" fontId="23" fillId="0" borderId="0"/>
    <xf numFmtId="0" fontId="1" fillId="0" borderId="0"/>
    <xf numFmtId="0" fontId="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 fillId="0" borderId="0" applyFont="0" applyFill="0" applyBorder="0" applyAlignment="0" applyProtection="0"/>
    <xf numFmtId="43" fontId="11" fillId="0" borderId="0" applyFont="0" applyFill="0" applyBorder="0" applyAlignment="0" applyProtection="0"/>
    <xf numFmtId="0" fontId="19" fillId="0" borderId="0" applyNumberFormat="0" applyFill="0" applyBorder="0" applyAlignment="0" applyProtection="0">
      <alignment vertical="top"/>
      <protection locked="0"/>
    </xf>
    <xf numFmtId="0" fontId="7"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3" fillId="0" borderId="0" applyNumberFormat="0" applyFill="0" applyBorder="0" applyAlignment="0" applyProtection="0"/>
    <xf numFmtId="0" fontId="34" fillId="0" borderId="22" applyNumberFormat="0" applyFill="0" applyAlignment="0" applyProtection="0"/>
    <xf numFmtId="0" fontId="35" fillId="0" borderId="23"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5" applyNumberFormat="0" applyAlignment="0" applyProtection="0"/>
    <xf numFmtId="0" fontId="41" fillId="7" borderId="26" applyNumberFormat="0" applyAlignment="0" applyProtection="0"/>
    <xf numFmtId="0" fontId="42" fillId="7" borderId="25" applyNumberFormat="0" applyAlignment="0" applyProtection="0"/>
    <xf numFmtId="0" fontId="43" fillId="0" borderId="27" applyNumberFormat="0" applyFill="0" applyAlignment="0" applyProtection="0"/>
    <xf numFmtId="0" fontId="44" fillId="8" borderId="28" applyNumberFormat="0" applyAlignment="0" applyProtection="0"/>
    <xf numFmtId="0" fontId="45" fillId="0" borderId="0" applyNumberFormat="0" applyFill="0" applyBorder="0" applyAlignment="0" applyProtection="0"/>
    <xf numFmtId="0" fontId="1" fillId="9" borderId="29" applyNumberFormat="0" applyFont="0" applyAlignment="0" applyProtection="0"/>
    <xf numFmtId="0" fontId="46" fillId="0" borderId="0" applyNumberFormat="0" applyFill="0" applyBorder="0" applyAlignment="0" applyProtection="0"/>
    <xf numFmtId="0" fontId="2" fillId="0" borderId="30" applyNumberFormat="0" applyFill="0" applyAlignment="0" applyProtection="0"/>
    <xf numFmtId="0" fontId="28"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3" borderId="0" applyNumberFormat="0" applyBorder="0" applyAlignment="0" applyProtection="0"/>
    <xf numFmtId="0" fontId="11" fillId="0" borderId="0"/>
    <xf numFmtId="0" fontId="47" fillId="0" borderId="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43" fontId="6" fillId="0" borderId="0" applyFont="0" applyFill="0" applyBorder="0" applyAlignment="0" applyProtection="0"/>
    <xf numFmtId="10" fontId="75" fillId="0" borderId="0">
      <alignment horizontal="center" vertical="top" wrapText="1"/>
    </xf>
    <xf numFmtId="0" fontId="19" fillId="0" borderId="0" applyNumberFormat="0" applyFill="0" applyBorder="0" applyAlignment="0" applyProtection="0">
      <alignment vertical="top"/>
      <protection locked="0"/>
    </xf>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20" fillId="0" borderId="0"/>
    <xf numFmtId="0" fontId="108" fillId="0" borderId="0" applyNumberFormat="0" applyFill="0" applyAlignment="0" applyProtection="0"/>
    <xf numFmtId="0" fontId="118" fillId="0" borderId="0" applyNumberFormat="0" applyFill="0" applyBorder="0" applyAlignment="0" applyProtection="0"/>
  </cellStyleXfs>
  <cellXfs count="770">
    <xf numFmtId="0" fontId="0" fillId="0" borderId="0" xfId="0"/>
    <xf numFmtId="0" fontId="0" fillId="2" borderId="0" xfId="0" applyFill="1"/>
    <xf numFmtId="0" fontId="2" fillId="2" borderId="0" xfId="0" applyFont="1" applyFill="1"/>
    <xf numFmtId="0" fontId="4" fillId="2" borderId="0" xfId="0" applyFont="1" applyFill="1"/>
    <xf numFmtId="0" fontId="6" fillId="2" borderId="0" xfId="0" applyFont="1" applyFill="1"/>
    <xf numFmtId="0" fontId="8" fillId="2" borderId="0" xfId="3" applyFont="1" applyFill="1"/>
    <xf numFmtId="0" fontId="9" fillId="2" borderId="0" xfId="3" applyFont="1" applyFill="1"/>
    <xf numFmtId="0" fontId="6" fillId="2" borderId="0" xfId="0" applyFont="1" applyFill="1" applyAlignment="1">
      <alignment horizontal="right"/>
    </xf>
    <xf numFmtId="165" fontId="5" fillId="2" borderId="0" xfId="0" applyNumberFormat="1" applyFont="1" applyFill="1" applyAlignment="1">
      <alignment horizontal="right"/>
    </xf>
    <xf numFmtId="49" fontId="4" fillId="2" borderId="0" xfId="0" applyNumberFormat="1" applyFont="1" applyFill="1"/>
    <xf numFmtId="49" fontId="3" fillId="2" borderId="0" xfId="0" applyNumberFormat="1" applyFont="1" applyFill="1"/>
    <xf numFmtId="0" fontId="3" fillId="2" borderId="0" xfId="0" applyFont="1" applyFill="1"/>
    <xf numFmtId="0" fontId="3" fillId="2" borderId="6" xfId="0" applyFont="1" applyFill="1" applyBorder="1"/>
    <xf numFmtId="49" fontId="4" fillId="2" borderId="8" xfId="0" applyNumberFormat="1" applyFont="1" applyFill="1" applyBorder="1"/>
    <xf numFmtId="0" fontId="3" fillId="2" borderId="10" xfId="0" applyFont="1" applyFill="1" applyBorder="1"/>
    <xf numFmtId="166" fontId="3" fillId="2" borderId="0" xfId="1" applyNumberFormat="1" applyFont="1" applyFill="1" applyBorder="1"/>
    <xf numFmtId="166" fontId="4" fillId="2" borderId="0" xfId="1" applyNumberFormat="1" applyFont="1" applyFill="1" applyBorder="1"/>
    <xf numFmtId="166" fontId="3" fillId="2" borderId="0" xfId="1" applyNumberFormat="1" applyFont="1" applyFill="1" applyBorder="1" applyAlignment="1">
      <alignment horizontal="right"/>
    </xf>
    <xf numFmtId="166" fontId="4" fillId="2" borderId="0" xfId="1" applyNumberFormat="1" applyFont="1" applyFill="1" applyBorder="1" applyAlignment="1">
      <alignment horizontal="right"/>
    </xf>
    <xf numFmtId="166" fontId="4" fillId="2" borderId="8" xfId="1" applyNumberFormat="1" applyFont="1" applyFill="1" applyBorder="1" applyAlignment="1">
      <alignment horizontal="right"/>
    </xf>
    <xf numFmtId="166" fontId="4" fillId="2" borderId="8" xfId="1" applyNumberFormat="1" applyFont="1" applyFill="1" applyBorder="1"/>
    <xf numFmtId="166" fontId="3" fillId="2" borderId="10" xfId="1" applyNumberFormat="1" applyFont="1" applyFill="1" applyBorder="1" applyAlignment="1">
      <alignment horizontal="right"/>
    </xf>
    <xf numFmtId="166" fontId="3" fillId="2" borderId="6" xfId="1" applyNumberFormat="1" applyFont="1" applyFill="1" applyBorder="1" applyAlignment="1">
      <alignment horizontal="right"/>
    </xf>
    <xf numFmtId="0" fontId="4" fillId="2" borderId="0" xfId="0" applyFont="1" applyFill="1" applyAlignment="1">
      <alignment horizontal="right"/>
    </xf>
    <xf numFmtId="9" fontId="2" fillId="2" borderId="0" xfId="0" applyNumberFormat="1" applyFont="1" applyFill="1" applyAlignment="1">
      <alignment horizontal="right"/>
    </xf>
    <xf numFmtId="0" fontId="14" fillId="2" borderId="0" xfId="0" applyFont="1" applyFill="1"/>
    <xf numFmtId="0" fontId="14" fillId="2" borderId="0" xfId="0" applyFont="1" applyFill="1" applyAlignment="1">
      <alignment wrapText="1"/>
    </xf>
    <xf numFmtId="49" fontId="6" fillId="2" borderId="0" xfId="0" applyNumberFormat="1" applyFont="1" applyFill="1"/>
    <xf numFmtId="49" fontId="5" fillId="2" borderId="0" xfId="0" applyNumberFormat="1" applyFont="1" applyFill="1"/>
    <xf numFmtId="0" fontId="5" fillId="2" borderId="6" xfId="0" applyFont="1" applyFill="1" applyBorder="1"/>
    <xf numFmtId="49" fontId="6" fillId="2" borderId="8" xfId="0" applyNumberFormat="1" applyFont="1" applyFill="1" applyBorder="1"/>
    <xf numFmtId="0" fontId="5" fillId="2" borderId="10" xfId="0" applyFont="1" applyFill="1" applyBorder="1"/>
    <xf numFmtId="166" fontId="6" fillId="2" borderId="8" xfId="1" applyNumberFormat="1" applyFont="1" applyFill="1" applyBorder="1"/>
    <xf numFmtId="166" fontId="6" fillId="2" borderId="8" xfId="1" applyNumberFormat="1" applyFont="1" applyFill="1" applyBorder="1" applyAlignment="1">
      <alignment horizontal="right"/>
    </xf>
    <xf numFmtId="166" fontId="6" fillId="2" borderId="9" xfId="1" applyNumberFormat="1" applyFont="1" applyFill="1" applyBorder="1" applyAlignment="1">
      <alignment horizontal="right"/>
    </xf>
    <xf numFmtId="166" fontId="6" fillId="2" borderId="0" xfId="1" applyNumberFormat="1" applyFont="1" applyFill="1" applyBorder="1"/>
    <xf numFmtId="166" fontId="6" fillId="2" borderId="0" xfId="1" applyNumberFormat="1" applyFont="1" applyFill="1" applyBorder="1" applyAlignment="1">
      <alignment horizontal="right"/>
    </xf>
    <xf numFmtId="166" fontId="6" fillId="2" borderId="4" xfId="1" applyNumberFormat="1" applyFont="1" applyFill="1" applyBorder="1" applyAlignment="1">
      <alignment horizontal="right"/>
    </xf>
    <xf numFmtId="166" fontId="5" fillId="2" borderId="0" xfId="1" applyNumberFormat="1" applyFont="1" applyFill="1" applyBorder="1"/>
    <xf numFmtId="166" fontId="5" fillId="2" borderId="0" xfId="1" applyNumberFormat="1" applyFont="1" applyFill="1" applyBorder="1" applyAlignment="1">
      <alignment horizontal="right"/>
    </xf>
    <xf numFmtId="166" fontId="5" fillId="2" borderId="4" xfId="1" applyNumberFormat="1" applyFont="1" applyFill="1" applyBorder="1" applyAlignment="1">
      <alignment horizontal="right"/>
    </xf>
    <xf numFmtId="166" fontId="5" fillId="2" borderId="10" xfId="1" applyNumberFormat="1" applyFont="1" applyFill="1" applyBorder="1"/>
    <xf numFmtId="166" fontId="5" fillId="2" borderId="10" xfId="1" applyNumberFormat="1" applyFont="1" applyFill="1" applyBorder="1" applyAlignment="1">
      <alignment horizontal="right"/>
    </xf>
    <xf numFmtId="166" fontId="5" fillId="2" borderId="11" xfId="1" applyNumberFormat="1" applyFont="1" applyFill="1" applyBorder="1"/>
    <xf numFmtId="166" fontId="5" fillId="2" borderId="6" xfId="1" applyNumberFormat="1" applyFont="1" applyFill="1" applyBorder="1"/>
    <xf numFmtId="166" fontId="5" fillId="2" borderId="7" xfId="1" applyNumberFormat="1" applyFont="1" applyFill="1" applyBorder="1"/>
    <xf numFmtId="0" fontId="17" fillId="2" borderId="0" xfId="0" applyFont="1" applyFill="1"/>
    <xf numFmtId="17" fontId="3" fillId="2" borderId="0" xfId="0" applyNumberFormat="1" applyFont="1" applyFill="1"/>
    <xf numFmtId="0" fontId="6" fillId="2" borderId="0" xfId="0" applyFont="1" applyFill="1" applyAlignment="1">
      <alignment wrapText="1"/>
    </xf>
    <xf numFmtId="0" fontId="4" fillId="2" borderId="12" xfId="0" applyFont="1" applyFill="1" applyBorder="1"/>
    <xf numFmtId="3" fontId="4" fillId="2" borderId="12" xfId="0" applyNumberFormat="1" applyFont="1" applyFill="1" applyBorder="1" applyAlignment="1">
      <alignment horizontal="right"/>
    </xf>
    <xf numFmtId="0" fontId="4" fillId="2" borderId="13" xfId="0" applyFont="1" applyFill="1" applyBorder="1"/>
    <xf numFmtId="3" fontId="4" fillId="2" borderId="13" xfId="0" applyNumberFormat="1" applyFont="1" applyFill="1" applyBorder="1" applyAlignment="1">
      <alignment horizontal="right"/>
    </xf>
    <xf numFmtId="0" fontId="3" fillId="2" borderId="14" xfId="0" applyFont="1" applyFill="1" applyBorder="1"/>
    <xf numFmtId="3" fontId="3" fillId="2" borderId="14" xfId="0" applyNumberFormat="1" applyFont="1" applyFill="1" applyBorder="1" applyAlignment="1">
      <alignment horizontal="right"/>
    </xf>
    <xf numFmtId="0" fontId="3" fillId="2" borderId="15" xfId="0" applyFont="1" applyFill="1" applyBorder="1"/>
    <xf numFmtId="0" fontId="3" fillId="2" borderId="16" xfId="0" applyFont="1" applyFill="1" applyBorder="1"/>
    <xf numFmtId="3" fontId="3" fillId="2" borderId="16" xfId="0" applyNumberFormat="1" applyFont="1" applyFill="1" applyBorder="1" applyAlignment="1">
      <alignment horizontal="right"/>
    </xf>
    <xf numFmtId="0" fontId="5" fillId="2" borderId="0" xfId="0" applyFont="1" applyFill="1" applyAlignment="1">
      <alignment wrapText="1"/>
    </xf>
    <xf numFmtId="0" fontId="22" fillId="2" borderId="0" xfId="14" applyFont="1" applyFill="1" applyBorder="1" applyAlignment="1" applyProtection="1"/>
    <xf numFmtId="0" fontId="9" fillId="2" borderId="1" xfId="3" applyFont="1" applyFill="1" applyBorder="1"/>
    <xf numFmtId="0" fontId="4" fillId="2" borderId="12" xfId="0" applyFont="1" applyFill="1" applyBorder="1" applyAlignment="1">
      <alignment horizontal="right"/>
    </xf>
    <xf numFmtId="0" fontId="4" fillId="2" borderId="13" xfId="0" applyFont="1" applyFill="1" applyBorder="1" applyAlignment="1">
      <alignment horizontal="right"/>
    </xf>
    <xf numFmtId="0" fontId="3" fillId="2" borderId="14" xfId="0" applyFont="1" applyFill="1" applyBorder="1" applyAlignment="1">
      <alignment horizontal="right"/>
    </xf>
    <xf numFmtId="9" fontId="14" fillId="2" borderId="0" xfId="2" applyFont="1" applyFill="1"/>
    <xf numFmtId="0" fontId="9" fillId="2" borderId="0" xfId="27" applyFont="1" applyFill="1" applyBorder="1" applyAlignment="1" applyProtection="1">
      <alignment wrapText="1"/>
    </xf>
    <xf numFmtId="0" fontId="24" fillId="2" borderId="0" xfId="5" applyFont="1" applyFill="1" applyAlignment="1">
      <alignment horizontal="center"/>
    </xf>
    <xf numFmtId="0" fontId="27" fillId="2" borderId="0" xfId="5" applyFont="1" applyFill="1" applyAlignment="1">
      <alignment horizontal="left"/>
    </xf>
    <xf numFmtId="0" fontId="25" fillId="2" borderId="0" xfId="5" applyFont="1" applyFill="1" applyAlignment="1">
      <alignment horizontal="left"/>
    </xf>
    <xf numFmtId="0" fontId="9" fillId="2" borderId="0" xfId="3" applyFont="1" applyFill="1" applyBorder="1"/>
    <xf numFmtId="0" fontId="9" fillId="2" borderId="0" xfId="3" applyFont="1" applyFill="1" applyBorder="1" applyAlignment="1">
      <alignment horizontal="left"/>
    </xf>
    <xf numFmtId="167" fontId="3" fillId="2" borderId="16" xfId="1" applyNumberFormat="1" applyFont="1" applyFill="1" applyBorder="1" applyAlignment="1">
      <alignment horizontal="right"/>
    </xf>
    <xf numFmtId="0" fontId="5" fillId="2" borderId="0" xfId="0" applyFont="1" applyFill="1"/>
    <xf numFmtId="9" fontId="3" fillId="2" borderId="0" xfId="2" applyFont="1" applyFill="1" applyBorder="1" applyAlignment="1">
      <alignment horizontal="right"/>
    </xf>
    <xf numFmtId="9" fontId="5" fillId="2" borderId="0" xfId="2" applyFont="1" applyFill="1" applyBorder="1"/>
    <xf numFmtId="17" fontId="4" fillId="2" borderId="0" xfId="0" applyNumberFormat="1" applyFont="1" applyFill="1"/>
    <xf numFmtId="9" fontId="4" fillId="2" borderId="0" xfId="0" applyNumberFormat="1" applyFont="1" applyFill="1"/>
    <xf numFmtId="9" fontId="0" fillId="2" borderId="0" xfId="2" applyFont="1" applyFill="1"/>
    <xf numFmtId="0" fontId="3" fillId="2" borderId="0" xfId="0" applyFont="1" applyFill="1" applyAlignment="1">
      <alignment horizontal="right"/>
    </xf>
    <xf numFmtId="9" fontId="17" fillId="2" borderId="0" xfId="2" applyFont="1" applyFill="1" applyBorder="1"/>
    <xf numFmtId="0" fontId="16" fillId="2" borderId="0" xfId="0" applyFont="1" applyFill="1" applyAlignment="1">
      <alignment horizontal="left" wrapText="1"/>
    </xf>
    <xf numFmtId="0" fontId="17" fillId="2" borderId="0" xfId="0" applyFont="1" applyFill="1" applyAlignment="1">
      <alignment horizontal="right" wrapText="1"/>
    </xf>
    <xf numFmtId="17" fontId="16" fillId="2" borderId="0" xfId="0" applyNumberFormat="1" applyFont="1" applyFill="1" applyAlignment="1">
      <alignment horizontal="right" wrapText="1"/>
    </xf>
    <xf numFmtId="0" fontId="32" fillId="2" borderId="0" xfId="3" applyFont="1" applyFill="1" applyAlignment="1">
      <alignment horizontal="left"/>
    </xf>
    <xf numFmtId="9" fontId="4" fillId="2" borderId="0" xfId="2" applyFont="1" applyFill="1" applyBorder="1" applyAlignment="1">
      <alignment horizontal="right"/>
    </xf>
    <xf numFmtId="9" fontId="4" fillId="2" borderId="0" xfId="2" applyFont="1" applyFill="1" applyBorder="1"/>
    <xf numFmtId="17" fontId="14" fillId="2" borderId="0" xfId="0" applyNumberFormat="1" applyFont="1" applyFill="1"/>
    <xf numFmtId="9" fontId="4" fillId="2" borderId="0" xfId="2" applyFont="1" applyFill="1"/>
    <xf numFmtId="3" fontId="17" fillId="2" borderId="0" xfId="0" applyNumberFormat="1" applyFont="1" applyFill="1" applyAlignment="1">
      <alignment horizontal="right"/>
    </xf>
    <xf numFmtId="167" fontId="16" fillId="2" borderId="0" xfId="1" applyNumberFormat="1" applyFont="1" applyFill="1" applyBorder="1" applyAlignment="1">
      <alignment horizontal="right" wrapText="1"/>
    </xf>
    <xf numFmtId="167" fontId="3" fillId="2" borderId="0" xfId="1" applyNumberFormat="1" applyFont="1" applyFill="1" applyBorder="1" applyAlignment="1"/>
    <xf numFmtId="167" fontId="16" fillId="2" borderId="0" xfId="1" applyNumberFormat="1" applyFont="1" applyFill="1" applyBorder="1" applyAlignment="1">
      <alignment horizontal="right"/>
    </xf>
    <xf numFmtId="167" fontId="16" fillId="2" borderId="0" xfId="1" applyNumberFormat="1" applyFont="1" applyFill="1" applyBorder="1"/>
    <xf numFmtId="3" fontId="6" fillId="2" borderId="0" xfId="0" applyNumberFormat="1" applyFont="1" applyFill="1"/>
    <xf numFmtId="3" fontId="49" fillId="2" borderId="0" xfId="0" applyNumberFormat="1" applyFont="1" applyFill="1"/>
    <xf numFmtId="3" fontId="4" fillId="2" borderId="0" xfId="0" applyNumberFormat="1" applyFont="1" applyFill="1" applyAlignment="1">
      <alignment horizontal="right"/>
    </xf>
    <xf numFmtId="168" fontId="3" fillId="2" borderId="0" xfId="185" applyNumberFormat="1" applyFont="1" applyFill="1" applyBorder="1" applyAlignment="1">
      <alignment horizontal="right"/>
    </xf>
    <xf numFmtId="168" fontId="4" fillId="2" borderId="0" xfId="185" applyNumberFormat="1" applyFont="1" applyFill="1" applyBorder="1" applyAlignment="1">
      <alignment horizontal="right"/>
    </xf>
    <xf numFmtId="168" fontId="48" fillId="2" borderId="0" xfId="185" applyNumberFormat="1" applyFont="1" applyFill="1" applyBorder="1" applyAlignment="1">
      <alignment horizontal="right" vertical="center"/>
    </xf>
    <xf numFmtId="168" fontId="3" fillId="2" borderId="0" xfId="185" applyNumberFormat="1" applyFont="1" applyFill="1" applyBorder="1" applyAlignment="1">
      <alignment horizontal="right" vertical="center" wrapText="1"/>
    </xf>
    <xf numFmtId="168" fontId="51" fillId="2" borderId="0" xfId="190" applyNumberFormat="1" applyFont="1" applyFill="1" applyBorder="1" applyAlignment="1">
      <alignment horizontal="right" vertical="center"/>
    </xf>
    <xf numFmtId="3" fontId="4" fillId="2" borderId="0" xfId="0" applyNumberFormat="1" applyFont="1" applyFill="1" applyAlignment="1">
      <alignment horizontal="right" vertical="center" wrapText="1"/>
    </xf>
    <xf numFmtId="168" fontId="51" fillId="2" borderId="0" xfId="185" applyNumberFormat="1" applyFont="1" applyFill="1" applyBorder="1" applyAlignment="1">
      <alignment horizontal="right" vertical="center"/>
    </xf>
    <xf numFmtId="168" fontId="4" fillId="2" borderId="0" xfId="185" applyNumberFormat="1" applyFont="1" applyFill="1" applyBorder="1" applyAlignment="1">
      <alignment horizontal="right" vertical="center" wrapText="1"/>
    </xf>
    <xf numFmtId="168" fontId="4" fillId="2" borderId="31" xfId="185" applyNumberFormat="1" applyFont="1" applyFill="1" applyBorder="1" applyAlignment="1">
      <alignment horizontal="right"/>
    </xf>
    <xf numFmtId="9" fontId="52" fillId="2" borderId="0" xfId="2" applyFont="1" applyFill="1" applyBorder="1" applyAlignment="1">
      <alignment horizontal="right"/>
    </xf>
    <xf numFmtId="0" fontId="6" fillId="2" borderId="0" xfId="0" applyFont="1" applyFill="1" applyAlignment="1">
      <alignment horizontal="right" wrapText="1"/>
    </xf>
    <xf numFmtId="0" fontId="4" fillId="0" borderId="0" xfId="0" applyFont="1"/>
    <xf numFmtId="3" fontId="6" fillId="2" borderId="13" xfId="0" applyNumberFormat="1" applyFont="1" applyFill="1" applyBorder="1"/>
    <xf numFmtId="3" fontId="5" fillId="2" borderId="17" xfId="0" applyNumberFormat="1" applyFont="1" applyFill="1" applyBorder="1"/>
    <xf numFmtId="3" fontId="20" fillId="2" borderId="13" xfId="0" applyNumberFormat="1" applyFont="1" applyFill="1" applyBorder="1"/>
    <xf numFmtId="9" fontId="16" fillId="2" borderId="0" xfId="2" applyFont="1" applyFill="1" applyBorder="1" applyAlignment="1">
      <alignment horizontal="right"/>
    </xf>
    <xf numFmtId="0" fontId="8" fillId="2" borderId="1" xfId="3" applyFont="1" applyFill="1" applyBorder="1"/>
    <xf numFmtId="0" fontId="20" fillId="2" borderId="0" xfId="0" applyFont="1" applyFill="1"/>
    <xf numFmtId="0" fontId="11" fillId="2" borderId="0" xfId="0" applyFont="1" applyFill="1"/>
    <xf numFmtId="0" fontId="31" fillId="2" borderId="22" xfId="143" applyFont="1" applyFill="1"/>
    <xf numFmtId="0" fontId="20" fillId="2" borderId="0" xfId="0" applyFont="1" applyFill="1" applyAlignment="1">
      <alignment horizontal="right"/>
    </xf>
    <xf numFmtId="9" fontId="20" fillId="2" borderId="0" xfId="0" applyNumberFormat="1" applyFont="1" applyFill="1" applyAlignment="1">
      <alignment horizontal="right"/>
    </xf>
    <xf numFmtId="168" fontId="20" fillId="2" borderId="0" xfId="0" applyNumberFormat="1" applyFont="1" applyFill="1" applyAlignment="1">
      <alignment horizontal="right"/>
    </xf>
    <xf numFmtId="0" fontId="29" fillId="2" borderId="0" xfId="0" applyFont="1" applyFill="1"/>
    <xf numFmtId="170" fontId="20" fillId="2" borderId="0" xfId="0" applyNumberFormat="1" applyFont="1" applyFill="1" applyAlignment="1">
      <alignment horizontal="right"/>
    </xf>
    <xf numFmtId="0" fontId="31" fillId="0" borderId="0" xfId="143" applyFont="1" applyFill="1" applyBorder="1"/>
    <xf numFmtId="0" fontId="6" fillId="0" borderId="0" xfId="0" applyFont="1" applyAlignment="1">
      <alignment horizontal="right"/>
    </xf>
    <xf numFmtId="0" fontId="6" fillId="0" borderId="0" xfId="0" applyFont="1"/>
    <xf numFmtId="0" fontId="11" fillId="0" borderId="0" xfId="0" applyFont="1"/>
    <xf numFmtId="0" fontId="17" fillId="0" borderId="0" xfId="0" applyFont="1"/>
    <xf numFmtId="168" fontId="6" fillId="0" borderId="0" xfId="186" applyNumberFormat="1" applyFont="1" applyFill="1" applyBorder="1" applyAlignment="1">
      <alignment horizontal="right"/>
    </xf>
    <xf numFmtId="9" fontId="6" fillId="0" borderId="0" xfId="13" applyFont="1" applyFill="1" applyBorder="1" applyAlignment="1">
      <alignment horizontal="right"/>
    </xf>
    <xf numFmtId="9" fontId="6" fillId="0" borderId="0" xfId="2" applyFont="1" applyFill="1" applyBorder="1" applyAlignment="1">
      <alignment horizontal="right"/>
    </xf>
    <xf numFmtId="0" fontId="6" fillId="2" borderId="0" xfId="0" applyFont="1" applyFill="1" applyAlignment="1">
      <alignment horizontal="left"/>
    </xf>
    <xf numFmtId="0" fontId="4" fillId="2" borderId="0" xfId="0" applyFont="1" applyFill="1" applyAlignment="1">
      <alignment horizontal="left" vertical="center"/>
    </xf>
    <xf numFmtId="0" fontId="30" fillId="2" borderId="0" xfId="0" applyFont="1" applyFill="1"/>
    <xf numFmtId="0" fontId="3" fillId="2" borderId="0" xfId="0" applyFont="1" applyFill="1" applyAlignment="1">
      <alignment wrapText="1"/>
    </xf>
    <xf numFmtId="0" fontId="14" fillId="2" borderId="0" xfId="0" applyFont="1" applyFill="1" applyAlignment="1">
      <alignment horizontal="right"/>
    </xf>
    <xf numFmtId="165" fontId="14" fillId="2" borderId="0" xfId="0" applyNumberFormat="1" applyFont="1" applyFill="1" applyAlignment="1">
      <alignment horizontal="right"/>
    </xf>
    <xf numFmtId="0" fontId="0" fillId="2" borderId="0" xfId="0" applyFill="1" applyAlignment="1">
      <alignment horizontal="right"/>
    </xf>
    <xf numFmtId="9" fontId="3" fillId="2" borderId="0" xfId="2" applyFont="1" applyFill="1" applyBorder="1"/>
    <xf numFmtId="0" fontId="30" fillId="2" borderId="32" xfId="0" applyFont="1" applyFill="1" applyBorder="1"/>
    <xf numFmtId="17" fontId="3" fillId="2" borderId="21" xfId="0" applyNumberFormat="1" applyFont="1" applyFill="1" applyBorder="1" applyAlignment="1">
      <alignment horizontal="right"/>
    </xf>
    <xf numFmtId="0" fontId="3" fillId="2" borderId="34" xfId="0" applyFont="1" applyFill="1" applyBorder="1" applyAlignment="1">
      <alignment horizontal="right" wrapText="1"/>
    </xf>
    <xf numFmtId="0" fontId="4" fillId="2" borderId="18" xfId="0" applyFont="1" applyFill="1" applyBorder="1"/>
    <xf numFmtId="9" fontId="4" fillId="2" borderId="17" xfId="2" applyFont="1" applyFill="1" applyBorder="1" applyAlignment="1">
      <alignment horizontal="right"/>
    </xf>
    <xf numFmtId="0" fontId="4" fillId="2" borderId="35" xfId="0" applyFont="1" applyFill="1" applyBorder="1"/>
    <xf numFmtId="9" fontId="4" fillId="2" borderId="31" xfId="2" applyFont="1" applyFill="1" applyBorder="1" applyAlignment="1">
      <alignment horizontal="right"/>
    </xf>
    <xf numFmtId="9" fontId="4" fillId="2" borderId="36" xfId="2" applyFont="1" applyFill="1" applyBorder="1" applyAlignment="1">
      <alignment horizontal="right"/>
    </xf>
    <xf numFmtId="17" fontId="3" fillId="2" borderId="0" xfId="0" applyNumberFormat="1" applyFont="1" applyFill="1" applyAlignment="1">
      <alignment wrapText="1"/>
    </xf>
    <xf numFmtId="167" fontId="4" fillId="2" borderId="0" xfId="1" applyNumberFormat="1" applyFont="1" applyFill="1" applyBorder="1" applyAlignment="1"/>
    <xf numFmtId="9" fontId="4" fillId="2" borderId="0" xfId="2" applyFont="1" applyFill="1" applyBorder="1" applyAlignment="1"/>
    <xf numFmtId="0" fontId="4" fillId="2" borderId="0" xfId="0" applyFont="1" applyFill="1" applyAlignment="1">
      <alignment horizontal="right" wrapText="1"/>
    </xf>
    <xf numFmtId="0" fontId="4" fillId="2" borderId="17" xfId="0" applyFont="1" applyFill="1" applyBorder="1"/>
    <xf numFmtId="0" fontId="3" fillId="2" borderId="17" xfId="0" applyFont="1" applyFill="1" applyBorder="1" applyAlignment="1">
      <alignment horizontal="left"/>
    </xf>
    <xf numFmtId="0" fontId="30" fillId="2" borderId="17" xfId="0" applyFont="1" applyFill="1" applyBorder="1"/>
    <xf numFmtId="0" fontId="4" fillId="2" borderId="6" xfId="0" applyFont="1" applyFill="1" applyBorder="1" applyAlignment="1">
      <alignment horizontal="right" wrapText="1"/>
    </xf>
    <xf numFmtId="0" fontId="4" fillId="2" borderId="19" xfId="0" applyFont="1" applyFill="1" applyBorder="1" applyAlignment="1">
      <alignment horizontal="right" wrapText="1"/>
    </xf>
    <xf numFmtId="0" fontId="4" fillId="2" borderId="20" xfId="0" applyFont="1" applyFill="1" applyBorder="1" applyAlignment="1">
      <alignment horizontal="right" wrapText="1"/>
    </xf>
    <xf numFmtId="167" fontId="4" fillId="2" borderId="0" xfId="1" applyNumberFormat="1" applyFont="1" applyFill="1" applyBorder="1" applyAlignment="1">
      <alignment horizontal="right"/>
    </xf>
    <xf numFmtId="1" fontId="4" fillId="2" borderId="0" xfId="0" applyNumberFormat="1" applyFont="1" applyFill="1" applyAlignment="1">
      <alignment horizontal="right"/>
    </xf>
    <xf numFmtId="167" fontId="4" fillId="2" borderId="18" xfId="1" applyNumberFormat="1" applyFont="1" applyFill="1" applyBorder="1" applyAlignment="1">
      <alignment horizontal="right"/>
    </xf>
    <xf numFmtId="1" fontId="4" fillId="2" borderId="17" xfId="0" applyNumberFormat="1" applyFont="1" applyFill="1" applyBorder="1" applyAlignment="1">
      <alignment horizontal="right"/>
    </xf>
    <xf numFmtId="167" fontId="3" fillId="2" borderId="0" xfId="1" applyNumberFormat="1" applyFont="1" applyFill="1" applyBorder="1" applyAlignment="1">
      <alignment horizontal="right"/>
    </xf>
    <xf numFmtId="1" fontId="3" fillId="2" borderId="0" xfId="0" applyNumberFormat="1" applyFont="1" applyFill="1" applyAlignment="1">
      <alignment horizontal="right"/>
    </xf>
    <xf numFmtId="167" fontId="3" fillId="2" borderId="18" xfId="1" applyNumberFormat="1" applyFont="1" applyFill="1" applyBorder="1" applyAlignment="1">
      <alignment horizontal="right"/>
    </xf>
    <xf numFmtId="1" fontId="3" fillId="2" borderId="17" xfId="0" applyNumberFormat="1" applyFont="1" applyFill="1" applyBorder="1" applyAlignment="1">
      <alignment horizontal="right"/>
    </xf>
    <xf numFmtId="167" fontId="4" fillId="2" borderId="0" xfId="1" applyNumberFormat="1" applyFont="1" applyFill="1" applyAlignment="1">
      <alignment horizontal="right"/>
    </xf>
    <xf numFmtId="167" fontId="20" fillId="2" borderId="0" xfId="1" applyNumberFormat="1" applyFont="1" applyFill="1" applyAlignment="1">
      <alignment horizontal="right"/>
    </xf>
    <xf numFmtId="9" fontId="4" fillId="2" borderId="0" xfId="2" applyFont="1" applyFill="1" applyAlignment="1">
      <alignment horizontal="right"/>
    </xf>
    <xf numFmtId="9" fontId="20" fillId="2" borderId="0" xfId="2" applyFont="1" applyFill="1" applyAlignment="1">
      <alignment horizontal="right"/>
    </xf>
    <xf numFmtId="167" fontId="6" fillId="2" borderId="0" xfId="1" applyNumberFormat="1" applyFont="1" applyFill="1" applyAlignment="1">
      <alignment horizontal="right"/>
    </xf>
    <xf numFmtId="9" fontId="6" fillId="2" borderId="0" xfId="2" applyFont="1" applyFill="1" applyAlignment="1">
      <alignment horizontal="right"/>
    </xf>
    <xf numFmtId="17" fontId="3" fillId="2" borderId="0" xfId="0" applyNumberFormat="1" applyFont="1" applyFill="1" applyAlignment="1">
      <alignment horizontal="left"/>
    </xf>
    <xf numFmtId="0" fontId="31" fillId="2" borderId="22" xfId="143" applyFont="1" applyFill="1" applyAlignment="1">
      <alignment horizontal="left"/>
    </xf>
    <xf numFmtId="0" fontId="11" fillId="2" borderId="0" xfId="0" applyFont="1" applyFill="1" applyAlignment="1">
      <alignment horizontal="left"/>
    </xf>
    <xf numFmtId="0" fontId="4" fillId="2" borderId="0" xfId="0" applyFont="1" applyFill="1" applyAlignment="1">
      <alignment horizontal="left"/>
    </xf>
    <xf numFmtId="0" fontId="17" fillId="2" borderId="0" xfId="0" applyFont="1" applyFill="1" applyAlignment="1">
      <alignment horizontal="left"/>
    </xf>
    <xf numFmtId="0" fontId="8" fillId="2" borderId="0" xfId="3" applyFont="1" applyFill="1" applyAlignment="1">
      <alignment horizontal="left"/>
    </xf>
    <xf numFmtId="0" fontId="53" fillId="2" borderId="0" xfId="0" applyFont="1" applyFill="1" applyAlignment="1">
      <alignment horizontal="left"/>
    </xf>
    <xf numFmtId="0" fontId="13" fillId="2" borderId="0" xfId="0" applyFont="1" applyFill="1"/>
    <xf numFmtId="17" fontId="13" fillId="2" borderId="0" xfId="0" applyNumberFormat="1" applyFont="1" applyFill="1" applyAlignment="1">
      <alignment horizontal="left"/>
    </xf>
    <xf numFmtId="167" fontId="14" fillId="2" borderId="0" xfId="1" applyNumberFormat="1" applyFont="1" applyFill="1" applyBorder="1"/>
    <xf numFmtId="9" fontId="14" fillId="2" borderId="0" xfId="2" applyFont="1" applyFill="1" applyBorder="1"/>
    <xf numFmtId="167" fontId="17" fillId="2" borderId="0" xfId="1" applyNumberFormat="1" applyFont="1" applyFill="1" applyAlignment="1">
      <alignment horizontal="right"/>
    </xf>
    <xf numFmtId="9" fontId="17" fillId="2" borderId="0" xfId="2" applyFont="1" applyFill="1" applyAlignment="1">
      <alignment horizontal="right"/>
    </xf>
    <xf numFmtId="0" fontId="17" fillId="2" borderId="0" xfId="0" applyFont="1" applyFill="1" applyAlignment="1">
      <alignment horizontal="right"/>
    </xf>
    <xf numFmtId="0" fontId="11" fillId="2" borderId="0" xfId="0" applyFont="1" applyFill="1" applyAlignment="1">
      <alignment horizontal="left" wrapText="1"/>
    </xf>
    <xf numFmtId="167" fontId="14" fillId="2" borderId="0" xfId="1" applyNumberFormat="1" applyFont="1" applyFill="1" applyAlignment="1">
      <alignment horizontal="right"/>
    </xf>
    <xf numFmtId="9" fontId="14" fillId="2" borderId="0" xfId="2" applyFont="1" applyFill="1" applyAlignment="1">
      <alignment horizontal="right"/>
    </xf>
    <xf numFmtId="0" fontId="14" fillId="2" borderId="0" xfId="0" applyFont="1" applyFill="1" applyAlignment="1">
      <alignment horizontal="left"/>
    </xf>
    <xf numFmtId="167" fontId="11" fillId="2" borderId="0" xfId="1" applyNumberFormat="1" applyFont="1" applyFill="1" applyAlignment="1">
      <alignment horizontal="right"/>
    </xf>
    <xf numFmtId="9" fontId="11" fillId="2" borderId="0" xfId="2" applyFont="1" applyFill="1" applyAlignment="1">
      <alignment horizontal="right"/>
    </xf>
    <xf numFmtId="0" fontId="11" fillId="2" borderId="0" xfId="0" applyFont="1" applyFill="1" applyAlignment="1">
      <alignment horizontal="right"/>
    </xf>
    <xf numFmtId="0" fontId="14" fillId="2" borderId="6" xfId="0" applyFont="1" applyFill="1" applyBorder="1"/>
    <xf numFmtId="9" fontId="14" fillId="2" borderId="5" xfId="2" applyFont="1" applyFill="1" applyBorder="1" applyAlignment="1">
      <alignment horizontal="right"/>
    </xf>
    <xf numFmtId="0" fontId="14" fillId="2" borderId="2" xfId="0" applyFont="1" applyFill="1" applyBorder="1"/>
    <xf numFmtId="9" fontId="14" fillId="2" borderId="3" xfId="2" applyFont="1" applyFill="1" applyBorder="1" applyAlignment="1">
      <alignment horizontal="right"/>
    </xf>
    <xf numFmtId="0" fontId="0" fillId="2" borderId="0" xfId="0" applyFill="1" applyAlignment="1">
      <alignment horizontal="left"/>
    </xf>
    <xf numFmtId="0" fontId="0" fillId="2" borderId="0" xfId="0" applyFill="1" applyAlignment="1">
      <alignment wrapText="1"/>
    </xf>
    <xf numFmtId="168" fontId="17" fillId="2" borderId="0" xfId="7" applyNumberFormat="1" applyFont="1" applyFill="1" applyBorder="1"/>
    <xf numFmtId="0" fontId="3" fillId="2" borderId="0" xfId="0" applyFont="1" applyFill="1" applyAlignment="1">
      <alignment horizontal="right" vertical="center"/>
    </xf>
    <xf numFmtId="9" fontId="4" fillId="2" borderId="0" xfId="2" applyFont="1" applyFill="1" applyBorder="1" applyAlignment="1">
      <alignment horizontal="right" vertical="center" wrapText="1"/>
    </xf>
    <xf numFmtId="0" fontId="53" fillId="2" borderId="0" xfId="0" applyFont="1" applyFill="1"/>
    <xf numFmtId="2" fontId="4" fillId="2" borderId="0" xfId="0" applyNumberFormat="1" applyFont="1" applyFill="1" applyAlignment="1">
      <alignment horizontal="right"/>
    </xf>
    <xf numFmtId="0" fontId="20" fillId="2" borderId="0" xfId="0" applyFont="1" applyFill="1" applyAlignment="1">
      <alignment wrapText="1"/>
    </xf>
    <xf numFmtId="0" fontId="11" fillId="2" borderId="0" xfId="0" applyFont="1" applyFill="1" applyAlignment="1">
      <alignment wrapText="1"/>
    </xf>
    <xf numFmtId="0" fontId="4" fillId="2" borderId="0" xfId="0" applyFont="1" applyFill="1" applyAlignment="1">
      <alignment wrapText="1"/>
    </xf>
    <xf numFmtId="168" fontId="17" fillId="2" borderId="0" xfId="12" applyNumberFormat="1" applyFont="1" applyFill="1" applyBorder="1" applyAlignment="1">
      <alignment wrapText="1"/>
    </xf>
    <xf numFmtId="0" fontId="0" fillId="2" borderId="0" xfId="0" applyFill="1" applyAlignment="1">
      <alignment horizontal="right" wrapText="1"/>
    </xf>
    <xf numFmtId="9" fontId="17" fillId="2" borderId="0" xfId="2" applyFont="1" applyFill="1" applyBorder="1" applyAlignment="1">
      <alignment wrapText="1"/>
    </xf>
    <xf numFmtId="0" fontId="56" fillId="2" borderId="0" xfId="0" applyFont="1" applyFill="1"/>
    <xf numFmtId="17" fontId="56" fillId="2" borderId="0" xfId="0" applyNumberFormat="1" applyFont="1" applyFill="1"/>
    <xf numFmtId="0" fontId="14" fillId="2" borderId="0" xfId="0" applyFont="1" applyFill="1" applyAlignment="1">
      <alignment horizontal="right" wrapText="1"/>
    </xf>
    <xf numFmtId="0" fontId="20" fillId="2" borderId="0" xfId="0" applyFont="1" applyFill="1" applyAlignment="1">
      <alignment horizontal="right" wrapText="1"/>
    </xf>
    <xf numFmtId="0" fontId="11" fillId="2" borderId="0" xfId="0" applyFont="1" applyFill="1" applyAlignment="1">
      <alignment horizontal="right" wrapText="1"/>
    </xf>
    <xf numFmtId="9" fontId="14" fillId="2" borderId="0" xfId="2" applyFont="1" applyFill="1" applyBorder="1" applyAlignment="1">
      <alignment horizontal="right"/>
    </xf>
    <xf numFmtId="0" fontId="31" fillId="2" borderId="22" xfId="143" applyFont="1" applyFill="1" applyAlignment="1"/>
    <xf numFmtId="0" fontId="8" fillId="2" borderId="0" xfId="3" applyFont="1" applyFill="1" applyAlignment="1"/>
    <xf numFmtId="0" fontId="11" fillId="2" borderId="0" xfId="11" applyFont="1" applyFill="1" applyAlignment="1">
      <alignment horizontal="right" wrapText="1"/>
    </xf>
    <xf numFmtId="0" fontId="58" fillId="2" borderId="0" xfId="3" applyFont="1" applyFill="1" applyBorder="1" applyAlignment="1"/>
    <xf numFmtId="167" fontId="14" fillId="2" borderId="0" xfId="1" applyNumberFormat="1" applyFont="1" applyFill="1" applyAlignment="1">
      <alignment horizontal="right" wrapText="1"/>
    </xf>
    <xf numFmtId="167" fontId="20" fillId="2" borderId="0" xfId="1" applyNumberFormat="1" applyFont="1" applyFill="1" applyAlignment="1">
      <alignment horizontal="right" wrapText="1"/>
    </xf>
    <xf numFmtId="167" fontId="11" fillId="2" borderId="0" xfId="1" applyNumberFormat="1" applyFont="1" applyFill="1" applyAlignment="1">
      <alignment horizontal="right" wrapText="1"/>
    </xf>
    <xf numFmtId="167" fontId="4" fillId="2" borderId="0" xfId="1" applyNumberFormat="1" applyFont="1" applyFill="1" applyAlignment="1">
      <alignment horizontal="right" wrapText="1"/>
    </xf>
    <xf numFmtId="167" fontId="6" fillId="2" borderId="0" xfId="1" applyNumberFormat="1" applyFont="1" applyFill="1" applyAlignment="1">
      <alignment horizontal="right" wrapText="1"/>
    </xf>
    <xf numFmtId="167" fontId="11" fillId="2" borderId="0" xfId="1" applyNumberFormat="1" applyFont="1" applyFill="1" applyBorder="1" applyAlignment="1">
      <alignment horizontal="right" wrapText="1"/>
    </xf>
    <xf numFmtId="167" fontId="14" fillId="2" borderId="0" xfId="1" applyNumberFormat="1" applyFont="1" applyFill="1" applyBorder="1" applyAlignment="1">
      <alignment horizontal="right"/>
    </xf>
    <xf numFmtId="167" fontId="0" fillId="2" borderId="0" xfId="1" applyNumberFormat="1" applyFont="1" applyFill="1" applyAlignment="1">
      <alignment horizontal="right"/>
    </xf>
    <xf numFmtId="167" fontId="57" fillId="2" borderId="0" xfId="1" applyNumberFormat="1" applyFont="1" applyFill="1" applyBorder="1" applyAlignment="1">
      <alignment horizontal="right" wrapText="1"/>
    </xf>
    <xf numFmtId="9" fontId="14" fillId="2" borderId="0" xfId="2" applyFont="1" applyFill="1" applyBorder="1" applyAlignment="1">
      <alignment wrapText="1"/>
    </xf>
    <xf numFmtId="0" fontId="30" fillId="2" borderId="0" xfId="0" applyFont="1" applyFill="1" applyAlignment="1">
      <alignment wrapText="1"/>
    </xf>
    <xf numFmtId="0" fontId="34" fillId="2" borderId="22" xfId="143" applyFill="1"/>
    <xf numFmtId="0" fontId="59" fillId="2" borderId="0" xfId="0" applyFont="1" applyFill="1"/>
    <xf numFmtId="0" fontId="20" fillId="2" borderId="0" xfId="0" applyFont="1" applyFill="1" applyAlignment="1">
      <alignment horizontal="left"/>
    </xf>
    <xf numFmtId="0" fontId="60" fillId="2" borderId="22" xfId="143" applyFont="1" applyFill="1"/>
    <xf numFmtId="14" fontId="29" fillId="0" borderId="0" xfId="0" applyNumberFormat="1" applyFont="1"/>
    <xf numFmtId="14" fontId="6" fillId="0" borderId="0" xfId="0" applyNumberFormat="1" applyFont="1" applyAlignment="1">
      <alignment horizontal="right"/>
    </xf>
    <xf numFmtId="14" fontId="6" fillId="0" borderId="0" xfId="0" applyNumberFormat="1" applyFont="1"/>
    <xf numFmtId="9" fontId="6" fillId="2" borderId="0" xfId="0" applyNumberFormat="1" applyFont="1" applyFill="1" applyAlignment="1">
      <alignment horizontal="right"/>
    </xf>
    <xf numFmtId="9" fontId="5" fillId="2" borderId="0" xfId="0" applyNumberFormat="1" applyFont="1" applyFill="1" applyAlignment="1">
      <alignment horizontal="right"/>
    </xf>
    <xf numFmtId="0" fontId="5" fillId="2" borderId="0" xfId="0" applyFont="1" applyFill="1" applyAlignment="1">
      <alignment horizontal="right"/>
    </xf>
    <xf numFmtId="0" fontId="17" fillId="2" borderId="0" xfId="0" applyFont="1" applyFill="1" applyAlignment="1">
      <alignment horizontal="left" wrapText="1"/>
    </xf>
    <xf numFmtId="17" fontId="16" fillId="2" borderId="6" xfId="0" applyNumberFormat="1" applyFont="1" applyFill="1" applyBorder="1" applyAlignment="1">
      <alignment horizontal="right" wrapText="1"/>
    </xf>
    <xf numFmtId="0" fontId="54" fillId="2" borderId="6" xfId="0" applyFont="1" applyFill="1" applyBorder="1" applyAlignment="1">
      <alignment horizontal="left"/>
    </xf>
    <xf numFmtId="9" fontId="6" fillId="2" borderId="0" xfId="2" applyFont="1" applyFill="1" applyBorder="1"/>
    <xf numFmtId="0" fontId="4" fillId="2" borderId="3" xfId="0" applyFont="1" applyFill="1" applyBorder="1" applyAlignment="1">
      <alignment horizontal="right"/>
    </xf>
    <xf numFmtId="9" fontId="4" fillId="2" borderId="3" xfId="2" applyFont="1" applyFill="1" applyBorder="1" applyAlignment="1">
      <alignment horizontal="right"/>
    </xf>
    <xf numFmtId="9" fontId="4" fillId="2" borderId="37" xfId="2" applyFont="1" applyFill="1" applyBorder="1" applyAlignment="1">
      <alignment horizontal="right"/>
    </xf>
    <xf numFmtId="0" fontId="3" fillId="2" borderId="3" xfId="0" applyFont="1" applyFill="1" applyBorder="1" applyAlignment="1">
      <alignment horizontal="right" wrapText="1"/>
    </xf>
    <xf numFmtId="0" fontId="5" fillId="2" borderId="4" xfId="0" applyFont="1" applyFill="1" applyBorder="1" applyAlignment="1">
      <alignment horizontal="right"/>
    </xf>
    <xf numFmtId="0" fontId="61" fillId="2" borderId="0" xfId="0" applyFont="1" applyFill="1" applyAlignment="1">
      <alignment horizontal="right"/>
    </xf>
    <xf numFmtId="9" fontId="4" fillId="2" borderId="18" xfId="2" applyFont="1" applyFill="1" applyBorder="1" applyAlignment="1">
      <alignment horizontal="right"/>
    </xf>
    <xf numFmtId="9" fontId="4" fillId="2" borderId="32" xfId="2" applyFont="1" applyFill="1" applyBorder="1" applyAlignment="1">
      <alignment horizontal="right"/>
    </xf>
    <xf numFmtId="0" fontId="3" fillId="2" borderId="36" xfId="0" applyFont="1" applyFill="1" applyBorder="1"/>
    <xf numFmtId="0" fontId="3" fillId="2" borderId="35" xfId="0" applyFont="1" applyFill="1" applyBorder="1" applyAlignment="1">
      <alignment horizontal="right" wrapText="1"/>
    </xf>
    <xf numFmtId="0" fontId="4" fillId="2" borderId="34" xfId="0" applyFont="1" applyFill="1" applyBorder="1"/>
    <xf numFmtId="3" fontId="3" fillId="2" borderId="0" xfId="0" applyNumberFormat="1" applyFont="1" applyFill="1" applyAlignment="1">
      <alignment horizontal="right"/>
    </xf>
    <xf numFmtId="0" fontId="3" fillId="2" borderId="0" xfId="0" applyFont="1" applyFill="1" applyAlignment="1">
      <alignment horizontal="right" wrapText="1"/>
    </xf>
    <xf numFmtId="168" fontId="4" fillId="2" borderId="0" xfId="185" applyNumberFormat="1" applyFont="1" applyFill="1" applyBorder="1" applyAlignment="1">
      <alignment horizontal="left"/>
    </xf>
    <xf numFmtId="168" fontId="16" fillId="2" borderId="0" xfId="185" applyNumberFormat="1" applyFont="1" applyFill="1" applyBorder="1" applyAlignment="1">
      <alignment horizontal="left"/>
    </xf>
    <xf numFmtId="168" fontId="3" fillId="2" borderId="0" xfId="185" applyNumberFormat="1" applyFont="1" applyFill="1" applyBorder="1" applyAlignment="1">
      <alignment horizontal="left"/>
    </xf>
    <xf numFmtId="168" fontId="4" fillId="2" borderId="31" xfId="185" applyNumberFormat="1" applyFont="1" applyFill="1" applyBorder="1" applyAlignment="1">
      <alignment horizontal="left"/>
    </xf>
    <xf numFmtId="0" fontId="50" fillId="2" borderId="0" xfId="0" applyFont="1" applyFill="1" applyAlignment="1">
      <alignment horizontal="left"/>
    </xf>
    <xf numFmtId="169" fontId="52" fillId="2" borderId="0" xfId="0" applyNumberFormat="1" applyFont="1" applyFill="1" applyAlignment="1">
      <alignment horizontal="right"/>
    </xf>
    <xf numFmtId="167" fontId="14" fillId="2" borderId="0" xfId="1" applyNumberFormat="1" applyFont="1" applyFill="1" applyAlignment="1">
      <alignment wrapText="1"/>
    </xf>
    <xf numFmtId="167" fontId="20" fillId="2" borderId="0" xfId="1" applyNumberFormat="1" applyFont="1" applyFill="1" applyAlignment="1">
      <alignment wrapText="1"/>
    </xf>
    <xf numFmtId="167" fontId="11" fillId="2" borderId="0" xfId="1" applyNumberFormat="1" applyFont="1" applyFill="1" applyAlignment="1">
      <alignment wrapText="1"/>
    </xf>
    <xf numFmtId="0" fontId="14" fillId="0" borderId="0" xfId="184" applyFont="1" applyAlignment="1">
      <alignment horizontal="left" vertical="center" wrapText="1"/>
    </xf>
    <xf numFmtId="0" fontId="14" fillId="0" borderId="0" xfId="184" applyFont="1" applyAlignment="1">
      <alignment vertical="center" wrapText="1"/>
    </xf>
    <xf numFmtId="0" fontId="13" fillId="0" borderId="0" xfId="184" applyFont="1" applyAlignment="1">
      <alignment horizontal="left" vertical="center" wrapText="1"/>
    </xf>
    <xf numFmtId="0" fontId="49" fillId="2" borderId="0" xfId="0" applyFont="1" applyFill="1"/>
    <xf numFmtId="9" fontId="49" fillId="2" borderId="0" xfId="2" applyFont="1" applyFill="1" applyBorder="1"/>
    <xf numFmtId="0" fontId="5" fillId="2" borderId="0" xfId="0" applyFont="1" applyFill="1" applyAlignment="1">
      <alignment vertical="center"/>
    </xf>
    <xf numFmtId="0" fontId="5" fillId="2" borderId="0" xfId="0" applyFont="1" applyFill="1" applyAlignment="1">
      <alignment horizontal="right" wrapText="1"/>
    </xf>
    <xf numFmtId="0" fontId="12" fillId="2" borderId="0" xfId="0" applyFont="1" applyFill="1" applyAlignment="1">
      <alignment horizontal="right" wrapText="1"/>
    </xf>
    <xf numFmtId="3" fontId="5" fillId="2" borderId="0" xfId="0" applyNumberFormat="1" applyFont="1" applyFill="1"/>
    <xf numFmtId="9" fontId="12" fillId="2" borderId="0" xfId="2" applyFont="1" applyFill="1" applyBorder="1"/>
    <xf numFmtId="9" fontId="6" fillId="2" borderId="13" xfId="2" applyFont="1" applyFill="1" applyBorder="1"/>
    <xf numFmtId="17" fontId="5" fillId="2" borderId="0" xfId="0" applyNumberFormat="1" applyFont="1" applyFill="1" applyAlignment="1">
      <alignment horizontal="left"/>
    </xf>
    <xf numFmtId="170" fontId="6" fillId="34" borderId="18" xfId="2" applyNumberFormat="1" applyFont="1" applyFill="1" applyBorder="1" applyAlignment="1">
      <alignment horizontal="right"/>
    </xf>
    <xf numFmtId="170" fontId="49" fillId="34" borderId="18" xfId="2" applyNumberFormat="1" applyFont="1" applyFill="1" applyBorder="1" applyAlignment="1">
      <alignment horizontal="right"/>
    </xf>
    <xf numFmtId="170" fontId="49" fillId="2" borderId="18" xfId="2" applyNumberFormat="1" applyFont="1" applyFill="1" applyBorder="1" applyAlignment="1">
      <alignment horizontal="right"/>
    </xf>
    <xf numFmtId="0" fontId="5" fillId="2" borderId="0" xfId="0" applyFont="1" applyFill="1" applyAlignment="1">
      <alignment horizontal="left" vertical="top"/>
    </xf>
    <xf numFmtId="0" fontId="5" fillId="2" borderId="13" xfId="0" applyFont="1" applyFill="1" applyBorder="1" applyAlignment="1">
      <alignment horizontal="right" vertical="top"/>
    </xf>
    <xf numFmtId="0" fontId="5" fillId="2" borderId="18" xfId="0" applyFont="1" applyFill="1" applyBorder="1" applyAlignment="1">
      <alignment horizontal="right" vertical="top" wrapText="1"/>
    </xf>
    <xf numFmtId="9" fontId="6" fillId="2" borderId="18" xfId="2" applyFont="1" applyFill="1" applyBorder="1"/>
    <xf numFmtId="0" fontId="5" fillId="2" borderId="18" xfId="0" applyFont="1" applyFill="1" applyBorder="1" applyAlignment="1">
      <alignment horizontal="right" vertical="top"/>
    </xf>
    <xf numFmtId="0" fontId="31" fillId="2" borderId="0" xfId="5" applyFont="1" applyFill="1" applyAlignment="1">
      <alignment wrapText="1"/>
    </xf>
    <xf numFmtId="0" fontId="20" fillId="2" borderId="0" xfId="5" applyFont="1" applyFill="1" applyAlignment="1">
      <alignment wrapText="1"/>
    </xf>
    <xf numFmtId="14" fontId="20" fillId="2" borderId="0" xfId="5" applyNumberFormat="1" applyFont="1" applyFill="1" applyAlignment="1">
      <alignment horizontal="left"/>
    </xf>
    <xf numFmtId="49" fontId="6" fillId="0" borderId="0" xfId="0" applyNumberFormat="1" applyFont="1" applyAlignment="1">
      <alignment horizontal="right"/>
    </xf>
    <xf numFmtId="3" fontId="6" fillId="0" borderId="0" xfId="186" applyNumberFormat="1" applyFont="1" applyFill="1" applyBorder="1" applyAlignment="1">
      <alignment horizontal="right"/>
    </xf>
    <xf numFmtId="17" fontId="16" fillId="0" borderId="0" xfId="0" applyNumberFormat="1" applyFont="1" applyAlignment="1">
      <alignment horizontal="left" wrapText="1"/>
    </xf>
    <xf numFmtId="17" fontId="16" fillId="0" borderId="21" xfId="0" applyNumberFormat="1" applyFont="1" applyBorder="1" applyAlignment="1">
      <alignment horizontal="left" wrapText="1"/>
    </xf>
    <xf numFmtId="168" fontId="63" fillId="2" borderId="0" xfId="7" applyNumberFormat="1" applyFont="1" applyFill="1" applyBorder="1"/>
    <xf numFmtId="168" fontId="63" fillId="2" borderId="0" xfId="12" applyNumberFormat="1" applyFont="1" applyFill="1" applyBorder="1" applyAlignment="1">
      <alignment wrapText="1"/>
    </xf>
    <xf numFmtId="167" fontId="65" fillId="2" borderId="0" xfId="1" applyNumberFormat="1" applyFont="1" applyFill="1" applyBorder="1" applyAlignment="1">
      <alignment horizontal="right"/>
    </xf>
    <xf numFmtId="17" fontId="66" fillId="2" borderId="0" xfId="0" applyNumberFormat="1" applyFont="1" applyFill="1" applyAlignment="1">
      <alignment horizontal="left"/>
    </xf>
    <xf numFmtId="3" fontId="67" fillId="2" borderId="13" xfId="0" applyNumberFormat="1" applyFont="1" applyFill="1" applyBorder="1"/>
    <xf numFmtId="3" fontId="66" fillId="2" borderId="17" xfId="0" applyNumberFormat="1" applyFont="1" applyFill="1" applyBorder="1"/>
    <xf numFmtId="0" fontId="31" fillId="2" borderId="22" xfId="143" applyFont="1" applyFill="1" applyAlignment="1">
      <alignment wrapText="1"/>
    </xf>
    <xf numFmtId="0" fontId="8" fillId="2" borderId="0" xfId="3" applyFont="1" applyFill="1" applyAlignment="1">
      <alignment wrapText="1"/>
    </xf>
    <xf numFmtId="17" fontId="68" fillId="2" borderId="0" xfId="0" applyNumberFormat="1" applyFont="1" applyFill="1" applyAlignment="1">
      <alignment horizontal="left"/>
    </xf>
    <xf numFmtId="167" fontId="64" fillId="2" borderId="0" xfId="1" applyNumberFormat="1" applyFont="1" applyFill="1" applyBorder="1" applyAlignment="1">
      <alignment horizontal="right"/>
    </xf>
    <xf numFmtId="17" fontId="69" fillId="2" borderId="0" xfId="0" applyNumberFormat="1" applyFont="1" applyFill="1" applyAlignment="1">
      <alignment horizontal="left"/>
    </xf>
    <xf numFmtId="167" fontId="65" fillId="2" borderId="0" xfId="1" applyNumberFormat="1" applyFont="1" applyFill="1" applyBorder="1"/>
    <xf numFmtId="3" fontId="63" fillId="2" borderId="0" xfId="0" applyNumberFormat="1" applyFont="1" applyFill="1" applyAlignment="1">
      <alignment horizontal="right"/>
    </xf>
    <xf numFmtId="17" fontId="62" fillId="2" borderId="6" xfId="0" applyNumberFormat="1" applyFont="1" applyFill="1" applyBorder="1" applyAlignment="1">
      <alignment horizontal="right" wrapText="1"/>
    </xf>
    <xf numFmtId="3" fontId="11" fillId="2" borderId="0" xfId="0" applyNumberFormat="1" applyFont="1" applyFill="1"/>
    <xf numFmtId="3" fontId="16" fillId="2" borderId="0" xfId="1" applyNumberFormat="1" applyFont="1" applyFill="1" applyBorder="1" applyAlignment="1">
      <alignment horizontal="right"/>
    </xf>
    <xf numFmtId="17" fontId="65" fillId="2" borderId="0" xfId="0" applyNumberFormat="1" applyFont="1" applyFill="1"/>
    <xf numFmtId="0" fontId="60" fillId="0" borderId="0" xfId="143" applyFont="1" applyBorder="1" applyAlignment="1"/>
    <xf numFmtId="0" fontId="72" fillId="0" borderId="0" xfId="0" applyFont="1"/>
    <xf numFmtId="0" fontId="31" fillId="0" borderId="0" xfId="0" applyFont="1" applyAlignment="1">
      <alignment wrapText="1"/>
    </xf>
    <xf numFmtId="0" fontId="20" fillId="0" borderId="0" xfId="0" applyFont="1" applyAlignment="1">
      <alignment horizontal="right"/>
    </xf>
    <xf numFmtId="9" fontId="31" fillId="0" borderId="0" xfId="2" applyFont="1" applyFill="1" applyBorder="1" applyAlignment="1">
      <alignment horizontal="right"/>
    </xf>
    <xf numFmtId="0" fontId="0" fillId="0" borderId="0" xfId="0" applyAlignment="1">
      <alignment wrapText="1"/>
    </xf>
    <xf numFmtId="0" fontId="73" fillId="0" borderId="0" xfId="0" applyFont="1"/>
    <xf numFmtId="0" fontId="19" fillId="0" borderId="0" xfId="14" applyFill="1" applyBorder="1" applyAlignment="1" applyProtection="1"/>
    <xf numFmtId="0" fontId="5" fillId="0" borderId="0" xfId="0" applyFont="1"/>
    <xf numFmtId="0" fontId="4" fillId="0" borderId="0" xfId="0" applyFont="1" applyAlignment="1">
      <alignment vertical="top"/>
    </xf>
    <xf numFmtId="0" fontId="6" fillId="0" borderId="0" xfId="0" applyFont="1" applyAlignment="1">
      <alignment horizontal="right" wrapText="1"/>
    </xf>
    <xf numFmtId="0" fontId="4" fillId="0" borderId="0" xfId="0" applyFont="1" applyAlignment="1">
      <alignment vertical="center"/>
    </xf>
    <xf numFmtId="0" fontId="60" fillId="0" borderId="0" xfId="143" applyFont="1" applyBorder="1"/>
    <xf numFmtId="9" fontId="4" fillId="0" borderId="0" xfId="0" applyNumberFormat="1" applyFont="1" applyAlignment="1">
      <alignment horizontal="right"/>
    </xf>
    <xf numFmtId="0" fontId="4" fillId="0" borderId="0" xfId="0" applyFont="1" applyAlignment="1">
      <alignment horizontal="right"/>
    </xf>
    <xf numFmtId="170" fontId="4" fillId="0" borderId="0" xfId="2" applyNumberFormat="1" applyFont="1" applyBorder="1"/>
    <xf numFmtId="0" fontId="4" fillId="0" borderId="0" xfId="0" applyFont="1" applyAlignment="1">
      <alignment horizontal="right" vertical="top"/>
    </xf>
    <xf numFmtId="17" fontId="4" fillId="0" borderId="0" xfId="0" applyNumberFormat="1" applyFont="1" applyAlignment="1">
      <alignment horizontal="right"/>
    </xf>
    <xf numFmtId="170" fontId="4" fillId="0" borderId="0" xfId="2" applyNumberFormat="1" applyFont="1" applyBorder="1" applyAlignment="1">
      <alignment horizontal="right"/>
    </xf>
    <xf numFmtId="0" fontId="0" fillId="0" borderId="0" xfId="0" applyAlignment="1">
      <alignment horizontal="right"/>
    </xf>
    <xf numFmtId="170" fontId="6" fillId="0" borderId="0" xfId="2" applyNumberFormat="1" applyFont="1" applyBorder="1"/>
    <xf numFmtId="17" fontId="6" fillId="0" borderId="0" xfId="0" applyNumberFormat="1" applyFont="1" applyAlignment="1">
      <alignment horizontal="right"/>
    </xf>
    <xf numFmtId="9" fontId="6" fillId="0" borderId="0" xfId="0" applyNumberFormat="1" applyFont="1" applyAlignment="1">
      <alignment horizontal="right"/>
    </xf>
    <xf numFmtId="169" fontId="6" fillId="0" borderId="0" xfId="0" applyNumberFormat="1" applyFont="1" applyAlignment="1">
      <alignment horizontal="right"/>
    </xf>
    <xf numFmtId="0" fontId="20" fillId="0" borderId="0" xfId="0" applyFont="1" applyAlignment="1">
      <alignment horizontal="left" wrapText="1"/>
    </xf>
    <xf numFmtId="3" fontId="20" fillId="0" borderId="0" xfId="0" applyNumberFormat="1" applyFont="1" applyAlignment="1">
      <alignment horizontal="right"/>
    </xf>
    <xf numFmtId="0" fontId="20" fillId="0" borderId="0" xfId="0" applyFont="1" applyAlignment="1">
      <alignment horizontal="left"/>
    </xf>
    <xf numFmtId="9" fontId="20" fillId="0" borderId="0" xfId="2" applyFont="1" applyFill="1" applyBorder="1" applyAlignment="1">
      <alignment horizontal="right"/>
    </xf>
    <xf numFmtId="0" fontId="4" fillId="0" borderId="0" xfId="0" applyFont="1" applyAlignment="1">
      <alignment wrapText="1"/>
    </xf>
    <xf numFmtId="0" fontId="4" fillId="0" borderId="0" xfId="0" applyFont="1" applyAlignment="1">
      <alignment horizontal="left"/>
    </xf>
    <xf numFmtId="0" fontId="13" fillId="2" borderId="0" xfId="0" applyFont="1" applyFill="1" applyAlignment="1">
      <alignment wrapText="1"/>
    </xf>
    <xf numFmtId="168" fontId="6" fillId="0" borderId="18" xfId="56" applyNumberFormat="1" applyFont="1" applyBorder="1" applyAlignment="1">
      <alignment horizontal="center"/>
    </xf>
    <xf numFmtId="168" fontId="6" fillId="0" borderId="0" xfId="56" applyNumberFormat="1" applyFont="1" applyBorder="1" applyAlignment="1">
      <alignment horizontal="center"/>
    </xf>
    <xf numFmtId="168" fontId="6" fillId="0" borderId="17" xfId="56" applyNumberFormat="1" applyFont="1" applyBorder="1" applyAlignment="1">
      <alignment horizontal="center"/>
    </xf>
    <xf numFmtId="168" fontId="6" fillId="0" borderId="0" xfId="56" applyNumberFormat="1" applyFont="1" applyBorder="1" applyAlignment="1"/>
    <xf numFmtId="168" fontId="6" fillId="0" borderId="18" xfId="56" applyNumberFormat="1" applyFont="1" applyFill="1" applyBorder="1" applyAlignment="1">
      <alignment horizontal="center"/>
    </xf>
    <xf numFmtId="168" fontId="6" fillId="0" borderId="0" xfId="56" applyNumberFormat="1" applyFont="1" applyBorder="1"/>
    <xf numFmtId="168" fontId="6" fillId="0" borderId="17" xfId="56" applyNumberFormat="1" applyFont="1" applyFill="1" applyBorder="1" applyAlignment="1">
      <alignment horizontal="center"/>
    </xf>
    <xf numFmtId="168" fontId="6" fillId="0" borderId="18" xfId="56" applyNumberFormat="1" applyFont="1" applyBorder="1"/>
    <xf numFmtId="168" fontId="6" fillId="0" borderId="17" xfId="56" applyNumberFormat="1" applyFont="1" applyBorder="1"/>
    <xf numFmtId="0" fontId="60" fillId="0" borderId="0" xfId="143" applyFont="1" applyBorder="1" applyAlignment="1">
      <alignment horizontal="left"/>
    </xf>
    <xf numFmtId="0" fontId="6" fillId="0" borderId="0" xfId="0" applyFont="1" applyAlignment="1">
      <alignment horizontal="left"/>
    </xf>
    <xf numFmtId="0" fontId="0" fillId="0" borderId="0" xfId="0" applyAlignment="1">
      <alignment horizontal="left"/>
    </xf>
    <xf numFmtId="17" fontId="6" fillId="0" borderId="0" xfId="11" applyNumberFormat="1" applyAlignment="1">
      <alignment horizontal="left"/>
    </xf>
    <xf numFmtId="0" fontId="5" fillId="0" borderId="31" xfId="0" applyFont="1" applyBorder="1" applyAlignment="1">
      <alignment horizontal="left" wrapText="1"/>
    </xf>
    <xf numFmtId="168" fontId="5" fillId="0" borderId="35" xfId="0" applyNumberFormat="1" applyFont="1" applyBorder="1" applyAlignment="1">
      <alignment wrapText="1"/>
    </xf>
    <xf numFmtId="168" fontId="5" fillId="0" borderId="31" xfId="0" applyNumberFormat="1" applyFont="1" applyBorder="1" applyAlignment="1">
      <alignment wrapText="1"/>
    </xf>
    <xf numFmtId="168" fontId="5" fillId="0" borderId="36" xfId="0" applyNumberFormat="1" applyFont="1" applyBorder="1" applyAlignment="1">
      <alignment wrapText="1"/>
    </xf>
    <xf numFmtId="17" fontId="67" fillId="0" borderId="0" xfId="11" applyNumberFormat="1" applyFont="1" applyAlignment="1">
      <alignment horizontal="left"/>
    </xf>
    <xf numFmtId="168" fontId="67" fillId="0" borderId="18" xfId="56" applyNumberFormat="1" applyFont="1" applyBorder="1"/>
    <xf numFmtId="168" fontId="67" fillId="0" borderId="0" xfId="56" applyNumberFormat="1" applyFont="1" applyBorder="1" applyAlignment="1">
      <alignment horizontal="center"/>
    </xf>
    <xf numFmtId="168" fontId="67" fillId="0" borderId="17" xfId="56" applyNumberFormat="1" applyFont="1" applyBorder="1"/>
    <xf numFmtId="168" fontId="67" fillId="0" borderId="0" xfId="56" applyNumberFormat="1" applyFont="1" applyBorder="1"/>
    <xf numFmtId="168" fontId="67" fillId="0" borderId="0" xfId="56" applyNumberFormat="1" applyFont="1" applyBorder="1" applyAlignment="1"/>
    <xf numFmtId="168" fontId="5" fillId="0" borderId="31" xfId="56" applyNumberFormat="1" applyFont="1" applyBorder="1" applyAlignment="1">
      <alignment wrapText="1"/>
    </xf>
    <xf numFmtId="9" fontId="4" fillId="0" borderId="0" xfId="2" applyFont="1"/>
    <xf numFmtId="9" fontId="14" fillId="2" borderId="0" xfId="0" applyNumberFormat="1" applyFont="1" applyFill="1"/>
    <xf numFmtId="0" fontId="31" fillId="2" borderId="0" xfId="0" applyFont="1" applyFill="1"/>
    <xf numFmtId="0" fontId="9" fillId="0" borderId="0" xfId="3" applyFont="1"/>
    <xf numFmtId="0" fontId="11" fillId="0" borderId="0" xfId="0" applyFont="1" applyAlignment="1">
      <alignment horizontal="left" wrapText="1"/>
    </xf>
    <xf numFmtId="165" fontId="4" fillId="2" borderId="0" xfId="0" applyNumberFormat="1" applyFont="1" applyFill="1" applyAlignment="1">
      <alignment horizontal="right"/>
    </xf>
    <xf numFmtId="0" fontId="4" fillId="35" borderId="0" xfId="0" applyFont="1" applyFill="1" applyAlignment="1">
      <alignment horizontal="left"/>
    </xf>
    <xf numFmtId="0" fontId="74" fillId="35" borderId="0" xfId="0" applyFont="1" applyFill="1" applyAlignment="1">
      <alignment horizontal="right"/>
    </xf>
    <xf numFmtId="0" fontId="74" fillId="2" borderId="0" xfId="0" applyFont="1" applyFill="1" applyAlignment="1">
      <alignment horizontal="left"/>
    </xf>
    <xf numFmtId="165" fontId="74" fillId="2" borderId="0" xfId="0" applyNumberFormat="1" applyFont="1" applyFill="1" applyAlignment="1">
      <alignment horizontal="right"/>
    </xf>
    <xf numFmtId="2" fontId="4" fillId="2" borderId="0" xfId="0" applyNumberFormat="1" applyFont="1" applyFill="1" applyAlignment="1">
      <alignment wrapText="1"/>
    </xf>
    <xf numFmtId="1" fontId="4" fillId="2" borderId="0" xfId="0" applyNumberFormat="1" applyFont="1" applyFill="1" applyAlignment="1">
      <alignment wrapText="1"/>
    </xf>
    <xf numFmtId="170" fontId="14" fillId="2" borderId="0" xfId="280" applyNumberFormat="1" applyFont="1" applyFill="1" applyAlignment="1">
      <alignment horizontal="right" vertical="top" wrapText="1"/>
    </xf>
    <xf numFmtId="0" fontId="6" fillId="0" borderId="0" xfId="0" applyFont="1" applyAlignment="1">
      <alignment wrapText="1"/>
    </xf>
    <xf numFmtId="3" fontId="20" fillId="0" borderId="0" xfId="5" applyNumberFormat="1" applyFont="1" applyAlignment="1">
      <alignment horizontal="right"/>
    </xf>
    <xf numFmtId="3" fontId="20" fillId="0" borderId="38" xfId="5" applyNumberFormat="1" applyFont="1" applyBorder="1" applyAlignment="1">
      <alignment horizontal="right"/>
    </xf>
    <xf numFmtId="3" fontId="20" fillId="0" borderId="4" xfId="5" applyNumberFormat="1" applyFont="1" applyBorder="1" applyAlignment="1">
      <alignment horizontal="right"/>
    </xf>
    <xf numFmtId="3" fontId="20" fillId="2" borderId="0" xfId="5" applyNumberFormat="1" applyFont="1" applyFill="1" applyAlignment="1">
      <alignment horizontal="right"/>
    </xf>
    <xf numFmtId="3" fontId="20" fillId="2" borderId="4" xfId="5" applyNumberFormat="1" applyFont="1" applyFill="1" applyBorder="1" applyAlignment="1">
      <alignment horizontal="right"/>
    </xf>
    <xf numFmtId="0" fontId="72" fillId="0" borderId="0" xfId="0" applyFont="1" applyAlignment="1">
      <alignment horizontal="right"/>
    </xf>
    <xf numFmtId="167" fontId="72" fillId="0" borderId="0" xfId="1" applyNumberFormat="1" applyFont="1" applyAlignment="1">
      <alignment horizontal="right"/>
    </xf>
    <xf numFmtId="167" fontId="0" fillId="0" borderId="0" xfId="1" applyNumberFormat="1" applyFont="1" applyAlignment="1">
      <alignment horizontal="right"/>
    </xf>
    <xf numFmtId="0" fontId="4" fillId="0" borderId="0" xfId="0" applyFont="1" applyAlignment="1">
      <alignment horizontal="left" wrapText="1"/>
    </xf>
    <xf numFmtId="167" fontId="4" fillId="0" borderId="0" xfId="1" applyNumberFormat="1" applyFont="1" applyBorder="1" applyAlignment="1">
      <alignment horizontal="right" wrapText="1"/>
    </xf>
    <xf numFmtId="17" fontId="4" fillId="0" borderId="0" xfId="0" applyNumberFormat="1" applyFont="1" applyAlignment="1">
      <alignment horizontal="left"/>
    </xf>
    <xf numFmtId="167" fontId="4" fillId="0" borderId="0" xfId="1" applyNumberFormat="1" applyFont="1" applyBorder="1" applyAlignment="1">
      <alignment horizontal="right"/>
    </xf>
    <xf numFmtId="0" fontId="4" fillId="35" borderId="0" xfId="0" applyFont="1" applyFill="1"/>
    <xf numFmtId="0" fontId="4" fillId="35" borderId="0" xfId="0" applyFont="1" applyFill="1" applyAlignment="1">
      <alignment horizontal="right" wrapText="1"/>
    </xf>
    <xf numFmtId="0" fontId="3" fillId="2" borderId="0" xfId="0" applyFont="1" applyFill="1" applyAlignment="1">
      <alignment horizontal="left"/>
    </xf>
    <xf numFmtId="2" fontId="74" fillId="2" borderId="0" xfId="0" applyNumberFormat="1" applyFont="1" applyFill="1" applyAlignment="1">
      <alignment wrapText="1"/>
    </xf>
    <xf numFmtId="1" fontId="74" fillId="2" borderId="0" xfId="0" applyNumberFormat="1" applyFont="1" applyFill="1" applyAlignment="1">
      <alignment wrapText="1"/>
    </xf>
    <xf numFmtId="165" fontId="74" fillId="2" borderId="0" xfId="0" applyNumberFormat="1" applyFont="1" applyFill="1" applyAlignment="1">
      <alignment wrapText="1"/>
    </xf>
    <xf numFmtId="0" fontId="77" fillId="0" borderId="0" xfId="0" applyFont="1" applyAlignment="1">
      <alignment horizontal="right"/>
    </xf>
    <xf numFmtId="0" fontId="78" fillId="2" borderId="0" xfId="3" applyFont="1" applyFill="1" applyBorder="1"/>
    <xf numFmtId="170" fontId="6" fillId="0" borderId="0" xfId="2" applyNumberFormat="1" applyFont="1" applyBorder="1" applyAlignment="1">
      <alignment horizontal="right"/>
    </xf>
    <xf numFmtId="0" fontId="29" fillId="0" borderId="0" xfId="0" applyFont="1"/>
    <xf numFmtId="170" fontId="29" fillId="0" borderId="0" xfId="0" applyNumberFormat="1" applyFont="1"/>
    <xf numFmtId="0" fontId="79" fillId="2" borderId="0" xfId="0" applyFont="1" applyFill="1" applyAlignment="1">
      <alignment wrapText="1"/>
    </xf>
    <xf numFmtId="0" fontId="79" fillId="2" borderId="0" xfId="0" applyFont="1" applyFill="1" applyAlignment="1">
      <alignment horizontal="left" wrapText="1"/>
    </xf>
    <xf numFmtId="0" fontId="79" fillId="2" borderId="0" xfId="0" applyFont="1" applyFill="1" applyAlignment="1">
      <alignment horizontal="right" wrapText="1"/>
    </xf>
    <xf numFmtId="0" fontId="80" fillId="2" borderId="0" xfId="0" applyFont="1" applyFill="1" applyAlignment="1">
      <alignment wrapText="1"/>
    </xf>
    <xf numFmtId="0" fontId="81" fillId="2" borderId="0" xfId="3" applyFont="1" applyFill="1" applyBorder="1" applyAlignment="1">
      <alignment wrapText="1"/>
    </xf>
    <xf numFmtId="0" fontId="80" fillId="2" borderId="0" xfId="0" applyFont="1" applyFill="1" applyAlignment="1">
      <alignment horizontal="right" wrapText="1"/>
    </xf>
    <xf numFmtId="17" fontId="80" fillId="2" borderId="0" xfId="0" applyNumberFormat="1" applyFont="1" applyFill="1" applyAlignment="1">
      <alignment horizontal="right" wrapText="1"/>
    </xf>
    <xf numFmtId="0" fontId="80" fillId="2" borderId="0" xfId="0" applyFont="1" applyFill="1" applyAlignment="1">
      <alignment horizontal="left" wrapText="1"/>
    </xf>
    <xf numFmtId="0" fontId="81" fillId="0" borderId="0" xfId="3" applyFont="1" applyBorder="1" applyAlignment="1">
      <alignment wrapText="1"/>
    </xf>
    <xf numFmtId="0" fontId="81" fillId="2" borderId="0" xfId="3" applyFont="1" applyFill="1" applyBorder="1" applyAlignment="1">
      <alignment horizontal="left" wrapText="1"/>
    </xf>
    <xf numFmtId="0" fontId="82" fillId="2" borderId="0" xfId="3" applyFont="1" applyFill="1" applyBorder="1" applyAlignment="1">
      <alignment wrapText="1"/>
    </xf>
    <xf numFmtId="0" fontId="83" fillId="2" borderId="0" xfId="0" applyFont="1" applyFill="1" applyAlignment="1">
      <alignment horizontal="right" wrapText="1"/>
    </xf>
    <xf numFmtId="9" fontId="66" fillId="2" borderId="0" xfId="0" applyNumberFormat="1" applyFont="1" applyFill="1" applyAlignment="1">
      <alignment horizontal="right"/>
    </xf>
    <xf numFmtId="0" fontId="84" fillId="2" borderId="0" xfId="0" applyFont="1" applyFill="1"/>
    <xf numFmtId="0" fontId="66" fillId="2" borderId="0" xfId="0" applyFont="1" applyFill="1" applyAlignment="1">
      <alignment horizontal="right"/>
    </xf>
    <xf numFmtId="9" fontId="4" fillId="2" borderId="39" xfId="2" applyFont="1" applyFill="1" applyBorder="1" applyAlignment="1">
      <alignment horizontal="right"/>
    </xf>
    <xf numFmtId="9" fontId="4" fillId="2" borderId="35" xfId="2" applyFont="1" applyFill="1" applyBorder="1" applyAlignment="1">
      <alignment horizontal="right"/>
    </xf>
    <xf numFmtId="17" fontId="64" fillId="0" borderId="0" xfId="0" applyNumberFormat="1" applyFont="1" applyAlignment="1">
      <alignment horizontal="left"/>
    </xf>
    <xf numFmtId="167" fontId="64" fillId="0" borderId="0" xfId="1" applyNumberFormat="1" applyFont="1" applyBorder="1" applyAlignment="1">
      <alignment horizontal="right"/>
    </xf>
    <xf numFmtId="9" fontId="67" fillId="2" borderId="13" xfId="2" applyFont="1" applyFill="1" applyBorder="1"/>
    <xf numFmtId="9" fontId="67" fillId="2" borderId="18" xfId="2" applyFont="1" applyFill="1" applyBorder="1"/>
    <xf numFmtId="0" fontId="3" fillId="2" borderId="35" xfId="0" applyFont="1" applyFill="1" applyBorder="1" applyAlignment="1">
      <alignment horizontal="right"/>
    </xf>
    <xf numFmtId="3" fontId="4" fillId="2" borderId="18" xfId="0" applyNumberFormat="1" applyFont="1" applyFill="1" applyBorder="1" applyAlignment="1">
      <alignment horizontal="right"/>
    </xf>
    <xf numFmtId="3" fontId="3" fillId="2" borderId="18" xfId="0" applyNumberFormat="1" applyFont="1" applyFill="1" applyBorder="1" applyAlignment="1">
      <alignment horizontal="right"/>
    </xf>
    <xf numFmtId="3" fontId="4" fillId="2" borderId="32" xfId="0" applyNumberFormat="1" applyFont="1" applyFill="1" applyBorder="1" applyAlignment="1">
      <alignment horizontal="right"/>
    </xf>
    <xf numFmtId="3" fontId="3" fillId="2" borderId="35" xfId="0" applyNumberFormat="1" applyFont="1" applyFill="1" applyBorder="1" applyAlignment="1">
      <alignment horizontal="right"/>
    </xf>
    <xf numFmtId="3" fontId="3" fillId="2" borderId="43" xfId="0" applyNumberFormat="1" applyFont="1" applyFill="1" applyBorder="1" applyAlignment="1">
      <alignment horizontal="right"/>
    </xf>
    <xf numFmtId="9" fontId="4" fillId="2" borderId="33" xfId="2" applyFont="1" applyFill="1" applyBorder="1" applyAlignment="1">
      <alignment horizontal="right"/>
    </xf>
    <xf numFmtId="3" fontId="85" fillId="0" borderId="0" xfId="0" applyNumberFormat="1" applyFont="1" applyAlignment="1">
      <alignment horizontal="right"/>
    </xf>
    <xf numFmtId="3" fontId="85" fillId="0" borderId="0" xfId="0" applyNumberFormat="1" applyFont="1"/>
    <xf numFmtId="17" fontId="86" fillId="2" borderId="0" xfId="0" applyNumberFormat="1" applyFont="1" applyFill="1"/>
    <xf numFmtId="167" fontId="86" fillId="2" borderId="0" xfId="1" applyNumberFormat="1" applyFont="1" applyFill="1" applyAlignment="1">
      <alignment horizontal="right"/>
    </xf>
    <xf numFmtId="167" fontId="6" fillId="0" borderId="0" xfId="1" applyNumberFormat="1" applyFont="1" applyFill="1" applyBorder="1" applyAlignment="1">
      <alignment horizontal="right"/>
    </xf>
    <xf numFmtId="167" fontId="87" fillId="0" borderId="0" xfId="1" applyNumberFormat="1" applyFont="1" applyFill="1" applyBorder="1" applyAlignment="1">
      <alignment horizontal="right"/>
    </xf>
    <xf numFmtId="9" fontId="87" fillId="0" borderId="0" xfId="2" applyFont="1" applyFill="1" applyBorder="1" applyAlignment="1">
      <alignment horizontal="right"/>
    </xf>
    <xf numFmtId="17" fontId="3" fillId="2" borderId="0" xfId="0" applyNumberFormat="1" applyFont="1" applyFill="1" applyAlignment="1">
      <alignment horizontal="right" vertical="center"/>
    </xf>
    <xf numFmtId="0" fontId="89" fillId="2" borderId="0" xfId="0" applyFont="1" applyFill="1" applyAlignment="1">
      <alignment horizontal="right" wrapText="1"/>
    </xf>
    <xf numFmtId="17" fontId="89" fillId="2" borderId="0" xfId="0" applyNumberFormat="1" applyFont="1" applyFill="1" applyAlignment="1">
      <alignment horizontal="right" wrapText="1"/>
    </xf>
    <xf numFmtId="170" fontId="87" fillId="0" borderId="0" xfId="2" applyNumberFormat="1" applyFont="1" applyBorder="1"/>
    <xf numFmtId="17" fontId="87" fillId="0" borderId="0" xfId="0" applyNumberFormat="1" applyFont="1" applyAlignment="1">
      <alignment horizontal="right"/>
    </xf>
    <xf numFmtId="170" fontId="90" fillId="0" borderId="0" xfId="2" applyNumberFormat="1" applyFont="1" applyBorder="1" applyAlignment="1">
      <alignment horizontal="right"/>
    </xf>
    <xf numFmtId="17" fontId="90" fillId="0" borderId="0" xfId="0" applyNumberFormat="1" applyFont="1" applyAlignment="1">
      <alignment horizontal="right"/>
    </xf>
    <xf numFmtId="170" fontId="87" fillId="0" borderId="0" xfId="2" applyNumberFormat="1" applyFont="1" applyBorder="1" applyAlignment="1">
      <alignment horizontal="right"/>
    </xf>
    <xf numFmtId="170" fontId="90" fillId="0" borderId="0" xfId="2" applyNumberFormat="1" applyFont="1" applyBorder="1"/>
    <xf numFmtId="17" fontId="87" fillId="0" borderId="0" xfId="11" applyNumberFormat="1" applyFont="1" applyAlignment="1">
      <alignment horizontal="left"/>
    </xf>
    <xf numFmtId="168" fontId="87" fillId="0" borderId="18" xfId="56" applyNumberFormat="1" applyFont="1" applyBorder="1"/>
    <xf numFmtId="168" fontId="87" fillId="0" borderId="0" xfId="56" applyNumberFormat="1" applyFont="1" applyBorder="1" applyAlignment="1">
      <alignment horizontal="center"/>
    </xf>
    <xf numFmtId="168" fontId="87" fillId="0" borderId="17" xfId="56" applyNumberFormat="1" applyFont="1" applyBorder="1"/>
    <xf numFmtId="168" fontId="87" fillId="0" borderId="0" xfId="56" applyNumberFormat="1" applyFont="1" applyBorder="1"/>
    <xf numFmtId="168" fontId="87" fillId="0" borderId="0" xfId="56" applyNumberFormat="1" applyFont="1" applyBorder="1" applyAlignment="1"/>
    <xf numFmtId="14" fontId="28" fillId="0" borderId="0" xfId="0" applyNumberFormat="1" applyFont="1"/>
    <xf numFmtId="17" fontId="29" fillId="0" borderId="0" xfId="0" applyNumberFormat="1" applyFont="1" applyAlignment="1">
      <alignment horizontal="right"/>
    </xf>
    <xf numFmtId="17" fontId="29" fillId="0" borderId="0" xfId="0" applyNumberFormat="1" applyFont="1"/>
    <xf numFmtId="167" fontId="6" fillId="0" borderId="0" xfId="1" applyNumberFormat="1" applyFont="1" applyAlignment="1">
      <alignment horizontal="right"/>
    </xf>
    <xf numFmtId="9" fontId="6" fillId="0" borderId="0" xfId="2" applyFont="1" applyAlignment="1">
      <alignment horizontal="right"/>
    </xf>
    <xf numFmtId="17" fontId="91" fillId="2" borderId="0" xfId="0" applyNumberFormat="1" applyFont="1" applyFill="1" applyAlignment="1">
      <alignment horizontal="left"/>
    </xf>
    <xf numFmtId="3" fontId="87" fillId="2" borderId="13" xfId="0" applyNumberFormat="1" applyFont="1" applyFill="1" applyBorder="1"/>
    <xf numFmtId="3" fontId="91" fillId="2" borderId="17" xfId="0" applyNumberFormat="1" applyFont="1" applyFill="1" applyBorder="1"/>
    <xf numFmtId="9" fontId="87" fillId="2" borderId="18" xfId="2" applyFont="1" applyFill="1" applyBorder="1"/>
    <xf numFmtId="9" fontId="87" fillId="2" borderId="13" xfId="2" applyFont="1" applyFill="1" applyBorder="1"/>
    <xf numFmtId="0" fontId="89" fillId="2" borderId="0" xfId="0" applyFont="1" applyFill="1" applyAlignment="1">
      <alignment wrapText="1"/>
    </xf>
    <xf numFmtId="9" fontId="6" fillId="0" borderId="0" xfId="0" applyNumberFormat="1" applyFont="1"/>
    <xf numFmtId="0" fontId="86" fillId="2" borderId="0" xfId="0" applyFont="1" applyFill="1"/>
    <xf numFmtId="9" fontId="86" fillId="2" borderId="0" xfId="0" applyNumberFormat="1" applyFont="1" applyFill="1"/>
    <xf numFmtId="17" fontId="3" fillId="2" borderId="0" xfId="0" applyNumberFormat="1" applyFont="1" applyFill="1" applyAlignment="1">
      <alignment horizontal="right" wrapText="1"/>
    </xf>
    <xf numFmtId="17" fontId="88" fillId="2" borderId="0" xfId="0" applyNumberFormat="1" applyFont="1" applyFill="1" applyAlignment="1">
      <alignment horizontal="left"/>
    </xf>
    <xf numFmtId="167" fontId="90" fillId="2" borderId="0" xfId="1" applyNumberFormat="1" applyFont="1" applyFill="1" applyBorder="1" applyAlignment="1">
      <alignment horizontal="right"/>
    </xf>
    <xf numFmtId="17" fontId="92" fillId="2" borderId="0" xfId="0" applyNumberFormat="1" applyFont="1" applyFill="1" applyAlignment="1">
      <alignment horizontal="left"/>
    </xf>
    <xf numFmtId="167" fontId="86" fillId="2" borderId="0" xfId="1" applyNumberFormat="1" applyFont="1" applyFill="1" applyBorder="1"/>
    <xf numFmtId="0" fontId="90" fillId="2" borderId="0" xfId="0" applyFont="1" applyFill="1"/>
    <xf numFmtId="0" fontId="88" fillId="2" borderId="0" xfId="0" applyFont="1" applyFill="1" applyAlignment="1">
      <alignment horizontal="right"/>
    </xf>
    <xf numFmtId="2" fontId="90" fillId="2" borderId="0" xfId="0" applyNumberFormat="1" applyFont="1" applyFill="1" applyAlignment="1">
      <alignment horizontal="right"/>
    </xf>
    <xf numFmtId="0" fontId="87" fillId="0" borderId="0" xfId="0" applyFont="1"/>
    <xf numFmtId="167" fontId="87" fillId="0" borderId="0" xfId="1" applyNumberFormat="1" applyFont="1" applyAlignment="1">
      <alignment horizontal="right"/>
    </xf>
    <xf numFmtId="17" fontId="90" fillId="0" borderId="0" xfId="0" applyNumberFormat="1" applyFont="1" applyAlignment="1">
      <alignment horizontal="left"/>
    </xf>
    <xf numFmtId="167" fontId="90" fillId="0" borderId="0" xfId="1" applyNumberFormat="1" applyFont="1" applyBorder="1" applyAlignment="1">
      <alignment horizontal="right"/>
    </xf>
    <xf numFmtId="9" fontId="90" fillId="2" borderId="0" xfId="2" applyFont="1" applyFill="1" applyBorder="1" applyAlignment="1">
      <alignment horizontal="right"/>
    </xf>
    <xf numFmtId="17" fontId="88" fillId="2" borderId="0" xfId="0" applyNumberFormat="1" applyFont="1" applyFill="1" applyAlignment="1">
      <alignment horizontal="right" wrapText="1"/>
    </xf>
    <xf numFmtId="0" fontId="28" fillId="2" borderId="0" xfId="0" applyFont="1" applyFill="1"/>
    <xf numFmtId="168" fontId="94" fillId="2" borderId="0" xfId="7" applyNumberFormat="1" applyFont="1" applyFill="1" applyBorder="1"/>
    <xf numFmtId="168" fontId="94" fillId="2" borderId="0" xfId="12" applyNumberFormat="1" applyFont="1" applyFill="1" applyBorder="1" applyAlignment="1">
      <alignment wrapText="1"/>
    </xf>
    <xf numFmtId="167" fontId="86" fillId="2" borderId="0" xfId="1" applyNumberFormat="1" applyFont="1" applyFill="1" applyBorder="1" applyAlignment="1">
      <alignment horizontal="right"/>
    </xf>
    <xf numFmtId="9" fontId="90" fillId="2" borderId="0" xfId="2" applyFont="1" applyFill="1" applyBorder="1"/>
    <xf numFmtId="9" fontId="90" fillId="2" borderId="0" xfId="2" applyFont="1" applyFill="1" applyBorder="1" applyAlignment="1">
      <alignment wrapText="1"/>
    </xf>
    <xf numFmtId="9" fontId="90" fillId="2" borderId="0" xfId="2" applyFont="1" applyFill="1" applyBorder="1" applyAlignment="1">
      <alignment horizontal="right" wrapText="1"/>
    </xf>
    <xf numFmtId="0" fontId="9" fillId="2" borderId="0" xfId="3" applyFont="1" applyFill="1" applyAlignment="1">
      <alignment horizontal="left"/>
    </xf>
    <xf numFmtId="0" fontId="32" fillId="2" borderId="0" xfId="3" applyFont="1" applyFill="1" applyBorder="1" applyAlignment="1">
      <alignment horizontal="left"/>
    </xf>
    <xf numFmtId="9" fontId="14" fillId="2" borderId="0" xfId="0" applyNumberFormat="1" applyFont="1" applyFill="1" applyAlignment="1">
      <alignment horizontal="right"/>
    </xf>
    <xf numFmtId="0" fontId="30" fillId="2" borderId="0" xfId="3" applyFont="1" applyFill="1"/>
    <xf numFmtId="0" fontId="29" fillId="2" borderId="0" xfId="0" applyFont="1" applyFill="1" applyAlignment="1">
      <alignment horizontal="right"/>
    </xf>
    <xf numFmtId="0" fontId="28" fillId="0" borderId="0" xfId="0" applyFont="1"/>
    <xf numFmtId="0" fontId="28" fillId="0" borderId="0" xfId="0" applyFont="1" applyAlignment="1">
      <alignment horizontal="right"/>
    </xf>
    <xf numFmtId="167" fontId="86" fillId="2" borderId="0" xfId="1" applyNumberFormat="1" applyFont="1" applyFill="1"/>
    <xf numFmtId="0" fontId="92" fillId="0" borderId="31" xfId="0" applyFont="1" applyBorder="1" applyAlignment="1">
      <alignment wrapText="1"/>
    </xf>
    <xf numFmtId="0" fontId="14" fillId="0" borderId="31" xfId="0" applyFont="1" applyBorder="1" applyAlignment="1">
      <alignment horizontal="right" wrapText="1"/>
    </xf>
    <xf numFmtId="1" fontId="14" fillId="0" borderId="0" xfId="184" applyNumberFormat="1" applyFont="1" applyAlignment="1">
      <alignment vertical="center" wrapText="1"/>
    </xf>
    <xf numFmtId="9" fontId="14" fillId="0" borderId="0" xfId="184" applyNumberFormat="1" applyFont="1" applyAlignment="1">
      <alignment vertical="center" wrapText="1"/>
    </xf>
    <xf numFmtId="0" fontId="13" fillId="0" borderId="45" xfId="0" applyFont="1" applyBorder="1" applyAlignment="1">
      <alignment horizontal="right" wrapText="1"/>
    </xf>
    <xf numFmtId="0" fontId="13" fillId="0" borderId="31" xfId="0" applyFont="1" applyBorder="1" applyAlignment="1">
      <alignment horizontal="right" wrapText="1"/>
    </xf>
    <xf numFmtId="167" fontId="90" fillId="0" borderId="0" xfId="1" applyNumberFormat="1" applyFont="1" applyAlignment="1">
      <alignment horizontal="right"/>
    </xf>
    <xf numFmtId="170" fontId="90" fillId="0" borderId="0" xfId="2" applyNumberFormat="1" applyFont="1"/>
    <xf numFmtId="170" fontId="87" fillId="0" borderId="0" xfId="2" applyNumberFormat="1" applyFont="1"/>
    <xf numFmtId="9" fontId="90" fillId="2" borderId="0" xfId="2" applyFont="1" applyFill="1"/>
    <xf numFmtId="17" fontId="88" fillId="2" borderId="0" xfId="0" applyNumberFormat="1" applyFont="1" applyFill="1" applyAlignment="1">
      <alignment wrapText="1"/>
    </xf>
    <xf numFmtId="9" fontId="90" fillId="2" borderId="0" xfId="2" applyFont="1" applyFill="1" applyAlignment="1">
      <alignment horizontal="right"/>
    </xf>
    <xf numFmtId="9" fontId="87" fillId="0" borderId="0" xfId="0" applyNumberFormat="1" applyFont="1" applyAlignment="1">
      <alignment horizontal="right"/>
    </xf>
    <xf numFmtId="3" fontId="87" fillId="0" borderId="0" xfId="0" applyNumberFormat="1" applyFont="1" applyAlignment="1">
      <alignment horizontal="right"/>
    </xf>
    <xf numFmtId="167" fontId="20" fillId="2" borderId="0" xfId="1" applyNumberFormat="1" applyFont="1" applyFill="1" applyBorder="1" applyAlignment="1">
      <alignment horizontal="right"/>
    </xf>
    <xf numFmtId="17" fontId="16" fillId="0" borderId="0" xfId="0" applyNumberFormat="1" applyFont="1" applyAlignment="1">
      <alignment horizontal="right" wrapText="1"/>
    </xf>
    <xf numFmtId="9" fontId="20" fillId="2" borderId="0" xfId="2" applyFont="1" applyFill="1" applyBorder="1" applyAlignment="1">
      <alignment horizontal="right"/>
    </xf>
    <xf numFmtId="0" fontId="95" fillId="2" borderId="0" xfId="3" applyFont="1" applyFill="1" applyBorder="1" applyAlignment="1">
      <alignment wrapText="1"/>
    </xf>
    <xf numFmtId="0" fontId="20" fillId="2" borderId="0" xfId="39" applyFont="1" applyFill="1"/>
    <xf numFmtId="0" fontId="31" fillId="2" borderId="0" xfId="5" applyFont="1" applyFill="1"/>
    <xf numFmtId="0" fontId="26" fillId="2" borderId="0" xfId="5" applyFont="1" applyFill="1"/>
    <xf numFmtId="0" fontId="24" fillId="2" borderId="0" xfId="5" applyFont="1" applyFill="1"/>
    <xf numFmtId="0" fontId="25" fillId="2" borderId="0" xfId="5" applyFont="1" applyFill="1"/>
    <xf numFmtId="0" fontId="0" fillId="0" borderId="31" xfId="0" applyBorder="1" applyAlignment="1">
      <alignment horizontal="left"/>
    </xf>
    <xf numFmtId="0" fontId="0" fillId="0" borderId="31" xfId="0" applyBorder="1"/>
    <xf numFmtId="167" fontId="90" fillId="2" borderId="0" xfId="1" applyNumberFormat="1" applyFont="1" applyFill="1" applyAlignment="1">
      <alignment horizontal="right"/>
    </xf>
    <xf numFmtId="0" fontId="97" fillId="2" borderId="0" xfId="3" applyFont="1" applyFill="1"/>
    <xf numFmtId="3" fontId="3" fillId="2" borderId="33" xfId="0" applyNumberFormat="1" applyFont="1" applyFill="1" applyBorder="1" applyAlignment="1">
      <alignment horizontal="right"/>
    </xf>
    <xf numFmtId="0" fontId="96" fillId="2" borderId="0" xfId="3" applyFont="1" applyFill="1"/>
    <xf numFmtId="0" fontId="56" fillId="0" borderId="0" xfId="0" applyFont="1"/>
    <xf numFmtId="3" fontId="30" fillId="2" borderId="0" xfId="0" applyNumberFormat="1" applyFont="1" applyFill="1"/>
    <xf numFmtId="9" fontId="30" fillId="2" borderId="0" xfId="2" applyFont="1" applyFill="1"/>
    <xf numFmtId="0" fontId="45" fillId="0" borderId="0" xfId="0" applyFont="1"/>
    <xf numFmtId="9" fontId="28" fillId="0" borderId="0" xfId="0" applyNumberFormat="1" applyFont="1"/>
    <xf numFmtId="164" fontId="14" fillId="2" borderId="0" xfId="1" applyFont="1" applyFill="1" applyBorder="1"/>
    <xf numFmtId="3" fontId="87" fillId="0" borderId="0" xfId="1" applyNumberFormat="1" applyFont="1" applyFill="1" applyBorder="1" applyAlignment="1">
      <alignment horizontal="right"/>
    </xf>
    <xf numFmtId="0" fontId="98" fillId="0" borderId="0" xfId="0" applyFont="1" applyAlignment="1">
      <alignment horizontal="right"/>
    </xf>
    <xf numFmtId="0" fontId="87" fillId="0" borderId="0" xfId="0" applyFont="1" applyAlignment="1">
      <alignment horizontal="right" wrapText="1"/>
    </xf>
    <xf numFmtId="167" fontId="6" fillId="2" borderId="0" xfId="1" applyNumberFormat="1" applyFont="1" applyFill="1" applyBorder="1" applyAlignment="1">
      <alignment horizontal="right"/>
    </xf>
    <xf numFmtId="0" fontId="87" fillId="0" borderId="0" xfId="0" applyFont="1" applyAlignment="1">
      <alignment horizontal="left"/>
    </xf>
    <xf numFmtId="0" fontId="87" fillId="2" borderId="0" xfId="0" applyFont="1" applyFill="1" applyAlignment="1">
      <alignment horizontal="right"/>
    </xf>
    <xf numFmtId="167" fontId="87" fillId="2" borderId="0" xfId="1" applyNumberFormat="1" applyFont="1" applyFill="1" applyBorder="1" applyAlignment="1">
      <alignment horizontal="right"/>
    </xf>
    <xf numFmtId="167" fontId="87" fillId="2" borderId="4" xfId="1" applyNumberFormat="1" applyFont="1" applyFill="1" applyBorder="1" applyAlignment="1">
      <alignment horizontal="right"/>
    </xf>
    <xf numFmtId="167" fontId="6" fillId="2" borderId="4" xfId="1" applyNumberFormat="1" applyFont="1" applyFill="1" applyBorder="1" applyAlignment="1">
      <alignment horizontal="right"/>
    </xf>
    <xf numFmtId="167" fontId="14" fillId="2" borderId="0" xfId="1" applyNumberFormat="1" applyFont="1" applyFill="1"/>
    <xf numFmtId="164" fontId="86" fillId="2" borderId="0" xfId="1" applyFont="1" applyFill="1" applyBorder="1"/>
    <xf numFmtId="17" fontId="100" fillId="2" borderId="0" xfId="0" applyNumberFormat="1" applyFont="1" applyFill="1" applyAlignment="1">
      <alignment horizontal="left"/>
    </xf>
    <xf numFmtId="167" fontId="101" fillId="2" borderId="0" xfId="1" applyNumberFormat="1" applyFont="1" applyFill="1" applyAlignment="1">
      <alignment horizontal="right"/>
    </xf>
    <xf numFmtId="17" fontId="102" fillId="2" borderId="0" xfId="0" applyNumberFormat="1" applyFont="1" applyFill="1" applyAlignment="1">
      <alignment horizontal="left"/>
    </xf>
    <xf numFmtId="167" fontId="103" fillId="2" borderId="0" xfId="1" applyNumberFormat="1" applyFont="1" applyFill="1"/>
    <xf numFmtId="17" fontId="104" fillId="0" borderId="0" xfId="0" applyNumberFormat="1" applyFont="1" applyAlignment="1">
      <alignment horizontal="left"/>
    </xf>
    <xf numFmtId="167" fontId="104" fillId="0" borderId="0" xfId="1" applyNumberFormat="1" applyFont="1" applyAlignment="1">
      <alignment horizontal="right"/>
    </xf>
    <xf numFmtId="0" fontId="104" fillId="2" borderId="0" xfId="0" applyFont="1" applyFill="1"/>
    <xf numFmtId="0" fontId="106" fillId="2" borderId="0" xfId="0" applyFont="1" applyFill="1" applyAlignment="1">
      <alignment horizontal="right"/>
    </xf>
    <xf numFmtId="2" fontId="104" fillId="2" borderId="0" xfId="0" applyNumberFormat="1" applyFont="1" applyFill="1" applyAlignment="1">
      <alignment horizontal="right"/>
    </xf>
    <xf numFmtId="0" fontId="105" fillId="2" borderId="0" xfId="0" applyFont="1" applyFill="1" applyAlignment="1">
      <alignment horizontal="right" wrapText="1"/>
    </xf>
    <xf numFmtId="0" fontId="107" fillId="0" borderId="0" xfId="0" applyFont="1"/>
    <xf numFmtId="0" fontId="73" fillId="0" borderId="0" xfId="0" applyFont="1" applyAlignment="1">
      <alignment horizontal="left"/>
    </xf>
    <xf numFmtId="0" fontId="5" fillId="0" borderId="0" xfId="0" applyFont="1" applyAlignment="1">
      <alignment horizontal="right" wrapText="1"/>
    </xf>
    <xf numFmtId="3" fontId="6" fillId="0" borderId="0" xfId="0" applyNumberFormat="1" applyFont="1" applyAlignment="1">
      <alignment horizontal="right"/>
    </xf>
    <xf numFmtId="3" fontId="6" fillId="36" borderId="0" xfId="0" applyNumberFormat="1" applyFont="1" applyFill="1" applyAlignment="1">
      <alignment horizontal="right"/>
    </xf>
    <xf numFmtId="0" fontId="108" fillId="0" borderId="0" xfId="147" applyFont="1" applyFill="1" applyAlignment="1"/>
    <xf numFmtId="0" fontId="11" fillId="0" borderId="0" xfId="5"/>
    <xf numFmtId="0" fontId="31" fillId="0" borderId="0" xfId="5" applyFont="1"/>
    <xf numFmtId="0" fontId="20" fillId="0" borderId="0" xfId="5" applyFont="1" applyAlignment="1">
      <alignment vertical="top" wrapText="1"/>
    </xf>
    <xf numFmtId="0" fontId="11" fillId="0" borderId="0" xfId="5" applyAlignment="1">
      <alignment vertical="top"/>
    </xf>
    <xf numFmtId="0" fontId="109" fillId="0" borderId="0" xfId="27" applyFont="1" applyFill="1" applyAlignment="1" applyProtection="1">
      <alignment vertical="top"/>
      <protection hidden="1"/>
    </xf>
    <xf numFmtId="0" fontId="6" fillId="0" borderId="0" xfId="366" applyFont="1" applyAlignment="1">
      <alignment wrapText="1"/>
    </xf>
    <xf numFmtId="0" fontId="20" fillId="0" borderId="0" xfId="0" applyFont="1" applyAlignment="1">
      <alignment vertical="top" wrapText="1"/>
    </xf>
    <xf numFmtId="0" fontId="109" fillId="0" borderId="0" xfId="27" applyFont="1" applyFill="1" applyAlignment="1" applyProtection="1">
      <protection hidden="1"/>
    </xf>
    <xf numFmtId="0" fontId="31" fillId="0" borderId="0" xfId="0" applyFont="1"/>
    <xf numFmtId="0" fontId="20" fillId="0" borderId="0" xfId="0" applyFont="1" applyAlignment="1" applyProtection="1">
      <alignment vertical="top" wrapText="1"/>
      <protection hidden="1"/>
    </xf>
    <xf numFmtId="0" fontId="20" fillId="0" borderId="0" xfId="50" applyFont="1" applyAlignment="1">
      <alignment vertical="top" wrapText="1"/>
    </xf>
    <xf numFmtId="0" fontId="31" fillId="0" borderId="0" xfId="5" applyFont="1" applyProtection="1">
      <protection hidden="1"/>
    </xf>
    <xf numFmtId="0" fontId="110" fillId="0" borderId="0" xfId="0" applyFont="1"/>
    <xf numFmtId="0" fontId="111" fillId="0" borderId="0" xfId="367" applyFont="1" applyAlignment="1" applyProtection="1">
      <alignment horizontal="left"/>
      <protection hidden="1"/>
    </xf>
    <xf numFmtId="0" fontId="111" fillId="0" borderId="0" xfId="367" applyFont="1" applyProtection="1">
      <protection hidden="1"/>
    </xf>
    <xf numFmtId="0" fontId="31" fillId="0" borderId="0" xfId="367" applyFont="1" applyAlignment="1" applyProtection="1">
      <alignment vertical="top"/>
      <protection hidden="1"/>
    </xf>
    <xf numFmtId="0" fontId="96" fillId="0" borderId="0" xfId="367" applyFont="1" applyAlignment="1" applyProtection="1">
      <alignment vertical="top" wrapText="1"/>
      <protection hidden="1"/>
    </xf>
    <xf numFmtId="0" fontId="113" fillId="0" borderId="0" xfId="368" applyFont="1" applyAlignment="1">
      <alignment horizontal="left" vertical="top"/>
    </xf>
    <xf numFmtId="0" fontId="5" fillId="0" borderId="0" xfId="0" applyFont="1" applyAlignment="1">
      <alignment wrapText="1"/>
    </xf>
    <xf numFmtId="0" fontId="96" fillId="0" borderId="0" xfId="367" applyFont="1" applyAlignment="1" applyProtection="1">
      <alignment wrapText="1"/>
      <protection hidden="1"/>
    </xf>
    <xf numFmtId="0" fontId="115" fillId="0" borderId="0" xfId="368" applyFont="1" applyAlignment="1">
      <alignment vertical="top" wrapText="1"/>
    </xf>
    <xf numFmtId="0" fontId="20" fillId="0" borderId="0" xfId="367" applyFont="1" applyAlignment="1" applyProtection="1">
      <alignment wrapText="1"/>
      <protection hidden="1"/>
    </xf>
    <xf numFmtId="0" fontId="112" fillId="0" borderId="0" xfId="0" applyFont="1" applyAlignment="1" applyProtection="1">
      <alignment vertical="top"/>
      <protection hidden="1"/>
    </xf>
    <xf numFmtId="0" fontId="20" fillId="0" borderId="0" xfId="0" applyFont="1" applyAlignment="1" applyProtection="1">
      <alignment wrapText="1"/>
      <protection hidden="1"/>
    </xf>
    <xf numFmtId="0" fontId="56" fillId="0" borderId="0" xfId="0" applyFont="1" applyProtection="1">
      <protection hidden="1"/>
    </xf>
    <xf numFmtId="0" fontId="56" fillId="0" borderId="0" xfId="0" applyFont="1" applyAlignment="1" applyProtection="1">
      <alignment wrapText="1"/>
      <protection hidden="1"/>
    </xf>
    <xf numFmtId="0" fontId="31" fillId="0" borderId="0" xfId="5" applyFont="1" applyAlignment="1" applyProtection="1">
      <alignment vertical="top"/>
      <protection hidden="1"/>
    </xf>
    <xf numFmtId="0" fontId="117" fillId="0" borderId="0" xfId="0" applyFont="1" applyAlignment="1">
      <alignment wrapText="1"/>
    </xf>
    <xf numFmtId="0" fontId="9" fillId="0" borderId="0" xfId="3" applyFont="1" applyAlignment="1">
      <alignment horizontal="left"/>
    </xf>
    <xf numFmtId="17" fontId="105" fillId="2" borderId="0" xfId="0" applyNumberFormat="1" applyFont="1" applyFill="1" applyAlignment="1">
      <alignment horizontal="right" wrapText="1"/>
    </xf>
    <xf numFmtId="0" fontId="106" fillId="2" borderId="0" xfId="0" applyFont="1" applyFill="1" applyAlignment="1">
      <alignment horizontal="center"/>
    </xf>
    <xf numFmtId="0" fontId="3" fillId="2" borderId="17" xfId="0" applyFont="1" applyFill="1" applyBorder="1" applyAlignment="1">
      <alignment horizontal="right" wrapText="1"/>
    </xf>
    <xf numFmtId="171" fontId="4" fillId="2" borderId="17" xfId="1" applyNumberFormat="1" applyFont="1" applyFill="1" applyBorder="1" applyAlignment="1">
      <alignment horizontal="right"/>
    </xf>
    <xf numFmtId="171" fontId="4" fillId="2" borderId="41" xfId="1" applyNumberFormat="1" applyFont="1" applyFill="1" applyBorder="1" applyAlignment="1">
      <alignment horizontal="right"/>
    </xf>
    <xf numFmtId="171" fontId="3" fillId="2" borderId="17" xfId="1" applyNumberFormat="1" applyFont="1" applyFill="1" applyBorder="1" applyAlignment="1">
      <alignment horizontal="right"/>
    </xf>
    <xf numFmtId="171" fontId="3" fillId="2" borderId="42" xfId="1" applyNumberFormat="1" applyFont="1" applyFill="1" applyBorder="1" applyAlignment="1">
      <alignment horizontal="right"/>
    </xf>
    <xf numFmtId="171" fontId="3" fillId="2" borderId="36" xfId="1" applyNumberFormat="1" applyFont="1" applyFill="1" applyBorder="1" applyAlignment="1">
      <alignment horizontal="right"/>
    </xf>
    <xf numFmtId="9" fontId="3" fillId="2" borderId="18" xfId="2" applyFont="1" applyFill="1" applyBorder="1" applyAlignment="1">
      <alignment horizontal="right"/>
    </xf>
    <xf numFmtId="9" fontId="3" fillId="2" borderId="40" xfId="2" applyFont="1" applyFill="1" applyBorder="1" applyAlignment="1">
      <alignment horizontal="right"/>
    </xf>
    <xf numFmtId="9" fontId="4" fillId="2" borderId="21" xfId="2" applyFont="1" applyFill="1" applyBorder="1" applyAlignment="1">
      <alignment horizontal="right"/>
    </xf>
    <xf numFmtId="166" fontId="5" fillId="2" borderId="4" xfId="1" applyNumberFormat="1" applyFont="1" applyFill="1" applyBorder="1"/>
    <xf numFmtId="0" fontId="20" fillId="0" borderId="0" xfId="0" applyFont="1" applyAlignment="1">
      <alignment wrapText="1"/>
    </xf>
    <xf numFmtId="0" fontId="60" fillId="0" borderId="0" xfId="143" applyFont="1" applyFill="1" applyBorder="1"/>
    <xf numFmtId="0" fontId="77" fillId="0" borderId="0" xfId="0" applyFont="1"/>
    <xf numFmtId="0" fontId="113" fillId="0" borderId="0" xfId="0" applyFont="1" applyAlignment="1">
      <alignment horizontal="left"/>
    </xf>
    <xf numFmtId="165" fontId="6" fillId="0" borderId="0" xfId="0" applyNumberFormat="1" applyFont="1"/>
    <xf numFmtId="0" fontId="31" fillId="0" borderId="0" xfId="367" applyFont="1" applyAlignment="1" applyProtection="1">
      <alignment vertical="top" wrapText="1"/>
      <protection hidden="1"/>
    </xf>
    <xf numFmtId="0" fontId="73" fillId="0" borderId="0" xfId="0" applyFont="1" applyAlignment="1">
      <alignment horizontal="left" vertical="top"/>
    </xf>
    <xf numFmtId="0" fontId="6" fillId="0" borderId="0" xfId="0" applyFont="1" applyAlignment="1">
      <alignment vertical="top" wrapText="1"/>
    </xf>
    <xf numFmtId="0" fontId="6" fillId="0" borderId="0" xfId="0" applyFont="1" applyAlignment="1" applyProtection="1">
      <alignment vertical="top" wrapText="1"/>
      <protection hidden="1"/>
    </xf>
    <xf numFmtId="0" fontId="108" fillId="0" borderId="0" xfId="143" applyFont="1" applyBorder="1"/>
    <xf numFmtId="0" fontId="73" fillId="0" borderId="0" xfId="368" applyFont="1" applyAlignment="1">
      <alignment horizontal="left"/>
    </xf>
    <xf numFmtId="0" fontId="6" fillId="0" borderId="0" xfId="0" applyFont="1" applyAlignment="1">
      <alignment vertical="top"/>
    </xf>
    <xf numFmtId="0" fontId="108" fillId="0" borderId="0" xfId="369" applyFill="1" applyAlignment="1" applyProtection="1">
      <alignment horizontal="left"/>
      <protection hidden="1"/>
    </xf>
    <xf numFmtId="0" fontId="6" fillId="0" borderId="0" xfId="0" applyFont="1" applyAlignment="1" applyProtection="1">
      <alignment vertical="top"/>
      <protection hidden="1"/>
    </xf>
    <xf numFmtId="0" fontId="118" fillId="0" borderId="0" xfId="370"/>
    <xf numFmtId="0" fontId="118" fillId="0" borderId="0" xfId="370" applyFill="1" applyAlignment="1" applyProtection="1">
      <alignment horizontal="left"/>
      <protection hidden="1"/>
    </xf>
    <xf numFmtId="0" fontId="6" fillId="0" borderId="0" xfId="368" applyFont="1" applyAlignment="1">
      <alignment horizontal="left"/>
    </xf>
    <xf numFmtId="167" fontId="119" fillId="0" borderId="0" xfId="1" applyNumberFormat="1" applyFont="1" applyFill="1" applyBorder="1" applyAlignment="1">
      <alignment horizontal="right"/>
    </xf>
    <xf numFmtId="9" fontId="119" fillId="0" borderId="0" xfId="0" applyNumberFormat="1" applyFont="1" applyAlignment="1">
      <alignment horizontal="right"/>
    </xf>
    <xf numFmtId="0" fontId="119" fillId="0" borderId="0" xfId="0" applyFont="1"/>
    <xf numFmtId="167" fontId="119" fillId="0" borderId="0" xfId="1" applyNumberFormat="1" applyFont="1" applyAlignment="1">
      <alignment horizontal="right"/>
    </xf>
    <xf numFmtId="17" fontId="106" fillId="2" borderId="0" xfId="0" applyNumberFormat="1" applyFont="1" applyFill="1" applyAlignment="1">
      <alignment horizontal="left"/>
    </xf>
    <xf numFmtId="167" fontId="104" fillId="2" borderId="0" xfId="1" applyNumberFormat="1" applyFont="1" applyFill="1" applyAlignment="1">
      <alignment horizontal="right"/>
    </xf>
    <xf numFmtId="17" fontId="120" fillId="2" borderId="0" xfId="0" applyNumberFormat="1" applyFont="1" applyFill="1" applyAlignment="1">
      <alignment horizontal="left"/>
    </xf>
    <xf numFmtId="167" fontId="121" fillId="2" borderId="0" xfId="1" applyNumberFormat="1" applyFont="1" applyFill="1"/>
    <xf numFmtId="167" fontId="121" fillId="2" borderId="0" xfId="1" applyNumberFormat="1" applyFont="1" applyFill="1" applyAlignment="1">
      <alignment horizontal="right"/>
    </xf>
    <xf numFmtId="17" fontId="121" fillId="2" borderId="0" xfId="0" applyNumberFormat="1" applyFont="1" applyFill="1"/>
    <xf numFmtId="0" fontId="31" fillId="0" borderId="0" xfId="367" applyFont="1" applyAlignment="1" applyProtection="1">
      <alignment horizontal="right" vertical="top" wrapText="1"/>
      <protection hidden="1"/>
    </xf>
    <xf numFmtId="0" fontId="73" fillId="0" borderId="0" xfId="0" applyFont="1" applyAlignment="1">
      <alignment horizontal="right"/>
    </xf>
    <xf numFmtId="165" fontId="6" fillId="0" borderId="0" xfId="0" applyNumberFormat="1" applyFont="1" applyAlignment="1">
      <alignment horizontal="right"/>
    </xf>
    <xf numFmtId="0" fontId="24" fillId="0" borderId="0" xfId="0" applyFont="1"/>
    <xf numFmtId="167" fontId="121" fillId="2" borderId="0" xfId="1" applyNumberFormat="1" applyFont="1" applyFill="1" applyBorder="1"/>
    <xf numFmtId="164" fontId="121" fillId="2" borderId="0" xfId="1" applyFont="1" applyFill="1" applyBorder="1"/>
    <xf numFmtId="0" fontId="14" fillId="0" borderId="44" xfId="184" applyFont="1" applyBorder="1" applyAlignment="1">
      <alignment vertical="center" wrapText="1"/>
    </xf>
    <xf numFmtId="3" fontId="13" fillId="0" borderId="0" xfId="184" applyNumberFormat="1" applyFont="1" applyAlignment="1">
      <alignment horizontal="right" vertical="center" wrapText="1"/>
    </xf>
    <xf numFmtId="9" fontId="120" fillId="0" borderId="0" xfId="2" applyFont="1" applyFill="1" applyAlignment="1">
      <alignment horizontal="right" vertical="center" wrapText="1"/>
    </xf>
    <xf numFmtId="3" fontId="6" fillId="0" borderId="0" xfId="1" applyNumberFormat="1" applyFont="1" applyFill="1" applyBorder="1" applyAlignment="1">
      <alignment horizontal="right"/>
    </xf>
    <xf numFmtId="9" fontId="87" fillId="0" borderId="0" xfId="2" applyFont="1" applyAlignment="1">
      <alignment horizontal="right"/>
    </xf>
    <xf numFmtId="9" fontId="119" fillId="0" borderId="0" xfId="2" applyFont="1" applyAlignment="1">
      <alignment horizontal="right"/>
    </xf>
    <xf numFmtId="9" fontId="6" fillId="0" borderId="0" xfId="2" applyFont="1" applyFill="1" applyAlignment="1">
      <alignment horizontal="right"/>
    </xf>
    <xf numFmtId="17" fontId="119" fillId="0" borderId="0" xfId="11" applyNumberFormat="1" applyFont="1" applyAlignment="1">
      <alignment horizontal="left"/>
    </xf>
    <xf numFmtId="168" fontId="119" fillId="0" borderId="18" xfId="56" applyNumberFormat="1" applyFont="1" applyBorder="1"/>
    <xf numFmtId="168" fontId="119" fillId="0" borderId="0" xfId="56" applyNumberFormat="1" applyFont="1" applyAlignment="1">
      <alignment horizontal="center"/>
    </xf>
    <xf numFmtId="168" fontId="119" fillId="0" borderId="17" xfId="56" applyNumberFormat="1" applyFont="1" applyBorder="1"/>
    <xf numFmtId="168" fontId="119" fillId="0" borderId="0" xfId="56" applyNumberFormat="1" applyFont="1"/>
    <xf numFmtId="168" fontId="119" fillId="0" borderId="0" xfId="56" applyNumberFormat="1" applyFont="1" applyAlignment="1"/>
    <xf numFmtId="17" fontId="124" fillId="2" borderId="0" xfId="0" applyNumberFormat="1" applyFont="1" applyFill="1" applyAlignment="1">
      <alignment horizontal="left"/>
    </xf>
    <xf numFmtId="3" fontId="119" fillId="2" borderId="13" xfId="0" applyNumberFormat="1" applyFont="1" applyFill="1" applyBorder="1"/>
    <xf numFmtId="3" fontId="124" fillId="2" borderId="17" xfId="0" applyNumberFormat="1" applyFont="1" applyFill="1" applyBorder="1"/>
    <xf numFmtId="9" fontId="119" fillId="2" borderId="18" xfId="2" applyFont="1" applyFill="1" applyBorder="1"/>
    <xf numFmtId="9" fontId="119" fillId="2" borderId="13" xfId="2" applyFont="1" applyFill="1" applyBorder="1"/>
    <xf numFmtId="168" fontId="123" fillId="2" borderId="0" xfId="7" applyNumberFormat="1" applyFont="1" applyFill="1" applyBorder="1"/>
    <xf numFmtId="168" fontId="94" fillId="2" borderId="21" xfId="12" applyNumberFormat="1" applyFont="1" applyFill="1" applyBorder="1" applyAlignment="1">
      <alignment wrapText="1"/>
    </xf>
    <xf numFmtId="9" fontId="17" fillId="2" borderId="21" xfId="2" applyFont="1" applyFill="1" applyBorder="1" applyAlignment="1">
      <alignment wrapText="1"/>
    </xf>
    <xf numFmtId="168" fontId="123" fillId="2" borderId="0" xfId="12" applyNumberFormat="1" applyFont="1" applyFill="1" applyBorder="1" applyAlignment="1">
      <alignment wrapText="1"/>
    </xf>
    <xf numFmtId="168" fontId="123" fillId="2" borderId="31" xfId="12" applyNumberFormat="1" applyFont="1" applyFill="1" applyBorder="1" applyAlignment="1">
      <alignment wrapText="1"/>
    </xf>
    <xf numFmtId="9" fontId="17" fillId="2" borderId="31" xfId="2" applyFont="1" applyFill="1" applyBorder="1" applyAlignment="1">
      <alignment wrapText="1"/>
    </xf>
    <xf numFmtId="168" fontId="17" fillId="2" borderId="21" xfId="12" applyNumberFormat="1" applyFont="1" applyFill="1" applyBorder="1" applyAlignment="1">
      <alignment wrapText="1"/>
    </xf>
    <xf numFmtId="168" fontId="17" fillId="2" borderId="31" xfId="12" applyNumberFormat="1" applyFont="1" applyFill="1" applyBorder="1" applyAlignment="1">
      <alignment wrapText="1"/>
    </xf>
    <xf numFmtId="168" fontId="17" fillId="2" borderId="15" xfId="12" applyNumberFormat="1" applyFont="1" applyFill="1" applyBorder="1" applyAlignment="1">
      <alignment wrapText="1"/>
    </xf>
    <xf numFmtId="0" fontId="17" fillId="2" borderId="0" xfId="11" applyFont="1" applyFill="1" applyAlignment="1">
      <alignment horizontal="right" wrapText="1"/>
    </xf>
    <xf numFmtId="0" fontId="18" fillId="2" borderId="0" xfId="11" applyFont="1" applyFill="1" applyAlignment="1">
      <alignment horizontal="right" wrapText="1"/>
    </xf>
    <xf numFmtId="0" fontId="55" fillId="2" borderId="17" xfId="11" applyFont="1" applyFill="1" applyBorder="1" applyAlignment="1">
      <alignment horizontal="right" wrapText="1"/>
    </xf>
    <xf numFmtId="17" fontId="4" fillId="2" borderId="16" xfId="11" applyNumberFormat="1" applyFont="1" applyFill="1" applyBorder="1" applyAlignment="1">
      <alignment horizontal="left" wrapText="1"/>
    </xf>
    <xf numFmtId="17" fontId="4" fillId="2" borderId="17" xfId="11" applyNumberFormat="1" applyFont="1" applyFill="1" applyBorder="1" applyAlignment="1">
      <alignment horizontal="left" wrapText="1"/>
    </xf>
    <xf numFmtId="17" fontId="4" fillId="2" borderId="34" xfId="11" applyNumberFormat="1" applyFont="1" applyFill="1" applyBorder="1" applyAlignment="1">
      <alignment horizontal="left" wrapText="1"/>
    </xf>
    <xf numFmtId="17" fontId="4" fillId="2" borderId="36" xfId="11" applyNumberFormat="1" applyFont="1" applyFill="1" applyBorder="1" applyAlignment="1">
      <alignment horizontal="left" wrapText="1"/>
    </xf>
    <xf numFmtId="17" fontId="64" fillId="2" borderId="17" xfId="11" applyNumberFormat="1" applyFont="1" applyFill="1" applyBorder="1" applyAlignment="1">
      <alignment horizontal="left" wrapText="1"/>
    </xf>
    <xf numFmtId="17" fontId="90" fillId="2" borderId="17" xfId="11" applyNumberFormat="1" applyFont="1" applyFill="1" applyBorder="1" applyAlignment="1">
      <alignment horizontal="left" wrapText="1"/>
    </xf>
    <xf numFmtId="17" fontId="90" fillId="2" borderId="34" xfId="11" applyNumberFormat="1" applyFont="1" applyFill="1" applyBorder="1" applyAlignment="1">
      <alignment horizontal="left" wrapText="1"/>
    </xf>
    <xf numFmtId="17" fontId="104" fillId="2" borderId="17" xfId="11" applyNumberFormat="1" applyFont="1" applyFill="1" applyBorder="1" applyAlignment="1">
      <alignment horizontal="left" wrapText="1"/>
    </xf>
    <xf numFmtId="17" fontId="104" fillId="2" borderId="36" xfId="11" applyNumberFormat="1" applyFont="1" applyFill="1" applyBorder="1" applyAlignment="1">
      <alignment horizontal="left" wrapText="1"/>
    </xf>
    <xf numFmtId="0" fontId="17" fillId="2" borderId="0" xfId="6" applyFont="1" applyFill="1" applyAlignment="1">
      <alignment horizontal="right" wrapText="1"/>
    </xf>
    <xf numFmtId="0" fontId="54" fillId="2" borderId="17" xfId="6" applyFont="1" applyFill="1" applyBorder="1" applyAlignment="1">
      <alignment horizontal="left" wrapText="1"/>
    </xf>
    <xf numFmtId="17" fontId="16" fillId="2" borderId="17" xfId="6" applyNumberFormat="1" applyFont="1" applyFill="1" applyBorder="1" applyAlignment="1">
      <alignment horizontal="left"/>
    </xf>
    <xf numFmtId="17" fontId="62" fillId="2" borderId="17" xfId="6" applyNumberFormat="1" applyFont="1" applyFill="1" applyBorder="1" applyAlignment="1">
      <alignment horizontal="left"/>
    </xf>
    <xf numFmtId="17" fontId="93" fillId="2" borderId="17" xfId="6" applyNumberFormat="1" applyFont="1" applyFill="1" applyBorder="1" applyAlignment="1">
      <alignment horizontal="left"/>
    </xf>
    <xf numFmtId="17" fontId="122" fillId="2" borderId="17" xfId="6" applyNumberFormat="1" applyFont="1" applyFill="1" applyBorder="1" applyAlignment="1">
      <alignment horizontal="left"/>
    </xf>
    <xf numFmtId="17" fontId="16" fillId="2" borderId="16" xfId="6" applyNumberFormat="1" applyFont="1" applyFill="1" applyBorder="1" applyAlignment="1">
      <alignment horizontal="left"/>
    </xf>
    <xf numFmtId="168" fontId="17" fillId="2" borderId="15" xfId="7" applyNumberFormat="1" applyFont="1" applyFill="1" applyBorder="1"/>
    <xf numFmtId="17" fontId="16" fillId="2" borderId="34" xfId="6" applyNumberFormat="1" applyFont="1" applyFill="1" applyBorder="1" applyAlignment="1">
      <alignment horizontal="left"/>
    </xf>
    <xf numFmtId="168" fontId="17" fillId="2" borderId="21" xfId="7" applyNumberFormat="1" applyFont="1" applyFill="1" applyBorder="1"/>
    <xf numFmtId="9" fontId="17" fillId="2" borderId="21" xfId="2" applyFont="1" applyFill="1" applyBorder="1"/>
    <xf numFmtId="17" fontId="16" fillId="2" borderId="36" xfId="6" applyNumberFormat="1" applyFont="1" applyFill="1" applyBorder="1" applyAlignment="1">
      <alignment horizontal="left"/>
    </xf>
    <xf numFmtId="168" fontId="17" fillId="2" borderId="31" xfId="7" applyNumberFormat="1" applyFont="1" applyFill="1" applyBorder="1"/>
    <xf numFmtId="9" fontId="17" fillId="2" borderId="31" xfId="2" applyFont="1" applyFill="1" applyBorder="1"/>
    <xf numFmtId="17" fontId="93" fillId="2" borderId="36" xfId="6" applyNumberFormat="1" applyFont="1" applyFill="1" applyBorder="1" applyAlignment="1">
      <alignment horizontal="left"/>
    </xf>
    <xf numFmtId="168" fontId="94" fillId="2" borderId="31" xfId="7" applyNumberFormat="1" applyFont="1" applyFill="1" applyBorder="1"/>
    <xf numFmtId="17" fontId="122" fillId="2" borderId="34" xfId="6" applyNumberFormat="1" applyFont="1" applyFill="1" applyBorder="1" applyAlignment="1">
      <alignment horizontal="left"/>
    </xf>
    <xf numFmtId="168" fontId="123" fillId="2" borderId="21" xfId="7" applyNumberFormat="1" applyFont="1" applyFill="1" applyBorder="1"/>
    <xf numFmtId="167" fontId="14" fillId="2" borderId="15" xfId="1" applyNumberFormat="1" applyFont="1" applyFill="1" applyBorder="1" applyAlignment="1">
      <alignment horizontal="right"/>
    </xf>
    <xf numFmtId="0" fontId="14" fillId="2" borderId="15" xfId="0" applyFont="1" applyFill="1" applyBorder="1" applyAlignment="1">
      <alignment horizontal="right"/>
    </xf>
    <xf numFmtId="17" fontId="14" fillId="2" borderId="17" xfId="11" applyNumberFormat="1" applyFont="1" applyFill="1" applyBorder="1" applyAlignment="1">
      <alignment horizontal="left" wrapText="1"/>
    </xf>
    <xf numFmtId="17" fontId="86" fillId="2" borderId="17" xfId="11" applyNumberFormat="1" applyFont="1" applyFill="1" applyBorder="1" applyAlignment="1">
      <alignment horizontal="left" wrapText="1"/>
    </xf>
    <xf numFmtId="17" fontId="121" fillId="2" borderId="17" xfId="11" applyNumberFormat="1" applyFont="1" applyFill="1" applyBorder="1" applyAlignment="1">
      <alignment horizontal="left" wrapText="1"/>
    </xf>
    <xf numFmtId="167" fontId="14" fillId="2" borderId="21" xfId="1" applyNumberFormat="1" applyFont="1" applyFill="1" applyBorder="1" applyAlignment="1">
      <alignment horizontal="right"/>
    </xf>
    <xf numFmtId="9" fontId="14" fillId="2" borderId="21" xfId="2" applyFont="1" applyFill="1" applyBorder="1" applyAlignment="1">
      <alignment horizontal="right"/>
    </xf>
    <xf numFmtId="167" fontId="14" fillId="2" borderId="31" xfId="1" applyNumberFormat="1" applyFont="1" applyFill="1" applyBorder="1" applyAlignment="1">
      <alignment horizontal="right"/>
    </xf>
    <xf numFmtId="9" fontId="14" fillId="2" borderId="31" xfId="2" applyFont="1" applyFill="1" applyBorder="1" applyAlignment="1">
      <alignment horizontal="right"/>
    </xf>
    <xf numFmtId="17" fontId="86" fillId="2" borderId="34" xfId="11" applyNumberFormat="1" applyFont="1" applyFill="1" applyBorder="1" applyAlignment="1">
      <alignment horizontal="left" wrapText="1"/>
    </xf>
    <xf numFmtId="167" fontId="86" fillId="2" borderId="21" xfId="1" applyNumberFormat="1" applyFont="1" applyFill="1" applyBorder="1" applyAlignment="1">
      <alignment horizontal="right"/>
    </xf>
    <xf numFmtId="167" fontId="121" fillId="2" borderId="0" xfId="1" applyNumberFormat="1" applyFont="1" applyFill="1" applyBorder="1" applyAlignment="1">
      <alignment horizontal="right"/>
    </xf>
    <xf numFmtId="17" fontId="14" fillId="2" borderId="36" xfId="11" applyNumberFormat="1" applyFont="1" applyFill="1" applyBorder="1" applyAlignment="1">
      <alignment horizontal="left" wrapText="1"/>
    </xf>
    <xf numFmtId="0" fontId="105" fillId="2" borderId="0" xfId="0" applyFont="1" applyFill="1" applyAlignment="1">
      <alignment wrapText="1"/>
    </xf>
    <xf numFmtId="0" fontId="125" fillId="2" borderId="0" xfId="0" applyFont="1" applyFill="1" applyAlignment="1">
      <alignment horizontal="right" wrapText="1"/>
    </xf>
    <xf numFmtId="3" fontId="119" fillId="0" borderId="0" xfId="0" applyNumberFormat="1" applyFont="1" applyAlignment="1">
      <alignment horizontal="right"/>
    </xf>
    <xf numFmtId="0" fontId="124" fillId="0" borderId="0" xfId="0" applyFont="1" applyAlignment="1">
      <alignment horizontal="right" wrapText="1"/>
    </xf>
    <xf numFmtId="0" fontId="119" fillId="2" borderId="0" xfId="0" applyFont="1" applyFill="1" applyAlignment="1">
      <alignment horizontal="right"/>
    </xf>
    <xf numFmtId="0" fontId="73" fillId="37" borderId="0" xfId="0" applyFont="1" applyFill="1" applyAlignment="1">
      <alignment horizontal="right"/>
    </xf>
    <xf numFmtId="3" fontId="73" fillId="37" borderId="0" xfId="0" applyNumberFormat="1" applyFont="1" applyFill="1" applyAlignment="1">
      <alignment horizontal="right"/>
    </xf>
    <xf numFmtId="0" fontId="104" fillId="0" borderId="0" xfId="0" applyFont="1" applyAlignment="1">
      <alignment horizontal="left"/>
    </xf>
    <xf numFmtId="3" fontId="119" fillId="2" borderId="0" xfId="0" applyNumberFormat="1" applyFont="1" applyFill="1" applyAlignment="1">
      <alignment horizontal="right"/>
    </xf>
    <xf numFmtId="3" fontId="119" fillId="2" borderId="4" xfId="0" applyNumberFormat="1" applyFont="1" applyFill="1" applyBorder="1" applyAlignment="1">
      <alignment horizontal="right"/>
    </xf>
    <xf numFmtId="3" fontId="20" fillId="0" borderId="0" xfId="2" applyNumberFormat="1" applyFont="1" applyFill="1" applyBorder="1" applyAlignment="1">
      <alignment horizontal="right"/>
    </xf>
    <xf numFmtId="0" fontId="126" fillId="0" borderId="0" xfId="0" applyFont="1" applyAlignment="1">
      <alignment horizontal="right"/>
    </xf>
    <xf numFmtId="0" fontId="0" fillId="0" borderId="0" xfId="0" applyAlignment="1">
      <alignment horizontal="right" vertical="top" wrapText="1"/>
    </xf>
    <xf numFmtId="3" fontId="0" fillId="0" borderId="0" xfId="0" applyNumberFormat="1" applyAlignment="1">
      <alignment horizontal="right"/>
    </xf>
    <xf numFmtId="170" fontId="0" fillId="0" borderId="0" xfId="2" applyNumberFormat="1" applyFont="1" applyAlignment="1">
      <alignment horizontal="right"/>
    </xf>
    <xf numFmtId="168" fontId="123" fillId="2" borderId="0" xfId="7" applyNumberFormat="1" applyFont="1" applyFill="1"/>
    <xf numFmtId="168" fontId="17" fillId="2" borderId="0" xfId="12" applyNumberFormat="1" applyFont="1" applyFill="1" applyAlignment="1">
      <alignment wrapText="1"/>
    </xf>
    <xf numFmtId="0" fontId="17" fillId="0" borderId="0" xfId="0" applyFont="1" applyAlignment="1">
      <alignment horizontal="right"/>
    </xf>
    <xf numFmtId="9" fontId="17" fillId="0" borderId="0" xfId="2" applyFont="1" applyAlignment="1">
      <alignment horizontal="right"/>
    </xf>
    <xf numFmtId="167" fontId="17" fillId="0" borderId="0" xfId="1" applyNumberFormat="1" applyFont="1" applyAlignment="1">
      <alignment horizontal="right"/>
    </xf>
    <xf numFmtId="3" fontId="17" fillId="0" borderId="0" xfId="0" applyNumberFormat="1" applyFont="1" applyAlignment="1">
      <alignment horizontal="right"/>
    </xf>
    <xf numFmtId="0" fontId="17" fillId="0" borderId="0" xfId="0" applyFont="1" applyAlignment="1">
      <alignment horizontal="left"/>
    </xf>
    <xf numFmtId="9" fontId="17" fillId="0" borderId="0" xfId="2" applyFont="1" applyBorder="1" applyAlignment="1">
      <alignment horizontal="right"/>
    </xf>
    <xf numFmtId="167" fontId="17" fillId="0" borderId="0" xfId="1" applyNumberFormat="1" applyFont="1" applyBorder="1" applyAlignment="1">
      <alignment horizontal="right"/>
    </xf>
    <xf numFmtId="0" fontId="16" fillId="0" borderId="0" xfId="0" applyFont="1" applyAlignment="1">
      <alignment horizontal="right" wrapText="1"/>
    </xf>
    <xf numFmtId="0" fontId="16" fillId="0" borderId="0" xfId="0" applyFont="1" applyAlignment="1">
      <alignment horizontal="right"/>
    </xf>
    <xf numFmtId="0" fontId="16" fillId="0" borderId="0" xfId="0" applyFont="1" applyAlignment="1">
      <alignment horizontal="left"/>
    </xf>
    <xf numFmtId="0" fontId="16" fillId="0" borderId="0" xfId="0" applyFont="1"/>
    <xf numFmtId="0" fontId="19" fillId="0" borderId="0" xfId="14" applyAlignment="1" applyProtection="1"/>
    <xf numFmtId="9" fontId="16" fillId="0" borderId="0" xfId="0" applyNumberFormat="1" applyFont="1" applyAlignment="1">
      <alignment horizontal="right"/>
    </xf>
    <xf numFmtId="9" fontId="122" fillId="0" borderId="0" xfId="0" applyNumberFormat="1" applyFont="1" applyAlignment="1">
      <alignment horizontal="right"/>
    </xf>
    <xf numFmtId="3" fontId="123" fillId="0" borderId="0" xfId="0" applyNumberFormat="1" applyFont="1" applyAlignment="1">
      <alignment horizontal="right"/>
    </xf>
    <xf numFmtId="0" fontId="123" fillId="0" borderId="0" xfId="0" applyFont="1" applyAlignment="1">
      <alignment horizontal="left"/>
    </xf>
    <xf numFmtId="0" fontId="17" fillId="0" borderId="0" xfId="0" applyFont="1" applyAlignment="1">
      <alignment horizontal="right" wrapText="1"/>
    </xf>
    <xf numFmtId="0" fontId="17" fillId="0" borderId="0" xfId="0" applyFont="1" applyAlignment="1">
      <alignment horizontal="left" wrapText="1"/>
    </xf>
    <xf numFmtId="9" fontId="123" fillId="0" borderId="0" xfId="2" applyFont="1" applyAlignment="1"/>
    <xf numFmtId="0" fontId="122" fillId="0" borderId="0" xfId="0" applyFont="1" applyAlignment="1">
      <alignment horizontal="right" wrapText="1" indent="2"/>
    </xf>
    <xf numFmtId="9" fontId="17" fillId="0" borderId="0" xfId="2" applyFont="1" applyAlignment="1">
      <alignment horizontal="right" indent="1"/>
    </xf>
    <xf numFmtId="167" fontId="16" fillId="0" borderId="0" xfId="1" applyNumberFormat="1" applyFont="1" applyAlignment="1">
      <alignment horizontal="right" indent="2"/>
    </xf>
    <xf numFmtId="3" fontId="17" fillId="0" borderId="0" xfId="0" applyNumberFormat="1" applyFont="1" applyAlignment="1">
      <alignment horizontal="right" indent="1"/>
    </xf>
    <xf numFmtId="167" fontId="16" fillId="0" borderId="0" xfId="1" applyNumberFormat="1" applyFont="1" applyBorder="1" applyAlignment="1">
      <alignment horizontal="right" indent="2"/>
    </xf>
    <xf numFmtId="3" fontId="17" fillId="0" borderId="0" xfId="0" applyNumberFormat="1" applyFont="1" applyAlignment="1">
      <alignment horizontal="right" indent="2"/>
    </xf>
    <xf numFmtId="0" fontId="16" fillId="0" borderId="0" xfId="0" applyFont="1" applyAlignment="1">
      <alignment horizontal="right" indent="1"/>
    </xf>
    <xf numFmtId="0" fontId="7" fillId="2" borderId="0" xfId="3" applyFill="1" applyBorder="1" applyAlignment="1">
      <alignment wrapText="1"/>
    </xf>
    <xf numFmtId="0" fontId="119" fillId="0" borderId="0" xfId="0" applyFont="1" applyAlignment="1">
      <alignment horizontal="left"/>
    </xf>
    <xf numFmtId="167" fontId="119" fillId="2" borderId="0" xfId="1" applyNumberFormat="1" applyFont="1" applyFill="1" applyAlignment="1">
      <alignment horizontal="right"/>
    </xf>
    <xf numFmtId="167" fontId="119" fillId="2" borderId="0" xfId="1" applyNumberFormat="1" applyFont="1" applyFill="1" applyBorder="1" applyAlignment="1">
      <alignment horizontal="right"/>
    </xf>
    <xf numFmtId="168" fontId="119" fillId="0" borderId="0" xfId="56" applyNumberFormat="1" applyFont="1" applyBorder="1"/>
    <xf numFmtId="168" fontId="119" fillId="0" borderId="0" xfId="56" applyNumberFormat="1" applyFont="1" applyBorder="1" applyAlignment="1">
      <alignment horizontal="center"/>
    </xf>
    <xf numFmtId="9" fontId="4" fillId="0" borderId="0" xfId="2" applyFont="1" applyBorder="1"/>
    <xf numFmtId="0" fontId="31" fillId="2" borderId="0" xfId="143" applyFont="1" applyFill="1" applyBorder="1" applyAlignment="1">
      <alignment horizontal="left"/>
    </xf>
    <xf numFmtId="14" fontId="105" fillId="2" borderId="0" xfId="0" applyNumberFormat="1" applyFont="1" applyFill="1" applyAlignment="1">
      <alignment wrapText="1"/>
    </xf>
    <xf numFmtId="167" fontId="127" fillId="2" borderId="0" xfId="1" applyNumberFormat="1" applyFont="1" applyFill="1" applyAlignment="1">
      <alignment horizontal="right"/>
    </xf>
    <xf numFmtId="169" fontId="127" fillId="2" borderId="0" xfId="2" applyNumberFormat="1" applyFont="1" applyFill="1" applyAlignment="1">
      <alignment horizontal="right"/>
    </xf>
    <xf numFmtId="49" fontId="6" fillId="0" borderId="0" xfId="0" applyNumberFormat="1" applyFont="1" applyAlignment="1">
      <alignment horizontal="center"/>
    </xf>
    <xf numFmtId="49" fontId="128" fillId="0" borderId="0" xfId="0" applyNumberFormat="1" applyFont="1" applyAlignment="1">
      <alignment horizontal="center"/>
    </xf>
    <xf numFmtId="167" fontId="6" fillId="0" borderId="0" xfId="1" applyNumberFormat="1" applyFont="1" applyFill="1" applyBorder="1" applyAlignment="1">
      <alignment horizontal="center"/>
    </xf>
    <xf numFmtId="9" fontId="6" fillId="0" borderId="0" xfId="0" applyNumberFormat="1" applyFont="1" applyAlignment="1">
      <alignment horizontal="center"/>
    </xf>
    <xf numFmtId="9" fontId="6" fillId="0" borderId="0" xfId="2" applyFont="1" applyFill="1" applyAlignment="1">
      <alignment horizontal="center"/>
    </xf>
    <xf numFmtId="9" fontId="128" fillId="0" borderId="0" xfId="0" applyNumberFormat="1" applyFont="1" applyAlignment="1">
      <alignment horizontal="center"/>
    </xf>
    <xf numFmtId="3" fontId="20" fillId="2" borderId="0" xfId="0" applyNumberFormat="1" applyFont="1" applyFill="1" applyAlignment="1">
      <alignment horizontal="right"/>
    </xf>
    <xf numFmtId="0" fontId="128" fillId="0" borderId="0" xfId="0" applyFont="1"/>
    <xf numFmtId="167" fontId="128" fillId="0" borderId="0" xfId="1" applyNumberFormat="1" applyFont="1" applyAlignment="1">
      <alignment horizontal="right"/>
    </xf>
    <xf numFmtId="167" fontId="128" fillId="0" borderId="0" xfId="2" applyNumberFormat="1" applyFont="1" applyAlignment="1">
      <alignment horizontal="right"/>
    </xf>
    <xf numFmtId="17" fontId="129" fillId="2" borderId="0" xfId="0" applyNumberFormat="1" applyFont="1" applyFill="1" applyAlignment="1">
      <alignment horizontal="left"/>
    </xf>
    <xf numFmtId="3" fontId="128" fillId="2" borderId="13" xfId="0" applyNumberFormat="1" applyFont="1" applyFill="1" applyBorder="1"/>
    <xf numFmtId="3" fontId="129" fillId="2" borderId="17" xfId="0" applyNumberFormat="1" applyFont="1" applyFill="1" applyBorder="1"/>
    <xf numFmtId="167" fontId="130" fillId="0" borderId="0" xfId="1" applyNumberFormat="1" applyFont="1" applyAlignment="1">
      <alignment horizontal="right"/>
    </xf>
    <xf numFmtId="167" fontId="130" fillId="2" borderId="0" xfId="1" applyNumberFormat="1" applyFont="1" applyFill="1" applyAlignment="1">
      <alignment horizontal="right"/>
    </xf>
    <xf numFmtId="167" fontId="127" fillId="2" borderId="0" xfId="1" applyNumberFormat="1" applyFont="1" applyFill="1"/>
    <xf numFmtId="0" fontId="11" fillId="2" borderId="0" xfId="0" applyFont="1" applyFill="1" applyAlignment="1">
      <alignment horizontal="left" wrapText="1"/>
    </xf>
  </cellXfs>
  <cellStyles count="371">
    <cellStyle name="20% - Accent1" xfId="160" builtinId="30" customBuiltin="1"/>
    <cellStyle name="20% - Accent2" xfId="164" builtinId="34" customBuiltin="1"/>
    <cellStyle name="20% - Accent3" xfId="168" builtinId="38" customBuiltin="1"/>
    <cellStyle name="20% - Accent4" xfId="172" builtinId="42" customBuiltin="1"/>
    <cellStyle name="20% - Accent5" xfId="176" builtinId="46" customBuiltin="1"/>
    <cellStyle name="20% - Accent6" xfId="180" builtinId="50" customBuiltin="1"/>
    <cellStyle name="40% - Accent1" xfId="161" builtinId="31" customBuiltin="1"/>
    <cellStyle name="40% - Accent2" xfId="165" builtinId="35" customBuiltin="1"/>
    <cellStyle name="40% - Accent3" xfId="169" builtinId="39" customBuiltin="1"/>
    <cellStyle name="40% - Accent4" xfId="173" builtinId="43" customBuiltin="1"/>
    <cellStyle name="40% - Accent5" xfId="177" builtinId="47" customBuiltin="1"/>
    <cellStyle name="40% - Accent6" xfId="181" builtinId="51" customBuiltin="1"/>
    <cellStyle name="60% - Accent1" xfId="162" builtinId="32" customBuiltin="1"/>
    <cellStyle name="60% - Accent2" xfId="166" builtinId="36" customBuiltin="1"/>
    <cellStyle name="60% - Accent3" xfId="170" builtinId="40" customBuiltin="1"/>
    <cellStyle name="60% - Accent4" xfId="174" builtinId="44" customBuiltin="1"/>
    <cellStyle name="60% - Accent5" xfId="178" builtinId="48" customBuiltin="1"/>
    <cellStyle name="60% - Accent6" xfId="182" builtinId="52" customBuiltin="1"/>
    <cellStyle name="Accent1" xfId="159" builtinId="29" customBuiltin="1"/>
    <cellStyle name="Accent2" xfId="163" builtinId="33" customBuiltin="1"/>
    <cellStyle name="Accent3" xfId="167" builtinId="37" customBuiltin="1"/>
    <cellStyle name="Accent4" xfId="171" builtinId="41" customBuiltin="1"/>
    <cellStyle name="Accent5" xfId="175" builtinId="45" customBuiltin="1"/>
    <cellStyle name="Accent6" xfId="179" builtinId="49" customBuiltin="1"/>
    <cellStyle name="Bad" xfId="148" builtinId="27" customBuiltin="1"/>
    <cellStyle name="Calculation" xfId="152" builtinId="22" customBuiltin="1"/>
    <cellStyle name="Check Cell" xfId="154" builtinId="23" customBuiltin="1"/>
    <cellStyle name="Comma" xfId="1" builtinId="3"/>
    <cellStyle name="Comma 10" xfId="56"/>
    <cellStyle name="Comma 11" xfId="185"/>
    <cellStyle name="Comma 12" xfId="191"/>
    <cellStyle name="Comma 13" xfId="282"/>
    <cellStyle name="Comma 2" xfId="12"/>
    <cellStyle name="Comma 2 10" xfId="57"/>
    <cellStyle name="Comma 2 11" xfId="186"/>
    <cellStyle name="Comma 2 12" xfId="193"/>
    <cellStyle name="Comma 2 13" xfId="279"/>
    <cellStyle name="Comma 2 14" xfId="283"/>
    <cellStyle name="Comma 2 2" xfId="28"/>
    <cellStyle name="Comma 2 2 10" xfId="187"/>
    <cellStyle name="Comma 2 2 11" xfId="194"/>
    <cellStyle name="Comma 2 2 12" xfId="284"/>
    <cellStyle name="Comma 2 2 2" xfId="41"/>
    <cellStyle name="Comma 2 2 2 10" xfId="287"/>
    <cellStyle name="Comma 2 2 2 2" xfId="70"/>
    <cellStyle name="Comma 2 2 2 2 2" xfId="112"/>
    <cellStyle name="Comma 2 2 2 2 2 2" xfId="246"/>
    <cellStyle name="Comma 2 2 2 2 2 3" xfId="336"/>
    <cellStyle name="Comma 2 2 2 2 3" xfId="204"/>
    <cellStyle name="Comma 2 2 2 2 4" xfId="294"/>
    <cellStyle name="Comma 2 2 2 3" xfId="77"/>
    <cellStyle name="Comma 2 2 2 3 2" xfId="119"/>
    <cellStyle name="Comma 2 2 2 3 2 2" xfId="253"/>
    <cellStyle name="Comma 2 2 2 3 2 3" xfId="343"/>
    <cellStyle name="Comma 2 2 2 3 3" xfId="211"/>
    <cellStyle name="Comma 2 2 2 3 4" xfId="301"/>
    <cellStyle name="Comma 2 2 2 4" xfId="84"/>
    <cellStyle name="Comma 2 2 2 4 2" xfId="126"/>
    <cellStyle name="Comma 2 2 2 4 2 2" xfId="260"/>
    <cellStyle name="Comma 2 2 2 4 2 3" xfId="350"/>
    <cellStyle name="Comma 2 2 2 4 3" xfId="218"/>
    <cellStyle name="Comma 2 2 2 4 4" xfId="308"/>
    <cellStyle name="Comma 2 2 2 5" xfId="91"/>
    <cellStyle name="Comma 2 2 2 5 2" xfId="133"/>
    <cellStyle name="Comma 2 2 2 5 2 2" xfId="267"/>
    <cellStyle name="Comma 2 2 2 5 2 3" xfId="357"/>
    <cellStyle name="Comma 2 2 2 5 3" xfId="225"/>
    <cellStyle name="Comma 2 2 2 5 4" xfId="315"/>
    <cellStyle name="Comma 2 2 2 6" xfId="98"/>
    <cellStyle name="Comma 2 2 2 6 2" xfId="140"/>
    <cellStyle name="Comma 2 2 2 6 2 2" xfId="274"/>
    <cellStyle name="Comma 2 2 2 6 2 3" xfId="364"/>
    <cellStyle name="Comma 2 2 2 6 3" xfId="232"/>
    <cellStyle name="Comma 2 2 2 6 4" xfId="322"/>
    <cellStyle name="Comma 2 2 2 7" xfId="105"/>
    <cellStyle name="Comma 2 2 2 7 2" xfId="239"/>
    <cellStyle name="Comma 2 2 2 7 3" xfId="329"/>
    <cellStyle name="Comma 2 2 2 8" xfId="63"/>
    <cellStyle name="Comma 2 2 2 9" xfId="197"/>
    <cellStyle name="Comma 2 2 3" xfId="67"/>
    <cellStyle name="Comma 2 2 3 2" xfId="109"/>
    <cellStyle name="Comma 2 2 3 2 2" xfId="243"/>
    <cellStyle name="Comma 2 2 3 2 3" xfId="333"/>
    <cellStyle name="Comma 2 2 3 3" xfId="201"/>
    <cellStyle name="Comma 2 2 3 4" xfId="291"/>
    <cellStyle name="Comma 2 2 4" xfId="74"/>
    <cellStyle name="Comma 2 2 4 2" xfId="116"/>
    <cellStyle name="Comma 2 2 4 2 2" xfId="250"/>
    <cellStyle name="Comma 2 2 4 2 3" xfId="340"/>
    <cellStyle name="Comma 2 2 4 3" xfId="208"/>
    <cellStyle name="Comma 2 2 4 4" xfId="298"/>
    <cellStyle name="Comma 2 2 5" xfId="81"/>
    <cellStyle name="Comma 2 2 5 2" xfId="123"/>
    <cellStyle name="Comma 2 2 5 2 2" xfId="257"/>
    <cellStyle name="Comma 2 2 5 2 3" xfId="347"/>
    <cellStyle name="Comma 2 2 5 3" xfId="215"/>
    <cellStyle name="Comma 2 2 5 4" xfId="305"/>
    <cellStyle name="Comma 2 2 6" xfId="88"/>
    <cellStyle name="Comma 2 2 6 2" xfId="130"/>
    <cellStyle name="Comma 2 2 6 2 2" xfId="264"/>
    <cellStyle name="Comma 2 2 6 2 3" xfId="354"/>
    <cellStyle name="Comma 2 2 6 3" xfId="222"/>
    <cellStyle name="Comma 2 2 6 4" xfId="312"/>
    <cellStyle name="Comma 2 2 7" xfId="95"/>
    <cellStyle name="Comma 2 2 7 2" xfId="137"/>
    <cellStyle name="Comma 2 2 7 2 2" xfId="271"/>
    <cellStyle name="Comma 2 2 7 2 3" xfId="361"/>
    <cellStyle name="Comma 2 2 7 3" xfId="229"/>
    <cellStyle name="Comma 2 2 7 4" xfId="319"/>
    <cellStyle name="Comma 2 2 8" xfId="102"/>
    <cellStyle name="Comma 2 2 8 2" xfId="236"/>
    <cellStyle name="Comma 2 2 8 3" xfId="326"/>
    <cellStyle name="Comma 2 2 9" xfId="60"/>
    <cellStyle name="Comma 2 3" xfId="44"/>
    <cellStyle name="Comma 2 3 10" xfId="195"/>
    <cellStyle name="Comma 2 3 11" xfId="285"/>
    <cellStyle name="Comma 2 3 2" xfId="68"/>
    <cellStyle name="Comma 2 3 2 2" xfId="110"/>
    <cellStyle name="Comma 2 3 2 2 2" xfId="244"/>
    <cellStyle name="Comma 2 3 2 2 3" xfId="334"/>
    <cellStyle name="Comma 2 3 2 3" xfId="202"/>
    <cellStyle name="Comma 2 3 2 4" xfId="292"/>
    <cellStyle name="Comma 2 3 3" xfId="75"/>
    <cellStyle name="Comma 2 3 3 2" xfId="117"/>
    <cellStyle name="Comma 2 3 3 2 2" xfId="251"/>
    <cellStyle name="Comma 2 3 3 2 3" xfId="341"/>
    <cellStyle name="Comma 2 3 3 3" xfId="209"/>
    <cellStyle name="Comma 2 3 3 4" xfId="299"/>
    <cellStyle name="Comma 2 3 4" xfId="82"/>
    <cellStyle name="Comma 2 3 4 2" xfId="124"/>
    <cellStyle name="Comma 2 3 4 2 2" xfId="258"/>
    <cellStyle name="Comma 2 3 4 2 3" xfId="348"/>
    <cellStyle name="Comma 2 3 4 3" xfId="216"/>
    <cellStyle name="Comma 2 3 4 4" xfId="306"/>
    <cellStyle name="Comma 2 3 5" xfId="89"/>
    <cellStyle name="Comma 2 3 5 2" xfId="131"/>
    <cellStyle name="Comma 2 3 5 2 2" xfId="265"/>
    <cellStyle name="Comma 2 3 5 2 3" xfId="355"/>
    <cellStyle name="Comma 2 3 5 3" xfId="223"/>
    <cellStyle name="Comma 2 3 5 4" xfId="313"/>
    <cellStyle name="Comma 2 3 6" xfId="96"/>
    <cellStyle name="Comma 2 3 6 2" xfId="138"/>
    <cellStyle name="Comma 2 3 6 2 2" xfId="272"/>
    <cellStyle name="Comma 2 3 6 2 3" xfId="362"/>
    <cellStyle name="Comma 2 3 6 3" xfId="230"/>
    <cellStyle name="Comma 2 3 6 4" xfId="320"/>
    <cellStyle name="Comma 2 3 7" xfId="103"/>
    <cellStyle name="Comma 2 3 7 2" xfId="237"/>
    <cellStyle name="Comma 2 3 7 3" xfId="327"/>
    <cellStyle name="Comma 2 3 8" xfId="61"/>
    <cellStyle name="Comma 2 3 9" xfId="189"/>
    <cellStyle name="Comma 2 4" xfId="38"/>
    <cellStyle name="Comma 2 4 2" xfId="108"/>
    <cellStyle name="Comma 2 4 2 2" xfId="242"/>
    <cellStyle name="Comma 2 4 2 3" xfId="332"/>
    <cellStyle name="Comma 2 4 3" xfId="66"/>
    <cellStyle name="Comma 2 4 4" xfId="200"/>
    <cellStyle name="Comma 2 4 5" xfId="290"/>
    <cellStyle name="Comma 2 5" xfId="17"/>
    <cellStyle name="Comma 2 5 2" xfId="115"/>
    <cellStyle name="Comma 2 5 2 2" xfId="249"/>
    <cellStyle name="Comma 2 5 2 3" xfId="339"/>
    <cellStyle name="Comma 2 5 3" xfId="73"/>
    <cellStyle name="Comma 2 5 4" xfId="207"/>
    <cellStyle name="Comma 2 5 5" xfId="297"/>
    <cellStyle name="Comma 2 6" xfId="80"/>
    <cellStyle name="Comma 2 6 2" xfId="122"/>
    <cellStyle name="Comma 2 6 2 2" xfId="256"/>
    <cellStyle name="Comma 2 6 2 3" xfId="346"/>
    <cellStyle name="Comma 2 6 3" xfId="214"/>
    <cellStyle name="Comma 2 6 4" xfId="304"/>
    <cellStyle name="Comma 2 7" xfId="87"/>
    <cellStyle name="Comma 2 7 2" xfId="129"/>
    <cellStyle name="Comma 2 7 2 2" xfId="263"/>
    <cellStyle name="Comma 2 7 2 3" xfId="353"/>
    <cellStyle name="Comma 2 7 3" xfId="221"/>
    <cellStyle name="Comma 2 7 4" xfId="311"/>
    <cellStyle name="Comma 2 8" xfId="94"/>
    <cellStyle name="Comma 2 8 2" xfId="136"/>
    <cellStyle name="Comma 2 8 2 2" xfId="270"/>
    <cellStyle name="Comma 2 8 2 3" xfId="360"/>
    <cellStyle name="Comma 2 8 3" xfId="228"/>
    <cellStyle name="Comma 2 8 4" xfId="318"/>
    <cellStyle name="Comma 2 9" xfId="101"/>
    <cellStyle name="Comma 2 9 2" xfId="235"/>
    <cellStyle name="Comma 2 9 3" xfId="325"/>
    <cellStyle name="Comma 3" xfId="7"/>
    <cellStyle name="Comma 3 10" xfId="188"/>
    <cellStyle name="Comma 3 11" xfId="196"/>
    <cellStyle name="Comma 3 12" xfId="286"/>
    <cellStyle name="Comma 3 2" xfId="42"/>
    <cellStyle name="Comma 3 2 10" xfId="288"/>
    <cellStyle name="Comma 3 2 2" xfId="71"/>
    <cellStyle name="Comma 3 2 2 2" xfId="113"/>
    <cellStyle name="Comma 3 2 2 2 2" xfId="247"/>
    <cellStyle name="Comma 3 2 2 2 3" xfId="337"/>
    <cellStyle name="Comma 3 2 2 3" xfId="205"/>
    <cellStyle name="Comma 3 2 2 4" xfId="295"/>
    <cellStyle name="Comma 3 2 3" xfId="78"/>
    <cellStyle name="Comma 3 2 3 2" xfId="120"/>
    <cellStyle name="Comma 3 2 3 2 2" xfId="254"/>
    <cellStyle name="Comma 3 2 3 2 3" xfId="344"/>
    <cellStyle name="Comma 3 2 3 3" xfId="212"/>
    <cellStyle name="Comma 3 2 3 4" xfId="302"/>
    <cellStyle name="Comma 3 2 4" xfId="85"/>
    <cellStyle name="Comma 3 2 4 2" xfId="127"/>
    <cellStyle name="Comma 3 2 4 2 2" xfId="261"/>
    <cellStyle name="Comma 3 2 4 2 3" xfId="351"/>
    <cellStyle name="Comma 3 2 4 3" xfId="219"/>
    <cellStyle name="Comma 3 2 4 4" xfId="309"/>
    <cellStyle name="Comma 3 2 5" xfId="92"/>
    <cellStyle name="Comma 3 2 5 2" xfId="134"/>
    <cellStyle name="Comma 3 2 5 2 2" xfId="268"/>
    <cellStyle name="Comma 3 2 5 2 3" xfId="358"/>
    <cellStyle name="Comma 3 2 5 3" xfId="226"/>
    <cellStyle name="Comma 3 2 5 4" xfId="316"/>
    <cellStyle name="Comma 3 2 6" xfId="99"/>
    <cellStyle name="Comma 3 2 6 2" xfId="141"/>
    <cellStyle name="Comma 3 2 6 2 2" xfId="275"/>
    <cellStyle name="Comma 3 2 6 2 3" xfId="365"/>
    <cellStyle name="Comma 3 2 6 3" xfId="233"/>
    <cellStyle name="Comma 3 2 6 4" xfId="323"/>
    <cellStyle name="Comma 3 2 7" xfId="106"/>
    <cellStyle name="Comma 3 2 7 2" xfId="240"/>
    <cellStyle name="Comma 3 2 7 3" xfId="330"/>
    <cellStyle name="Comma 3 2 8" xfId="64"/>
    <cellStyle name="Comma 3 2 9" xfId="198"/>
    <cellStyle name="Comma 3 3" xfId="20"/>
    <cellStyle name="Comma 3 3 2" xfId="111"/>
    <cellStyle name="Comma 3 3 2 2" xfId="245"/>
    <cellStyle name="Comma 3 3 2 3" xfId="335"/>
    <cellStyle name="Comma 3 3 3" xfId="69"/>
    <cellStyle name="Comma 3 3 4" xfId="203"/>
    <cellStyle name="Comma 3 3 5" xfId="293"/>
    <cellStyle name="Comma 3 4" xfId="76"/>
    <cellStyle name="Comma 3 4 2" xfId="118"/>
    <cellStyle name="Comma 3 4 2 2" xfId="252"/>
    <cellStyle name="Comma 3 4 2 3" xfId="342"/>
    <cellStyle name="Comma 3 4 3" xfId="210"/>
    <cellStyle name="Comma 3 4 4" xfId="300"/>
    <cellStyle name="Comma 3 5" xfId="83"/>
    <cellStyle name="Comma 3 5 2" xfId="125"/>
    <cellStyle name="Comma 3 5 2 2" xfId="259"/>
    <cellStyle name="Comma 3 5 2 3" xfId="349"/>
    <cellStyle name="Comma 3 5 3" xfId="217"/>
    <cellStyle name="Comma 3 5 4" xfId="307"/>
    <cellStyle name="Comma 3 6" xfId="90"/>
    <cellStyle name="Comma 3 6 2" xfId="132"/>
    <cellStyle name="Comma 3 6 2 2" xfId="266"/>
    <cellStyle name="Comma 3 6 2 3" xfId="356"/>
    <cellStyle name="Comma 3 6 3" xfId="224"/>
    <cellStyle name="Comma 3 6 4" xfId="314"/>
    <cellStyle name="Comma 3 7" xfId="97"/>
    <cellStyle name="Comma 3 7 2" xfId="139"/>
    <cellStyle name="Comma 3 7 2 2" xfId="273"/>
    <cellStyle name="Comma 3 7 2 3" xfId="363"/>
    <cellStyle name="Comma 3 7 3" xfId="231"/>
    <cellStyle name="Comma 3 7 4" xfId="321"/>
    <cellStyle name="Comma 3 8" xfId="104"/>
    <cellStyle name="Comma 3 8 2" xfId="238"/>
    <cellStyle name="Comma 3 8 3" xfId="328"/>
    <cellStyle name="Comma 3 9" xfId="62"/>
    <cellStyle name="Comma 4" xfId="47"/>
    <cellStyle name="Comma 4 2" xfId="107"/>
    <cellStyle name="Comma 4 2 2" xfId="241"/>
    <cellStyle name="Comma 4 2 3" xfId="331"/>
    <cellStyle name="Comma 4 3" xfId="65"/>
    <cellStyle name="Comma 4 4" xfId="190"/>
    <cellStyle name="Comma 4 5" xfId="199"/>
    <cellStyle name="Comma 4 6" xfId="289"/>
    <cellStyle name="Comma 5" xfId="35"/>
    <cellStyle name="Comma 5 2" xfId="114"/>
    <cellStyle name="Comma 5 2 2" xfId="248"/>
    <cellStyle name="Comma 5 2 3" xfId="338"/>
    <cellStyle name="Comma 5 3" xfId="72"/>
    <cellStyle name="Comma 5 4" xfId="206"/>
    <cellStyle name="Comma 5 5" xfId="296"/>
    <cellStyle name="Comma 6" xfId="21"/>
    <cellStyle name="Comma 6 2" xfId="121"/>
    <cellStyle name="Comma 6 2 2" xfId="255"/>
    <cellStyle name="Comma 6 2 3" xfId="345"/>
    <cellStyle name="Comma 6 3" xfId="79"/>
    <cellStyle name="Comma 6 4" xfId="213"/>
    <cellStyle name="Comma 6 5" xfId="303"/>
    <cellStyle name="Comma 7" xfId="86"/>
    <cellStyle name="Comma 7 2" xfId="128"/>
    <cellStyle name="Comma 7 2 2" xfId="262"/>
    <cellStyle name="Comma 7 2 3" xfId="352"/>
    <cellStyle name="Comma 7 3" xfId="220"/>
    <cellStyle name="Comma 7 4" xfId="310"/>
    <cellStyle name="Comma 8" xfId="93"/>
    <cellStyle name="Comma 8 2" xfId="135"/>
    <cellStyle name="Comma 8 2 2" xfId="269"/>
    <cellStyle name="Comma 8 2 3" xfId="359"/>
    <cellStyle name="Comma 8 3" xfId="227"/>
    <cellStyle name="Comma 8 4" xfId="317"/>
    <cellStyle name="Comma 9" xfId="100"/>
    <cellStyle name="Comma 9 2" xfId="234"/>
    <cellStyle name="Comma 9 3" xfId="324"/>
    <cellStyle name="Explanatory Text" xfId="157" builtinId="53" customBuiltin="1"/>
    <cellStyle name="Followed Hyperlink 2" xfId="278"/>
    <cellStyle name="Followed Hyperlink 3" xfId="276"/>
    <cellStyle name="Good" xfId="147" builtinId="26" customBuiltin="1"/>
    <cellStyle name="Heading 1" xfId="143" builtinId="16" customBuiltin="1"/>
    <cellStyle name="Heading 1 2" xfId="370"/>
    <cellStyle name="Heading 1 2 2" xfId="369"/>
    <cellStyle name="Heading 2" xfId="144" builtinId="17" customBuiltin="1"/>
    <cellStyle name="Heading 3" xfId="145" builtinId="18" customBuiltin="1"/>
    <cellStyle name="Heading 4" xfId="146" builtinId="19" customBuiltin="1"/>
    <cellStyle name="Hyperlink" xfId="3" builtinId="8"/>
    <cellStyle name="Hyperlink 2" xfId="14"/>
    <cellStyle name="Hyperlink 2 2" xfId="27"/>
    <cellStyle name="Hyperlink 2 3" xfId="59"/>
    <cellStyle name="Hyperlink 3" xfId="9"/>
    <cellStyle name="Hyperlink 3 2" xfId="32"/>
    <cellStyle name="Hyperlink 3 2 2" xfId="277"/>
    <cellStyle name="Hyperlink 3 3" xfId="58"/>
    <cellStyle name="Hyperlink 4" xfId="192"/>
    <cellStyle name="Hyperlink 4 2" xfId="281"/>
    <cellStyle name="Input" xfId="150" builtinId="20" customBuiltin="1"/>
    <cellStyle name="Linked Cell" xfId="153" builtinId="24" customBuiltin="1"/>
    <cellStyle name="Neutral" xfId="149" builtinId="28" customBuiltin="1"/>
    <cellStyle name="Normal" xfId="0" builtinId="0"/>
    <cellStyle name="Normal 10" xfId="49"/>
    <cellStyle name="Normal 10 2" xfId="366"/>
    <cellStyle name="Normal 2" xfId="5"/>
    <cellStyle name="Normal 2 2" xfId="11"/>
    <cellStyle name="Normal 2 2 2" xfId="48"/>
    <cellStyle name="Normal 2 2 2 2" xfId="52"/>
    <cellStyle name="Normal 2 2 2 2 2" xfId="53"/>
    <cellStyle name="Normal 2 2 2 2 2 2" xfId="55"/>
    <cellStyle name="Normal 2 2 3" xfId="50"/>
    <cellStyle name="Normal 2 2 4" xfId="26"/>
    <cellStyle name="Normal 2 3" xfId="29"/>
    <cellStyle name="Normal 2 3 2" xfId="40"/>
    <cellStyle name="Normal 2 3 3" xfId="51"/>
    <cellStyle name="Normal 28" xfId="367"/>
    <cellStyle name="Normal 3" xfId="10"/>
    <cellStyle name="Normal 3 2" xfId="43"/>
    <cellStyle name="Normal 3 3" xfId="36"/>
    <cellStyle name="Normal 30" xfId="368"/>
    <cellStyle name="Normal 4" xfId="15"/>
    <cellStyle name="Normal 4 2" xfId="39"/>
    <cellStyle name="Normal 4 3" xfId="37"/>
    <cellStyle name="Normal 5" xfId="6"/>
    <cellStyle name="Normal 5 2" xfId="31"/>
    <cellStyle name="Normal 6" xfId="33"/>
    <cellStyle name="Normal 6 2" xfId="34"/>
    <cellStyle name="Normal 6 3" xfId="183"/>
    <cellStyle name="Normal 7" xfId="184"/>
    <cellStyle name="Normal 9" xfId="4"/>
    <cellStyle name="Note" xfId="156" builtinId="10" customBuiltin="1"/>
    <cellStyle name="Output" xfId="151" builtinId="21" customBuiltin="1"/>
    <cellStyle name="Percent" xfId="2" builtinId="5"/>
    <cellStyle name="Percent 2" xfId="13"/>
    <cellStyle name="Percent 2 2" xfId="24"/>
    <cellStyle name="Percent 2 2 2" xfId="46"/>
    <cellStyle name="Percent 2 3" xfId="25"/>
    <cellStyle name="Percent 2 4" xfId="23"/>
    <cellStyle name="Percent 2 4 2" xfId="45"/>
    <cellStyle name="Percent 2 5" xfId="18"/>
    <cellStyle name="Percent 3" xfId="16"/>
    <cellStyle name="Percent 3 2" xfId="30"/>
    <cellStyle name="Percent 3 3" xfId="19"/>
    <cellStyle name="Percent 4" xfId="8"/>
    <cellStyle name="Percent 4 2" xfId="22"/>
    <cellStyle name="Percent 8 2" xfId="54"/>
    <cellStyle name="style5" xfId="280"/>
    <cellStyle name="Title" xfId="142" builtinId="15" customBuiltin="1"/>
    <cellStyle name="Total" xfId="158" builtinId="25" customBuiltin="1"/>
    <cellStyle name="Warning Text" xfId="155" builtinId="11" customBuiltin="1"/>
  </cellStyles>
  <dxfs count="1165">
    <dxf>
      <font>
        <b val="0"/>
        <i/>
        <strike val="0"/>
        <condense val="0"/>
        <extend val="0"/>
        <outline val="0"/>
        <shadow val="0"/>
        <u val="none"/>
        <vertAlign val="baseline"/>
        <sz val="12"/>
        <color theme="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left" vertical="bottom" textRotation="0" wrapText="1" indent="0" justifyLastLine="0" shrinkToFit="0" readingOrder="0"/>
    </dxf>
    <dxf>
      <border outline="0">
        <left style="medium">
          <color auto="1"/>
        </left>
        <right style="medium">
          <color auto="1"/>
        </right>
        <top style="medium">
          <color indexed="64"/>
        </top>
        <bottom style="medium">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0" indent="0" justifyLastLine="0" shrinkToFit="0" readingOrder="0"/>
    </dxf>
    <dxf>
      <border outline="0">
        <bottom style="medium">
          <color auto="1"/>
        </bottom>
      </border>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medium">
          <color auto="1"/>
        </left>
        <right/>
        <top/>
        <bottom/>
      </border>
    </dxf>
    <dxf>
      <font>
        <b val="0"/>
        <i val="0"/>
        <strike val="0"/>
        <condense val="0"/>
        <extend val="0"/>
        <outline val="0"/>
        <shadow val="0"/>
        <u val="none"/>
        <vertAlign val="baseline"/>
        <sz val="11"/>
        <color auto="1"/>
        <name val="Arial"/>
        <scheme val="none"/>
      </font>
      <fill>
        <patternFill patternType="solid">
          <fgColor indexed="64"/>
          <bgColor theme="0"/>
        </patternFill>
      </fill>
      <border outline="0">
        <right style="medium">
          <color auto="1"/>
        </right>
      </border>
    </dxf>
    <dxf>
      <border outline="0">
        <left style="medium">
          <color auto="1"/>
        </left>
        <right style="medium">
          <color indexed="64"/>
        </right>
        <top style="medium">
          <color indexed="64"/>
        </top>
        <bottom style="medium">
          <color auto="1"/>
        </bottom>
      </border>
    </dxf>
    <dxf>
      <font>
        <strike val="0"/>
        <outline val="0"/>
        <shadow val="0"/>
        <u val="none"/>
        <vertAlign val="baseline"/>
        <color auto="1"/>
        <name val="Arial"/>
        <scheme val="none"/>
      </font>
    </dxf>
    <dxf>
      <border outline="0">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70"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rgb="FF4BACC6"/>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border diagonalUp="0" diagonalDown="0">
        <left/>
        <right style="thin">
          <color auto="1"/>
        </right>
        <top/>
        <bottom/>
        <vertical/>
        <horizontal/>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general"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font>
    </dxf>
    <dxf>
      <font>
        <b val="0"/>
      </font>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alignment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vertAlign val="baseline"/>
        <name val="Arial"/>
        <scheme val="none"/>
      </font>
    </dxf>
    <dxf>
      <font>
        <strike val="0"/>
        <outline val="0"/>
        <shadow val="0"/>
        <vertAlign val="baseline"/>
        <name val="Arial"/>
        <scheme val="none"/>
      </font>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auto="1"/>
        <name val="Arial"/>
        <scheme val="none"/>
      </font>
      <fill>
        <patternFill patternType="solid">
          <fgColor indexed="64"/>
          <bgColor theme="0"/>
        </patternFill>
      </fill>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numFmt numFmtId="1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numFmt numFmtId="22" formatCode="mmm\-yy"/>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numFmt numFmtId="170" formatCode="0.0%"/>
    </dxf>
    <dxf>
      <font>
        <b val="0"/>
        <i val="0"/>
        <strike val="0"/>
        <condense val="0"/>
        <extend val="0"/>
        <outline val="0"/>
        <shadow val="0"/>
        <u val="none"/>
        <vertAlign val="baseline"/>
        <sz val="12"/>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numFmt numFmtId="170" formatCode="0.0%"/>
    </dxf>
    <dxf>
      <font>
        <b val="0"/>
        <i val="0"/>
        <strike val="0"/>
        <condense val="0"/>
        <extend val="0"/>
        <outline val="0"/>
        <shadow val="0"/>
        <u val="none"/>
        <vertAlign val="baseline"/>
        <sz val="11"/>
        <color theme="1"/>
        <name val="Arial"/>
        <scheme val="none"/>
      </font>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2"/>
        <color theme="1"/>
        <name val="Arial"/>
        <scheme val="none"/>
      </font>
      <numFmt numFmtId="22" formatCode="mmm\-yy"/>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numFmt numFmtId="13" formatCode="0%"/>
      <fill>
        <patternFill patternType="solid">
          <fgColor indexed="64"/>
          <bgColor theme="0"/>
        </patternFill>
      </fill>
    </dxf>
    <dxf>
      <font>
        <b val="0"/>
        <i val="0"/>
        <strike val="0"/>
        <condense val="0"/>
        <extend val="0"/>
        <outline val="0"/>
        <shadow val="0"/>
        <u val="none"/>
        <vertAlign val="baseline"/>
        <sz val="11"/>
        <color auto="1"/>
        <name val="Arial"/>
        <scheme val="none"/>
      </font>
      <fill>
        <patternFill patternType="solid">
          <fgColor indexed="64"/>
          <bgColor theme="0"/>
        </patternFill>
      </fill>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i val="0"/>
        <strike val="0"/>
        <condense val="0"/>
        <extend val="0"/>
        <outline val="0"/>
        <shadow val="0"/>
        <u val="none"/>
        <vertAlign val="baseline"/>
        <sz val="12"/>
        <color auto="1"/>
        <name val="Arial"/>
        <scheme val="none"/>
      </font>
      <fill>
        <patternFill patternType="solid">
          <fgColor indexed="64"/>
          <bgColor theme="0"/>
        </patternFill>
      </fill>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strike val="0"/>
        <outline val="0"/>
        <shadow val="0"/>
        <u val="none"/>
        <vertAlign val="baseline"/>
        <sz val="12"/>
        <name val="Arial"/>
        <scheme val="none"/>
      </font>
      <numFmt numFmtId="167" formatCode="_(* #,##0_);_(* \(#,##0\);_(* &quot;-&quot;??_);_(@_)"/>
      <alignment horizontal="right" vertical="bottom" textRotation="0" indent="0" justifyLastLine="0" shrinkToFit="0" readingOrder="0"/>
    </dxf>
    <dxf>
      <font>
        <strike val="0"/>
        <outline val="0"/>
        <shadow val="0"/>
        <u val="none"/>
        <vertAlign val="baseline"/>
        <sz val="12"/>
        <name val="Arial"/>
        <scheme val="none"/>
      </font>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name val="Arial"/>
        <scheme val="none"/>
      </font>
    </dxf>
    <dxf>
      <font>
        <strike val="0"/>
        <outline val="0"/>
        <shadow val="0"/>
        <u val="none"/>
        <vertAlign val="baseline"/>
        <sz val="12"/>
        <name val="Arial"/>
        <scheme val="none"/>
      </font>
      <alignment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7" formatCode="_(* #,##0_);_(* \(#,##0\);_(* &quot;-&quot;??_);_(@_)"/>
      <alignment horizontal="right" vertical="bottom" textRotation="0" wrapText="0" indent="2"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alignment horizontal="right" vertical="bottom" textRotation="0" wrapText="0" indent="1"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alignment horizontal="right" vertical="bottom" textRotation="0" wrapText="0" indent="2" justifyLastLine="0" shrinkToFit="0" readingOrder="0"/>
    </dxf>
    <dxf>
      <font>
        <b/>
        <i val="0"/>
        <strike val="0"/>
        <condense val="0"/>
        <extend val="0"/>
        <outline val="0"/>
        <shadow val="0"/>
        <u val="none"/>
        <vertAlign val="baseline"/>
        <sz val="10"/>
        <color theme="1"/>
        <name val="Arial"/>
        <scheme val="none"/>
      </font>
      <alignment horizontal="right" vertical="bottom" textRotation="0" wrapText="0" indent="2" justifyLastLine="0" shrinkToFit="0" readingOrder="0"/>
    </dxf>
    <dxf>
      <font>
        <b/>
        <i val="0"/>
        <strike val="0"/>
        <condense val="0"/>
        <extend val="0"/>
        <outline val="0"/>
        <shadow val="0"/>
        <u val="none"/>
        <vertAlign val="baseline"/>
        <sz val="10"/>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alignment horizontal="right" vertical="bottom" textRotation="0" wrapText="0" indent="3" justifyLastLine="0" shrinkToFit="0" readingOrder="0"/>
    </dxf>
    <dxf>
      <font>
        <b/>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alignment horizontal="right" vertical="bottom" textRotation="0" wrapText="0" indent="2" justifyLastLine="0" shrinkToFit="0" readingOrder="0"/>
    </dxf>
    <dxf>
      <font>
        <b/>
        <i val="0"/>
        <strike val="0"/>
        <condense val="0"/>
        <extend val="0"/>
        <outline val="0"/>
        <shadow val="0"/>
        <u val="none"/>
        <vertAlign val="baseline"/>
        <sz val="10"/>
        <color theme="1"/>
        <name val="Arial"/>
        <scheme val="none"/>
      </font>
      <alignment horizontal="right" vertical="bottom" textRotation="0" wrapText="0" indent="2"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border diagonalUp="0" diagonalDown="0" outline="0">
        <left/>
        <right style="medium">
          <color auto="1"/>
        </right>
        <top/>
        <bottom/>
      </border>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fill>
        <patternFill>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textRotation="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168" formatCode="_-* #,##0_-;\-* #,##0_-;_-* &quot;-&quot;??_-;_-@_-"/>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numFmt numFmtId="3" formatCode="#,##0"/>
      <alignment horizontal="right" vertical="bottom" textRotation="0" wrapText="0" indent="0" justifyLastLine="0" shrinkToFit="0" readingOrder="0"/>
    </dxf>
    <dxf>
      <font>
        <b val="0"/>
        <i val="0"/>
      </font>
      <alignment horizontal="left" vertical="bottom" textRotation="0" indent="0" justifyLastLine="0" shrinkToFit="0" readingOrder="0"/>
    </dxf>
    <dxf>
      <border diagonalUp="0" diagonalDown="0">
        <left style="medium">
          <color auto="1"/>
        </left>
        <right style="medium">
          <color auto="1"/>
        </right>
        <top style="medium">
          <color auto="1"/>
        </top>
        <bottom style="medium">
          <color auto="1"/>
        </bottom>
      </border>
    </dxf>
    <dxf>
      <font>
        <b val="0"/>
        <i val="0"/>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color theme="1"/>
        <name val="Arial"/>
        <scheme val="none"/>
      </font>
    </dxf>
    <dxf>
      <font>
        <b val="0"/>
        <strike val="0"/>
        <outline val="0"/>
        <shadow val="0"/>
        <u val="none"/>
        <vertAlign val="baseline"/>
        <color theme="1"/>
        <name val="Arial"/>
        <scheme val="none"/>
      </font>
    </dxf>
    <dxf>
      <font>
        <strike val="0"/>
        <outline val="0"/>
        <shadow val="0"/>
        <u val="none"/>
        <vertAlign val="baseline"/>
        <sz val="11"/>
        <color theme="1"/>
        <name val="Arial"/>
        <scheme val="none"/>
      </font>
      <numFmt numFmtId="13" formatCode="0%"/>
      <alignment horizontal="right" vertical="bottom" textRotation="0" wrapText="0" indent="0" justifyLastLine="0" shrinkToFit="0" readingOrder="0"/>
    </dxf>
    <dxf>
      <font>
        <b val="0"/>
        <strike val="0"/>
        <outline val="0"/>
        <shadow val="0"/>
        <u val="none"/>
        <vertAlign val="baseline"/>
        <sz val="11"/>
        <color theme="1"/>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name val="Arial"/>
        <scheme val="none"/>
      </font>
      <numFmt numFmtId="13" formatCode="0%"/>
      <alignment horizontal="right" vertical="bottom" textRotation="0" wrapText="0" indent="0" justifyLastLine="0" shrinkToFit="0" readingOrder="0"/>
    </dxf>
    <dxf>
      <font>
        <strike val="0"/>
        <outline val="0"/>
        <shadow val="0"/>
        <u val="none"/>
        <vertAlign val="baseline"/>
        <name val="Arial"/>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name val="Arial"/>
        <scheme val="none"/>
      </font>
    </dxf>
    <dxf>
      <font>
        <strike val="0"/>
        <outline val="0"/>
        <shadow val="0"/>
        <u val="none"/>
        <vertAlign val="baseline"/>
        <name val="Arial"/>
        <scheme val="none"/>
      </font>
    </dxf>
    <dxf>
      <font>
        <b val="0"/>
        <strike val="0"/>
        <outline val="0"/>
        <shadow val="0"/>
        <u val="none"/>
        <vertAlign val="baseline"/>
        <name val="Arial"/>
        <scheme val="none"/>
      </font>
      <numFmt numFmtId="13" formatCode="0%"/>
      <alignment horizontal="right" textRotation="0" wrapText="0" indent="0" justifyLastLine="0" shrinkToFit="0" readingOrder="0"/>
    </dxf>
    <dxf>
      <font>
        <b val="0"/>
        <i val="0"/>
        <strike val="0"/>
        <condense val="0"/>
        <extend val="0"/>
        <outline val="0"/>
        <shadow val="0"/>
        <u val="none"/>
        <vertAlign val="baseline"/>
        <sz val="11"/>
        <color theme="1"/>
        <name val="Arial"/>
        <scheme val="none"/>
      </font>
    </dxf>
    <dxf>
      <border diagonalUp="0" diagonalDown="0">
        <left style="medium">
          <color auto="1"/>
        </left>
        <right style="medium">
          <color auto="1"/>
        </right>
        <top style="medium">
          <color auto="1"/>
        </top>
        <bottom style="medium">
          <color auto="1"/>
        </bottom>
      </border>
    </dxf>
    <dxf>
      <font>
        <b val="0"/>
        <strike val="0"/>
        <outline val="0"/>
        <shadow val="0"/>
        <u val="none"/>
        <vertAlign val="baseline"/>
        <name val="Arial"/>
        <scheme val="none"/>
      </font>
    </dxf>
    <dxf>
      <font>
        <b val="0"/>
        <strike val="0"/>
        <outline val="0"/>
        <shadow val="0"/>
        <u val="none"/>
        <vertAlign val="baseline"/>
        <name val="Arial"/>
        <scheme val="none"/>
      </font>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alignment horizontal="righ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1"/>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numFmt numFmtId="166" formatCode="_-* #,##0.0_-;\-* #,##0.0_-;_-* &quot;-&quot;??_-;_-@_-"/>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solid">
          <fgColor indexed="64"/>
          <bgColor theme="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bottom" textRotation="0" wrapText="0" indent="0" justifyLastLine="0" shrinkToFit="0" readingOrder="0"/>
    </dxf>
    <dxf>
      <numFmt numFmtId="171" formatCode="_(* #,##0.0_);_(* \(#,##0.0\);_(* &quot;-&quot;??_);_(@_)"/>
      <border diagonalUp="0" diagonalDown="0">
        <left/>
        <right style="thin">
          <color auto="1"/>
        </right>
        <vertical/>
      </border>
    </dxf>
    <dxf>
      <border diagonalUp="0" diagonalDown="0">
        <left/>
        <right style="thin">
          <color auto="1"/>
        </right>
        <top/>
        <bottom/>
        <vertical/>
        <horizontal/>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5" formatCode="0.0"/>
    </dxf>
    <dxf>
      <font>
        <b val="0"/>
        <i val="0"/>
        <strike val="0"/>
        <condense val="0"/>
        <extend val="0"/>
        <outline val="0"/>
        <shadow val="0"/>
        <u val="none"/>
        <vertAlign val="baseline"/>
        <sz val="12"/>
        <color theme="1"/>
        <name val="Arial"/>
        <scheme val="none"/>
      </font>
      <numFmt numFmtId="165" formatCode="0.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165" formatCode="0.0"/>
    </dxf>
    <dxf>
      <font>
        <b val="0"/>
        <i val="0"/>
        <strike val="0"/>
        <condense val="0"/>
        <extend val="0"/>
        <outline val="0"/>
        <shadow val="0"/>
        <u val="none"/>
        <vertAlign val="baseline"/>
        <sz val="12"/>
        <color theme="1"/>
        <name val="Arial"/>
        <scheme val="none"/>
      </font>
      <numFmt numFmtId="165" formatCode="0.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165" formatCode="0.0"/>
    </dxf>
    <dxf>
      <font>
        <b val="0"/>
        <i val="0"/>
        <strike val="0"/>
        <condense val="0"/>
        <extend val="0"/>
        <outline val="0"/>
        <shadow val="0"/>
        <u val="none"/>
        <vertAlign val="baseline"/>
        <sz val="12"/>
        <color theme="1"/>
        <name val="Arial"/>
        <scheme val="none"/>
      </font>
      <numFmt numFmtId="165" formatCode="0.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165" formatCode="0.0"/>
    </dxf>
    <dxf>
      <font>
        <b val="0"/>
        <i val="0"/>
        <strike val="0"/>
        <condense val="0"/>
        <extend val="0"/>
        <outline val="0"/>
        <shadow val="0"/>
        <u val="none"/>
        <vertAlign val="baseline"/>
        <sz val="12"/>
        <color theme="1"/>
        <name val="Arial"/>
        <scheme val="none"/>
      </font>
      <numFmt numFmtId="165" formatCode="0.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165" formatCode="0.0"/>
    </dxf>
    <dxf>
      <font>
        <b val="0"/>
        <i val="0"/>
        <strike val="0"/>
        <condense val="0"/>
        <extend val="0"/>
        <outline val="0"/>
        <shadow val="0"/>
        <u val="none"/>
        <vertAlign val="baseline"/>
        <sz val="12"/>
        <color theme="1"/>
        <name val="Arial"/>
        <scheme val="none"/>
      </font>
      <numFmt numFmtId="165" formatCode="0.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165" formatCode="0.0"/>
    </dxf>
    <dxf>
      <font>
        <b val="0"/>
        <i val="0"/>
        <strike val="0"/>
        <condense val="0"/>
        <extend val="0"/>
        <outline val="0"/>
        <shadow val="0"/>
        <u val="none"/>
        <vertAlign val="baseline"/>
        <sz val="12"/>
        <color theme="1"/>
        <name val="Arial"/>
        <scheme val="none"/>
      </font>
      <numFmt numFmtId="165" formatCode="0.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165" formatCode="0.0"/>
    </dxf>
    <dxf>
      <font>
        <b val="0"/>
        <i val="0"/>
        <strike val="0"/>
        <condense val="0"/>
        <extend val="0"/>
        <outline val="0"/>
        <shadow val="0"/>
        <u val="none"/>
        <vertAlign val="baseline"/>
        <sz val="12"/>
        <color theme="1"/>
        <name val="Arial"/>
        <scheme val="none"/>
      </font>
      <numFmt numFmtId="165" formatCode="0.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2"/>
        <color theme="1"/>
        <name val="Arial"/>
        <scheme val="none"/>
      </font>
      <numFmt numFmtId="165" formatCode="0.0"/>
      <alignment horizontal="right" textRotation="0" indent="0" justifyLastLine="0" shrinkToFit="0" readingOrder="0"/>
    </dxf>
    <dxf>
      <font>
        <b val="0"/>
        <i val="0"/>
        <strike val="0"/>
        <condense val="0"/>
        <extend val="0"/>
        <outline val="0"/>
        <shadow val="0"/>
        <u val="none"/>
        <vertAlign val="baseline"/>
        <sz val="12"/>
        <color theme="1"/>
        <name val="Arial"/>
        <scheme val="none"/>
      </font>
      <numFmt numFmtId="165" formatCode="0.0"/>
      <alignment horizontal="right" textRotation="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alignment horizontal="left" vertical="bottom" textRotation="0" wrapText="1" indent="0" justifyLastLine="0" shrinkToFit="0" readingOrder="0"/>
      <border diagonalUp="0" diagonalDown="0">
        <left/>
        <right style="thin">
          <color auto="1"/>
        </right>
        <vertic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22" formatCode="mmm\-yy"/>
      <fill>
        <patternFill patternType="solid">
          <fgColor indexed="64"/>
          <bgColor theme="0"/>
        </patternFill>
      </fill>
      <alignment horizontal="left" vertical="bottom" textRotation="0" wrapText="1" indent="0" justifyLastLine="0" shrinkToFit="0" readingOrder="0"/>
      <border diagonalUp="0" diagonalDown="0">
        <left/>
        <right style="thin">
          <color auto="1"/>
        </right>
        <vertical/>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8" formatCode="_-* #,##0_-;\-* #,##0_-;_-* &quot;-&quot;??_-;_-@_-"/>
      <fill>
        <patternFill patternType="solid">
          <fgColor indexed="64"/>
          <bgColor theme="0"/>
        </patternFill>
      </fill>
    </dxf>
    <dxf>
      <font>
        <b/>
        <i val="0"/>
        <strike val="0"/>
        <condense val="0"/>
        <extend val="0"/>
        <outline val="0"/>
        <shadow val="0"/>
        <u val="none"/>
        <vertAlign val="baseline"/>
        <sz val="10"/>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border diagonalUp="0" diagonalDown="0">
        <left/>
        <right style="thin">
          <color auto="1"/>
        </right>
        <top/>
        <bottom/>
        <vertical/>
        <horizontal/>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scheme val="none"/>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strike val="0"/>
        <condense val="0"/>
        <extend val="0"/>
        <outline val="0"/>
        <shadow val="0"/>
        <u val="none"/>
        <vertAlign val="baseline"/>
        <sz val="12"/>
        <color theme="1"/>
        <name val="Arial"/>
        <scheme val="none"/>
      </font>
      <numFmt numFmtId="170"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scheme val="none"/>
      </font>
      <numFmt numFmtId="3" formatCode="#,##0"/>
      <fill>
        <patternFill patternType="solid">
          <fgColor indexed="64"/>
          <bgColor theme="0"/>
        </patternFill>
      </fill>
      <border diagonalUp="0" diagonalDown="0">
        <left style="thin">
          <color auto="1"/>
        </left>
        <right style="thin">
          <color auto="1"/>
        </right>
        <top/>
        <bottom/>
        <vertical/>
        <horizontal/>
      </border>
    </dxf>
    <dxf>
      <font>
        <b/>
        <i val="0"/>
        <strike val="0"/>
        <condense val="0"/>
        <extend val="0"/>
        <outline val="0"/>
        <shadow val="0"/>
        <u val="none"/>
        <vertAlign val="baseline"/>
        <sz val="12"/>
        <color theme="1"/>
        <name val="Arial"/>
        <scheme val="none"/>
      </font>
      <numFmt numFmtId="22" formatCode="mmm\-yy"/>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top style="thin">
          <color indexed="64"/>
        </top>
      </border>
    </dxf>
    <dxf>
      <font>
        <b val="0"/>
        <i val="0"/>
        <strike val="0"/>
        <condense val="0"/>
        <extend val="0"/>
        <outline val="0"/>
        <shadow val="0"/>
        <u val="none"/>
        <vertAlign val="baseline"/>
        <sz val="12"/>
        <color theme="1"/>
        <name val="Arial"/>
        <scheme val="none"/>
      </font>
      <fill>
        <patternFill patternType="solid">
          <fgColor indexed="64"/>
          <bgColor theme="0"/>
        </patternFill>
      </fill>
    </dxf>
    <dxf>
      <font>
        <b/>
        <i val="0"/>
        <strike val="0"/>
        <condense val="0"/>
        <extend val="0"/>
        <outline val="0"/>
        <shadow val="0"/>
        <u val="none"/>
        <vertAlign val="baseline"/>
        <sz val="12"/>
        <color theme="1"/>
        <name val="Arial"/>
        <scheme val="none"/>
      </font>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1"/>
        <color auto="1"/>
        <name val="Arial"/>
        <scheme val="none"/>
      </font>
      <numFmt numFmtId="13"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1" formatCode="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11"/>
        <color auto="1"/>
        <name val="Arial"/>
        <scheme val="none"/>
      </font>
      <fill>
        <patternFill patternType="none">
          <fgColor indexed="64"/>
          <bgColor auto="1"/>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9" formatCode="0%\ &quot;points&quot;"/>
      <fill>
        <patternFill patternType="solid">
          <fgColor indexed="64"/>
          <bgColor theme="0"/>
        </patternFill>
      </fill>
    </dxf>
    <dxf>
      <font>
        <b val="0"/>
        <i val="0"/>
        <strike val="0"/>
        <condense val="0"/>
        <extend val="0"/>
        <outline val="0"/>
        <shadow val="0"/>
        <u val="none"/>
        <vertAlign val="baseline"/>
        <sz val="11"/>
        <color auto="1"/>
        <name val="Arial"/>
        <scheme val="none"/>
      </font>
      <numFmt numFmtId="167" formatCode="_(* #,##0_);_(* \(#,##0\);_(* &quot;-&quot;??_);_(@_)"/>
      <fill>
        <patternFill patternType="solid">
          <fgColor indexed="64"/>
          <bgColor theme="0"/>
        </patternFill>
      </fill>
    </dxf>
    <dxf>
      <font>
        <b val="0"/>
        <i val="0"/>
        <strike val="0"/>
        <condense val="0"/>
        <extend val="0"/>
        <outline val="0"/>
        <shadow val="0"/>
        <u val="none"/>
        <vertAlign val="baseline"/>
        <sz val="11"/>
        <color auto="1"/>
        <name val="Arial"/>
        <scheme val="none"/>
      </font>
      <numFmt numFmtId="22" formatCode="mmm\-yy"/>
      <fill>
        <patternFill patternType="solid">
          <fgColor indexed="64"/>
          <bgColor theme="0"/>
        </patternFill>
      </fill>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alignment horizontal="right" vertical="bottom" textRotation="0" indent="0" justifyLastLine="0" shrinkToFit="0" readingOrder="0"/>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12"/>
        <color auto="1"/>
        <name val="Arial"/>
        <scheme val="none"/>
      </font>
      <fill>
        <patternFill patternType="solid">
          <fgColor indexed="64"/>
          <bgColor theme="0"/>
        </patternFill>
      </fill>
    </dxf>
    <dxf>
      <border diagonalUp="0" diagonalDown="0">
        <left style="thin">
          <color auto="1"/>
        </left>
        <right style="thin">
          <color auto="1"/>
        </right>
        <top style="thin">
          <color auto="1"/>
        </top>
        <bottom style="thin">
          <color auto="1"/>
        </bottom>
      </border>
    </dxf>
    <dxf>
      <font>
        <strike val="0"/>
        <outline val="0"/>
        <shadow val="0"/>
        <u val="none"/>
        <vertAlign val="baseline"/>
        <color auto="1"/>
      </font>
    </dxf>
    <dxf>
      <font>
        <b val="0"/>
        <i val="0"/>
        <strike val="0"/>
        <condense val="0"/>
        <extend val="0"/>
        <outline val="0"/>
        <shadow val="0"/>
        <u val="none"/>
        <vertAlign val="baseline"/>
        <sz val="12"/>
        <color auto="1"/>
        <name val="Arial"/>
        <scheme val="none"/>
      </font>
      <numFmt numFmtId="22" formatCode="mmm\-yy"/>
      <fill>
        <patternFill patternType="solid">
          <fgColor indexed="64"/>
          <bgColor theme="0"/>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center"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22" formatCode="mmm\-yy"/>
      <fill>
        <patternFill patternType="none">
          <fgColor indexed="64"/>
          <bgColor indexed="65"/>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numFmt numFmtId="22" formatCode="mmm\-yy"/>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strike val="0"/>
        <outline val="0"/>
        <shadow val="0"/>
        <vertAlign val="baseline"/>
        <sz val="12"/>
        <name val="Arial"/>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dxf>
    <dxf>
      <border diagonalUp="0" diagonalDown="0">
        <left style="thin">
          <color auto="1"/>
        </left>
        <right style="thin">
          <color auto="1"/>
        </right>
        <top style="thin">
          <color auto="1"/>
        </top>
        <bottom style="thin">
          <color auto="1"/>
        </bottom>
      </border>
    </dxf>
    <dxf>
      <font>
        <strike val="0"/>
        <outline val="0"/>
        <shadow val="0"/>
        <vertAlign val="baseline"/>
        <sz val="12"/>
        <name val="Arial"/>
        <scheme val="none"/>
      </font>
      <numFmt numFmtId="22" formatCode="mmm\-yy"/>
      <fill>
        <patternFill patternType="none">
          <fgColor indexed="64"/>
          <bgColor auto="1"/>
        </patternFill>
      </fill>
    </dxf>
    <dxf>
      <font>
        <b val="0"/>
        <i val="0"/>
        <strike val="0"/>
        <condense val="0"/>
        <extend val="0"/>
        <outline val="0"/>
        <shadow val="0"/>
        <u val="none"/>
        <vertAlign val="baseline"/>
        <sz val="12"/>
        <color theme="1"/>
        <name val="Arial"/>
        <scheme val="none"/>
      </font>
      <numFmt numFmtId="19" formatCode="dd/mm/yyyy"/>
      <fill>
        <patternFill patternType="none">
          <fgColor indexed="64"/>
          <bgColor auto="1"/>
        </patternFill>
      </fill>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2"/>
        <color theme="1"/>
        <name val="Arial"/>
        <scheme val="none"/>
      </font>
    </dxf>
    <dxf>
      <font>
        <strike val="0"/>
        <outline val="0"/>
        <shadow val="0"/>
        <u val="none"/>
        <vertAlign val="baseline"/>
        <color theme="1"/>
        <name val="Arial"/>
        <scheme val="none"/>
      </font>
    </dxf>
    <dxf>
      <font>
        <strike val="0"/>
        <outline val="0"/>
        <shadow val="0"/>
        <u val="none"/>
        <vertAlign val="baseline"/>
        <color theme="1"/>
        <name val="Arial"/>
        <scheme val="none"/>
      </font>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dxf>
    <dxf>
      <font>
        <b val="0"/>
        <i val="0"/>
        <strike val="0"/>
        <condense val="0"/>
        <extend val="0"/>
        <outline val="0"/>
        <shadow val="0"/>
        <u val="none"/>
        <vertAlign val="baseline"/>
        <sz val="12"/>
        <color theme="1"/>
        <name val="Arial"/>
        <scheme val="none"/>
      </font>
      <numFmt numFmtId="168" formatCode="_-* #,##0_-;\-* #,##0_-;_-* &quot;-&quot;??_-;_-@_-"/>
      <border diagonalUp="0" diagonalDown="0">
        <left/>
        <right style="thin">
          <color auto="1"/>
        </right>
        <top/>
        <bottom/>
        <vertical/>
        <horizontal/>
      </border>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168" formatCode="_-* #,##0_-;\-* #,##0_-;_-* &quot;-&quot;??_-;_-@_-"/>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168" formatCode="_-* #,##0_-;\-* #,##0_-;_-* &quot;-&quot;??_-;_-@_-"/>
      <border diagonalUp="0" diagonalDown="0">
        <left style="thin">
          <color indexed="64"/>
        </left>
        <right/>
        <top/>
        <bottom/>
        <vertical/>
        <horizontal/>
      </border>
    </dxf>
    <dxf>
      <font>
        <b val="0"/>
        <i val="0"/>
        <strike val="0"/>
        <condense val="0"/>
        <extend val="0"/>
        <outline val="0"/>
        <shadow val="0"/>
        <u val="none"/>
        <vertAlign val="baseline"/>
        <sz val="12"/>
        <color theme="1"/>
        <name val="Arial"/>
        <scheme val="none"/>
      </font>
      <numFmt numFmtId="22" formatCode="mmm\-yy"/>
      <alignment horizontal="left" vertical="bottom" textRotation="0" wrapText="0" indent="0" justifyLastLine="0" shrinkToFit="0" readingOrder="0"/>
    </dxf>
    <dxf>
      <border outline="0">
        <left style="medium">
          <color auto="1"/>
        </left>
        <right style="medium">
          <color auto="1"/>
        </right>
        <top style="medium">
          <color auto="1"/>
        </top>
        <bottom style="medium">
          <color auto="1"/>
        </bottom>
      </border>
    </dxf>
    <dxf>
      <border outline="0">
        <bottom style="thin">
          <color indexed="64"/>
        </bottom>
      </border>
    </dxf>
    <dxf>
      <font>
        <b/>
        <i val="0"/>
        <strike val="0"/>
        <condense val="0"/>
        <extend val="0"/>
        <outline val="0"/>
        <shadow val="0"/>
        <u val="none"/>
        <vertAlign val="baseline"/>
        <sz val="12"/>
        <color theme="1"/>
        <name val="Arial"/>
        <scheme val="none"/>
      </font>
      <numFmt numFmtId="168" formatCode="_-* #,##0_-;\-* #,##0_-;_-* &quot;-&quot;??_-;_-@_-"/>
      <alignment horizontal="general"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167"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none"/>
      </font>
      <numFmt numFmtId="22" formatCode="mmm\-yy"/>
      <alignment horizontal="left" vertical="bottom" textRotation="0" wrapText="0" indent="0" justifyLastLine="0" shrinkToFit="0" readingOrder="0"/>
    </dxf>
    <dxf>
      <border diagonalUp="0" diagonalDown="0">
        <left style="medium">
          <color auto="1"/>
        </left>
        <right style="medium">
          <color auto="1"/>
        </right>
        <top style="medium">
          <color auto="1"/>
        </top>
        <bottom style="medium">
          <color auto="1"/>
        </bottom>
      </border>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numFmt numFmtId="3" formatCode="#,##0"/>
      <alignment horizontal="right" vertical="bottom" textRotation="0"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general" vertical="bottom" textRotation="0" wrapText="1"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color auto="1"/>
        <name val="Arial"/>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4"/>
        <color auto="1"/>
        <name val="Arial"/>
        <scheme val="none"/>
      </font>
      <fill>
        <patternFill patternType="solid">
          <fgColor indexed="64"/>
          <bgColor theme="0"/>
        </patternFill>
      </fill>
      <alignment horizontal="general" vertical="bottom" textRotation="0" wrapText="1" indent="0" justifyLastLine="0" shrinkToFit="0" readingOrder="0"/>
      <border diagonalUp="0" diagonalDown="0" outline="0">
        <left/>
        <right/>
        <top/>
        <bottom/>
      </border>
    </dxf>
    <dxf>
      <font>
        <strike val="0"/>
        <outline val="0"/>
        <shadow val="0"/>
        <vertAlign val="baseline"/>
        <sz val="12"/>
        <name val="Arial"/>
        <scheme val="none"/>
      </font>
      <alignment vertical="bottom" textRotation="0" indent="0" justifyLastLine="0" shrinkToFit="0" readingOrder="0"/>
    </dxf>
    <dxf>
      <font>
        <b/>
        <i val="0"/>
        <strike val="0"/>
        <condense val="0"/>
        <extend val="0"/>
        <outline val="0"/>
        <shadow val="0"/>
        <u val="none"/>
        <vertAlign val="baseline"/>
        <sz val="12"/>
        <color auto="1"/>
        <name val="Arial"/>
        <scheme val="none"/>
      </font>
      <fill>
        <patternFill patternType="solid">
          <fgColor indexed="64"/>
          <bgColor theme="0"/>
        </patternFill>
      </fill>
      <alignment horizontal="general" vertical="bottom" textRotation="0" wrapText="1" indent="0" justifyLastLine="0" shrinkToFit="0" readingOrder="0"/>
    </dxf>
    <dxf>
      <font>
        <strike val="0"/>
        <outline val="0"/>
        <shadow val="0"/>
        <vertAlign val="baseline"/>
        <sz val="12"/>
        <name val="Arial Narrow"/>
        <scheme val="none"/>
      </font>
      <alignment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rgb="FFFFFF0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numFmt numFmtId="22" formatCode="mmm\-yy"/>
      <fill>
        <patternFill patternType="solid">
          <fgColor indexed="64"/>
          <bgColor rgb="FFFFFF0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textRotation="0" wrapText="1" indent="0" justifyLastLine="0" shrinkToFit="0" readingOrder="0"/>
    </dxf>
    <dxf>
      <font>
        <b val="0"/>
        <i val="0"/>
        <strike val="0"/>
        <condense val="0"/>
        <extend val="0"/>
        <outline val="0"/>
        <shadow val="0"/>
        <u val="none"/>
        <vertAlign val="baseline"/>
        <sz val="12"/>
        <color theme="1"/>
        <name val="Arial Narrow"/>
        <scheme val="none"/>
      </font>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ertAlign val="baseline"/>
        <sz val="12"/>
        <color theme="10"/>
        <name val="Arial Narrow"/>
        <scheme val="none"/>
      </font>
      <fill>
        <patternFill patternType="solid">
          <fgColor indexed="64"/>
          <bgColor theme="0"/>
        </patternFill>
      </fill>
      <alignment vertical="bottom" textRotation="0" wrapText="1" indent="0" justifyLastLine="0" shrinkToFit="0" readingOrder="0"/>
    </dxf>
    <dxf>
      <border outline="0">
        <left style="medium">
          <color auto="1"/>
        </left>
        <right style="medium">
          <color auto="1"/>
        </right>
        <top style="medium">
          <color auto="1"/>
        </top>
        <bottom style="medium">
          <color auto="1"/>
        </bottom>
      </border>
    </dxf>
    <dxf>
      <font>
        <strike val="0"/>
        <outline val="0"/>
        <shadow val="0"/>
        <vertAlign val="baseline"/>
        <sz val="12"/>
        <name val="Arial Narrow"/>
        <scheme val="none"/>
      </font>
      <alignment textRotation="0" wrapText="1" indent="0" justifyLastLine="0" shrinkToFit="0" readingOrder="0"/>
    </dxf>
    <dxf>
      <font>
        <b/>
        <i val="0"/>
        <strike val="0"/>
        <condense val="0"/>
        <extend val="0"/>
        <outline val="0"/>
        <shadow val="0"/>
        <u val="none"/>
        <vertAlign val="baseline"/>
        <sz val="12"/>
        <color theme="1"/>
        <name val="Arial Narrow"/>
        <scheme val="none"/>
      </font>
      <fill>
        <patternFill patternType="solid">
          <fgColor indexed="64"/>
          <bgColor theme="0"/>
        </patternFill>
      </fill>
      <alignment horizontal="right" vertical="bottom" textRotation="0" wrapText="1" indent="0" justifyLastLine="0" shrinkToFit="0" readingOrder="0"/>
    </dxf>
  </dxfs>
  <tableStyles count="0" defaultTableStyle="TableStyleMedium2" defaultPivotStyle="PivotStyleLight16"/>
  <colors>
    <mruColors>
      <color rgb="FF0000FF"/>
      <color rgb="FF190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a:solidFill>
                  <a:schemeClr val="tx1"/>
                </a:solidFill>
              </a:rPr>
              <a:t>Work Quality Indicators </a:t>
            </a:r>
            <a:r>
              <a:rPr lang="en-GB" sz="1400">
                <a:solidFill>
                  <a:schemeClr val="tx1"/>
                </a:solidFill>
              </a:rPr>
              <a:t>(July 2020-June 2021)</a:t>
            </a:r>
            <a:br>
              <a:rPr lang="en-GB" sz="1400">
                <a:solidFill>
                  <a:schemeClr val="tx1"/>
                </a:solidFill>
              </a:rPr>
            </a:br>
            <a:r>
              <a:rPr lang="en-GB" sz="1200">
                <a:solidFill>
                  <a:schemeClr val="tx1"/>
                </a:solidFill>
              </a:rPr>
              <a:t>Employees aged 18 and over</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9916536513924091"/>
          <c:y val="0.12007276034561164"/>
          <c:w val="0.73877218676423173"/>
          <c:h val="0.74025458959512735"/>
        </c:manualLayout>
      </c:layout>
      <c:barChart>
        <c:barDir val="bar"/>
        <c:grouping val="clustered"/>
        <c:varyColors val="0"/>
        <c:ser>
          <c:idx val="0"/>
          <c:order val="0"/>
          <c:tx>
            <c:strRef>
              <c:f>'WQI visuals 20-21'!$A$3</c:f>
              <c:strCache>
                <c:ptCount val="1"/>
                <c:pt idx="0">
                  <c:v>Tourism Industry</c:v>
                </c:pt>
              </c:strCache>
            </c:strRef>
          </c:tx>
          <c:spPr>
            <a:solidFill>
              <a:srgbClr val="00B050"/>
            </a:solidFill>
            <a:ln>
              <a:noFill/>
            </a:ln>
            <a:effectLst/>
          </c:spPr>
          <c:invertIfNegative val="0"/>
          <c:cat>
            <c:strRef>
              <c:f>'WQI visuals 20-21'!$B$2:$I$2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20-21'!$B$3:$I$3</c:f>
              <c:numCache>
                <c:formatCode>General</c:formatCode>
                <c:ptCount val="8"/>
                <c:pt idx="0">
                  <c:v>0.34499999999999997</c:v>
                </c:pt>
                <c:pt idx="1">
                  <c:v>0.93299999999999994</c:v>
                </c:pt>
                <c:pt idx="2">
                  <c:v>0.78900000000000003</c:v>
                </c:pt>
                <c:pt idx="3">
                  <c:v>0.76800000000000002</c:v>
                </c:pt>
                <c:pt idx="4">
                  <c:v>0.77500000000000002</c:v>
                </c:pt>
                <c:pt idx="5">
                  <c:v>0.54500000000000004</c:v>
                </c:pt>
                <c:pt idx="6">
                  <c:v>0.40399999999999997</c:v>
                </c:pt>
                <c:pt idx="7">
                  <c:v>0.53</c:v>
                </c:pt>
              </c:numCache>
            </c:numRef>
          </c:val>
          <c:extLst>
            <c:ext xmlns:c16="http://schemas.microsoft.com/office/drawing/2014/chart" uri="{C3380CC4-5D6E-409C-BE32-E72D297353CC}">
              <c16:uniqueId val="{00000000-7E47-4D73-9A41-5F25C7EA138E}"/>
            </c:ext>
          </c:extLst>
        </c:ser>
        <c:ser>
          <c:idx val="1"/>
          <c:order val="1"/>
          <c:tx>
            <c:strRef>
              <c:f>'WQI visuals 20-21'!$A$4</c:f>
              <c:strCache>
                <c:ptCount val="1"/>
                <c:pt idx="0">
                  <c:v>NI</c:v>
                </c:pt>
              </c:strCache>
            </c:strRef>
          </c:tx>
          <c:spPr>
            <a:solidFill>
              <a:srgbClr val="1902C4"/>
            </a:solidFill>
            <a:ln>
              <a:noFill/>
            </a:ln>
            <a:effectLst/>
          </c:spPr>
          <c:invertIfNegative val="0"/>
          <c:cat>
            <c:strRef>
              <c:f>'WQI visuals 20-21'!$B$2:$I$2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20-21'!$B$4:$I$4</c:f>
              <c:numCache>
                <c:formatCode>General</c:formatCode>
                <c:ptCount val="8"/>
                <c:pt idx="0">
                  <c:v>0.79099999999999993</c:v>
                </c:pt>
                <c:pt idx="1">
                  <c:v>0.95200000000000007</c:v>
                </c:pt>
                <c:pt idx="2">
                  <c:v>0.86199999999999999</c:v>
                </c:pt>
                <c:pt idx="3">
                  <c:v>0.79500000000000004</c:v>
                </c:pt>
                <c:pt idx="4">
                  <c:v>0.87599999999999989</c:v>
                </c:pt>
                <c:pt idx="5">
                  <c:v>0.53900000000000003</c:v>
                </c:pt>
                <c:pt idx="6">
                  <c:v>0.53200000000000003</c:v>
                </c:pt>
                <c:pt idx="7">
                  <c:v>0.51700000000000002</c:v>
                </c:pt>
              </c:numCache>
            </c:numRef>
          </c:val>
          <c:extLst>
            <c:ext xmlns:c16="http://schemas.microsoft.com/office/drawing/2014/chart" uri="{C3380CC4-5D6E-409C-BE32-E72D297353CC}">
              <c16:uniqueId val="{00000001-7E47-4D73-9A41-5F25C7EA138E}"/>
            </c:ext>
          </c:extLst>
        </c:ser>
        <c:dLbls>
          <c:showLegendKey val="0"/>
          <c:showVal val="0"/>
          <c:showCatName val="0"/>
          <c:showSerName val="0"/>
          <c:showPercent val="0"/>
          <c:showBubbleSize val="0"/>
        </c:dLbls>
        <c:gapWidth val="150"/>
        <c:axId val="813247384"/>
        <c:axId val="813249680"/>
      </c:barChart>
      <c:catAx>
        <c:axId val="813247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3249680"/>
        <c:crosses val="autoZero"/>
        <c:auto val="1"/>
        <c:lblAlgn val="ctr"/>
        <c:lblOffset val="100"/>
        <c:noMultiLvlLbl val="0"/>
      </c:catAx>
      <c:valAx>
        <c:axId val="813249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sz="1200">
                    <a:solidFill>
                      <a:schemeClr val="tx1"/>
                    </a:solidFill>
                  </a:rPr>
                  <a:t>Percentage of Employees (%)</a:t>
                </a:r>
              </a:p>
            </c:rich>
          </c:tx>
          <c:layout>
            <c:manualLayout>
              <c:xMode val="edge"/>
              <c:yMode val="edge"/>
              <c:x val="0.41644669502104964"/>
              <c:y val="0.911223211696082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13247384"/>
        <c:crosses val="autoZero"/>
        <c:crossBetween val="between"/>
        <c:majorUnit val="0.2"/>
      </c:valAx>
      <c:spPr>
        <a:noFill/>
        <a:ln>
          <a:noFill/>
        </a:ln>
        <a:effectLst/>
      </c:spPr>
    </c:plotArea>
    <c:legend>
      <c:legendPos val="r"/>
      <c:layout>
        <c:manualLayout>
          <c:xMode val="edge"/>
          <c:yMode val="edge"/>
          <c:x val="0.81996236742524331"/>
          <c:y val="0.14169418454343957"/>
          <c:w val="0.10112772816149659"/>
          <c:h val="7.8157788257368244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Flexible Work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Flexibility'!$A$10</c:f>
              <c:strCache>
                <c:ptCount val="1"/>
                <c:pt idx="0">
                  <c:v>Tourism Industry</c:v>
                </c:pt>
              </c:strCache>
            </c:strRef>
          </c:tx>
          <c:spPr>
            <a:ln w="28575" cap="rnd">
              <a:solidFill>
                <a:schemeClr val="accent5"/>
              </a:solidFill>
              <a:round/>
            </a:ln>
            <a:effectLst/>
          </c:spPr>
          <c:marker>
            <c:symbol val="none"/>
          </c:marker>
          <c:cat>
            <c:strRef>
              <c:f>'WQI Flexibility'!$B$9:$C$9</c:f>
              <c:strCache>
                <c:ptCount val="2"/>
                <c:pt idx="0">
                  <c:v>July 2020-June 2021</c:v>
                </c:pt>
                <c:pt idx="1">
                  <c:v>July 2021-June 2022</c:v>
                </c:pt>
              </c:strCache>
            </c:strRef>
          </c:cat>
          <c:val>
            <c:numRef>
              <c:f>'WQI Flexibility'!$B$10:$C$10</c:f>
              <c:numCache>
                <c:formatCode>0.0</c:formatCode>
                <c:ptCount val="2"/>
                <c:pt idx="0">
                  <c:v>53</c:v>
                </c:pt>
                <c:pt idx="1">
                  <c:v>56.890951276102086</c:v>
                </c:pt>
              </c:numCache>
            </c:numRef>
          </c:val>
          <c:smooth val="0"/>
          <c:extLst>
            <c:ext xmlns:c16="http://schemas.microsoft.com/office/drawing/2014/chart" uri="{C3380CC4-5D6E-409C-BE32-E72D297353CC}">
              <c16:uniqueId val="{00000000-392C-4BF4-AC75-1883A6587899}"/>
            </c:ext>
          </c:extLst>
        </c:ser>
        <c:ser>
          <c:idx val="1"/>
          <c:order val="1"/>
          <c:tx>
            <c:strRef>
              <c:f>'WQI Flexibility'!$A$11</c:f>
              <c:strCache>
                <c:ptCount val="1"/>
                <c:pt idx="0">
                  <c:v>NI</c:v>
                </c:pt>
              </c:strCache>
            </c:strRef>
          </c:tx>
          <c:spPr>
            <a:ln w="28575" cap="rnd">
              <a:solidFill>
                <a:schemeClr val="accent6"/>
              </a:solidFill>
              <a:round/>
            </a:ln>
            <a:effectLst/>
          </c:spPr>
          <c:marker>
            <c:symbol val="none"/>
          </c:marker>
          <c:cat>
            <c:strRef>
              <c:f>'WQI Flexibility'!$B$9:$C$9</c:f>
              <c:strCache>
                <c:ptCount val="2"/>
                <c:pt idx="0">
                  <c:v>July 2020-June 2021</c:v>
                </c:pt>
                <c:pt idx="1">
                  <c:v>July 2021-June 2022</c:v>
                </c:pt>
              </c:strCache>
            </c:strRef>
          </c:cat>
          <c:val>
            <c:numRef>
              <c:f>'WQI Flexibility'!$B$11:$C$11</c:f>
              <c:numCache>
                <c:formatCode>0.0</c:formatCode>
                <c:ptCount val="2"/>
                <c:pt idx="0">
                  <c:v>51.7</c:v>
                </c:pt>
                <c:pt idx="1">
                  <c:v>53.56115520252456</c:v>
                </c:pt>
              </c:numCache>
            </c:numRef>
          </c:val>
          <c:smooth val="0"/>
          <c:extLst>
            <c:ext xmlns:c16="http://schemas.microsoft.com/office/drawing/2014/chart" uri="{C3380CC4-5D6E-409C-BE32-E72D297353CC}">
              <c16:uniqueId val="{00000001-392C-4BF4-AC75-1883A6587899}"/>
            </c:ext>
          </c:extLst>
        </c:ser>
        <c:dLbls>
          <c:showLegendKey val="0"/>
          <c:showVal val="0"/>
          <c:showCatName val="0"/>
          <c:showSerName val="0"/>
          <c:showPercent val="0"/>
          <c:showBubbleSize val="0"/>
        </c:dLbls>
        <c:smooth val="0"/>
        <c:axId val="997290112"/>
        <c:axId val="997288472"/>
      </c:lineChart>
      <c:catAx>
        <c:axId val="99729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88472"/>
        <c:crosses val="autoZero"/>
        <c:auto val="1"/>
        <c:lblAlgn val="ctr"/>
        <c:lblOffset val="100"/>
        <c:noMultiLvlLbl val="0"/>
      </c:catAx>
      <c:valAx>
        <c:axId val="99728847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9011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'furlough scheme'!$A$27</c:f>
              <c:strCache>
                <c:ptCount val="1"/>
                <c:pt idx="0">
                  <c:v>% Accommodation and food services of all furloughed</c:v>
                </c:pt>
              </c:strCache>
            </c:strRef>
          </c:tx>
          <c:spPr>
            <a:solidFill>
              <a:srgbClr val="0070C0"/>
            </a:solidFill>
            <a:ln>
              <a:noFill/>
            </a:ln>
            <a:effectLst/>
          </c:spPr>
          <c:invertIfNegative val="0"/>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scheme'!$B$27:$R$27</c15:sqref>
                  </c15:fullRef>
                </c:ext>
              </c:extLst>
              <c:f>'furlough scheme'!$H$27:$R$27</c:f>
              <c:numCache>
                <c:formatCode>_(* #,##0_);_(* \(#,##0\);_(* "-"??_);_(@_)</c:formatCode>
                <c:ptCount val="11"/>
                <c:pt idx="0" formatCode="0%">
                  <c:v>0.28121059268600251</c:v>
                </c:pt>
                <c:pt idx="1" formatCode="0%">
                  <c:v>0.25595854922279793</c:v>
                </c:pt>
                <c:pt idx="2" formatCode="0%">
                  <c:v>0.23330275229357797</c:v>
                </c:pt>
                <c:pt idx="3" formatCode="0%">
                  <c:v>0.23931860036832411</c:v>
                </c:pt>
                <c:pt idx="4" formatCode="0%">
                  <c:v>0.23864970645792563</c:v>
                </c:pt>
                <c:pt idx="5" formatCode="0%">
                  <c:v>0.24983853606027986</c:v>
                </c:pt>
                <c:pt idx="6" formatCode="0%">
                  <c:v>0.25410385259631491</c:v>
                </c:pt>
                <c:pt idx="7" formatCode="0%">
                  <c:v>0.16599099099099099</c:v>
                </c:pt>
                <c:pt idx="8" formatCode="0%">
                  <c:v>0.15290858725761772</c:v>
                </c:pt>
                <c:pt idx="9" formatCode="0%">
                  <c:v>0.14485049833887043</c:v>
                </c:pt>
                <c:pt idx="10" formatCode="0%">
                  <c:v>0.13992395437262359</c:v>
                </c:pt>
              </c:numCache>
            </c:numRef>
          </c:val>
          <c:extLst>
            <c:ext xmlns:c16="http://schemas.microsoft.com/office/drawing/2014/chart" uri="{C3380CC4-5D6E-409C-BE32-E72D297353CC}">
              <c16:uniqueId val="{00000000-2D56-4F25-BF0B-D1E31CD1AA95}"/>
            </c:ext>
          </c:extLst>
        </c:ser>
        <c:dLbls>
          <c:showLegendKey val="0"/>
          <c:showVal val="0"/>
          <c:showCatName val="0"/>
          <c:showSerName val="0"/>
          <c:showPercent val="0"/>
          <c:showBubbleSize val="0"/>
        </c:dLbls>
        <c:gapWidth val="219"/>
        <c:overlap val="-27"/>
        <c:axId val="825041944"/>
        <c:axId val="825044688"/>
      </c:barChart>
      <c:catAx>
        <c:axId val="82504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688"/>
        <c:crosses val="autoZero"/>
        <c:auto val="1"/>
        <c:lblAlgn val="ctr"/>
        <c:lblOffset val="100"/>
        <c:noMultiLvlLbl val="0"/>
      </c:catAx>
      <c:valAx>
        <c:axId val="825044688"/>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94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Tourism Businesses operating in NI</a:t>
            </a:r>
          </a:p>
        </c:rich>
      </c:tx>
      <c:layout>
        <c:manualLayout>
          <c:xMode val="edge"/>
          <c:yMode val="edge"/>
          <c:x val="1.3960609831591524E-2"/>
          <c:y val="2.867383512544802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chart'!$A$20</c:f>
              <c:strCache>
                <c:ptCount val="1"/>
                <c:pt idx="0">
                  <c:v>All tourism related industries</c:v>
                </c:pt>
              </c:strCache>
            </c:strRef>
          </c:tx>
          <c:spPr>
            <a:ln w="28575" cap="rnd">
              <a:solidFill>
                <a:schemeClr val="accent1"/>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chart'!$B$20:$I$20</c:f>
              <c:numCache>
                <c:formatCode>#,##0</c:formatCode>
                <c:ptCount val="8"/>
                <c:pt idx="0">
                  <c:v>4705</c:v>
                </c:pt>
                <c:pt idx="1">
                  <c:v>4890</c:v>
                </c:pt>
                <c:pt idx="2">
                  <c:v>5065</c:v>
                </c:pt>
                <c:pt idx="3">
                  <c:v>5225</c:v>
                </c:pt>
                <c:pt idx="4">
                  <c:v>5405</c:v>
                </c:pt>
                <c:pt idx="5">
                  <c:v>5520</c:v>
                </c:pt>
                <c:pt idx="6">
                  <c:v>5570</c:v>
                </c:pt>
                <c:pt idx="7">
                  <c:v>5825</c:v>
                </c:pt>
              </c:numCache>
            </c:numRef>
          </c:val>
          <c:smooth val="0"/>
          <c:extLst>
            <c:ext xmlns:c16="http://schemas.microsoft.com/office/drawing/2014/chart" uri="{C3380CC4-5D6E-409C-BE32-E72D297353CC}">
              <c16:uniqueId val="{00000000-EDF9-42C3-8278-3ADDDDE4D8E0}"/>
            </c:ext>
          </c:extLst>
        </c:ser>
        <c:dLbls>
          <c:showLegendKey val="0"/>
          <c:showVal val="0"/>
          <c:showCatName val="0"/>
          <c:showSerName val="0"/>
          <c:showPercent val="0"/>
          <c:showBubbleSize val="0"/>
        </c:dLbls>
        <c:smooth val="0"/>
        <c:axId val="479661288"/>
        <c:axId val="479663640"/>
      </c:lineChart>
      <c:catAx>
        <c:axId val="47966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3640"/>
        <c:crosses val="autoZero"/>
        <c:auto val="1"/>
        <c:lblAlgn val="ctr"/>
        <c:lblOffset val="100"/>
        <c:noMultiLvlLbl val="0"/>
      </c:catAx>
      <c:valAx>
        <c:axId val="479663640"/>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1288"/>
        <c:crosses val="autoZero"/>
        <c:crossBetween val="between"/>
        <c:majorUnit val="2000"/>
        <c:dispUnits>
          <c:builtInUnit val="thousand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Total Air Passenger flow in NI Airports (rolling 12 months)</a:t>
            </a:r>
          </a:p>
        </c:rich>
      </c:tx>
      <c:layout>
        <c:manualLayout>
          <c:xMode val="edge"/>
          <c:yMode val="edge"/>
          <c:x val="1.5288917058742253E-2"/>
          <c:y val="1.226993865030674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3888465439282495E-2"/>
          <c:y val="0.22327152041656956"/>
          <c:w val="0.87938502723503931"/>
          <c:h val="0.5080366857506301"/>
        </c:manualLayout>
      </c:layout>
      <c:lineChart>
        <c:grouping val="standard"/>
        <c:varyColors val="0"/>
        <c:ser>
          <c:idx val="0"/>
          <c:order val="0"/>
          <c:tx>
            <c:strRef>
              <c:f>'air passenger flow'!$B$11</c:f>
              <c:strCache>
                <c:ptCount val="1"/>
                <c:pt idx="0">
                  <c:v>All NI Airports</c:v>
                </c:pt>
              </c:strCache>
            </c:strRef>
          </c:tx>
          <c:spPr>
            <a:ln w="28575" cap="rnd">
              <a:solidFill>
                <a:schemeClr val="accent1"/>
              </a:solidFill>
              <a:round/>
            </a:ln>
            <a:effectLst/>
          </c:spPr>
          <c:marker>
            <c:symbol val="none"/>
          </c:marker>
          <c:cat>
            <c:strRef>
              <c:f>'air passenger flow'!$A$12:$A$150</c:f>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f>'air passenger flow'!$B$12:$B$150</c:f>
              <c:numCache>
                <c:formatCode>_-* #,##0_-;\-* #,##0_-;_-* "-"??_-;_-@_-</c:formatCode>
                <c:ptCount val="139"/>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2606440</c:v>
                </c:pt>
                <c:pt idx="119">
                  <c:v>2939596</c:v>
                </c:pt>
                <c:pt idx="120">
                  <c:v>3213724</c:v>
                </c:pt>
                <c:pt idx="121">
                  <c:v>3455986</c:v>
                </c:pt>
                <c:pt idx="122">
                  <c:v>3819471</c:v>
                </c:pt>
                <c:pt idx="123">
                  <c:v>4240436</c:v>
                </c:pt>
                <c:pt idx="124">
                  <c:v>4708423</c:v>
                </c:pt>
                <c:pt idx="125">
                  <c:v>5165847</c:v>
                </c:pt>
                <c:pt idx="126">
                  <c:v>5549525</c:v>
                </c:pt>
                <c:pt idx="127">
                  <c:v>5863097</c:v>
                </c:pt>
                <c:pt idx="128">
                  <c:v>6099629</c:v>
                </c:pt>
                <c:pt idx="129">
                  <c:v>6318186</c:v>
                </c:pt>
                <c:pt idx="130">
                  <c:v>6455283</c:v>
                </c:pt>
                <c:pt idx="131">
                  <c:v>6537841</c:v>
                </c:pt>
                <c:pt idx="132">
                  <c:v>6636757</c:v>
                </c:pt>
                <c:pt idx="133">
                  <c:v>6790566</c:v>
                </c:pt>
                <c:pt idx="134">
                  <c:v>6876419</c:v>
                </c:pt>
                <c:pt idx="135">
                  <c:v>6962101</c:v>
                </c:pt>
                <c:pt idx="136">
                  <c:v>7130946</c:v>
                </c:pt>
                <c:pt idx="137">
                  <c:v>7256413</c:v>
                </c:pt>
                <c:pt idx="138">
                  <c:v>7405619</c:v>
                </c:pt>
              </c:numCache>
            </c:numRef>
          </c:val>
          <c:smooth val="0"/>
          <c:extLst>
            <c:ext xmlns:c16="http://schemas.microsoft.com/office/drawing/2014/chart" uri="{C3380CC4-5D6E-409C-BE32-E72D297353CC}">
              <c16:uniqueId val="{00000000-E1FB-4C3C-8317-0D501A0C88A6}"/>
            </c:ext>
          </c:extLst>
        </c:ser>
        <c:dLbls>
          <c:showLegendKey val="0"/>
          <c:showVal val="0"/>
          <c:showCatName val="0"/>
          <c:showSerName val="0"/>
          <c:showPercent val="0"/>
          <c:showBubbleSize val="0"/>
        </c:dLbls>
        <c:smooth val="0"/>
        <c:axId val="479656976"/>
        <c:axId val="479659720"/>
        <c:extLst>
          <c:ext xmlns:c15="http://schemas.microsoft.com/office/drawing/2012/chart" uri="{02D57815-91ED-43cb-92C2-25804820EDAC}">
            <c15:filteredLineSeries>
              <c15:ser>
                <c:idx val="1"/>
                <c:order val="1"/>
                <c:tx>
                  <c:strRef>
                    <c:extLst>
                      <c:ext uri="{02D57815-91ED-43cb-92C2-25804820EDAC}">
                        <c15:formulaRef>
                          <c15:sqref>'air passenger flow'!$C$11</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uri="{02D57815-91ED-43cb-92C2-25804820EDAC}">
                        <c15:formulaRef>
                          <c15:sqref>'air passenger flow'!$C$12:$C$150</c15:sqref>
                        </c15:formulaRef>
                      </c:ext>
                    </c:extLst>
                    <c:numCache>
                      <c:formatCode>_-* #,##0_-;\-* #,##0_-;_-* "-"??_-;_-@_-</c:formatCode>
                      <c:ptCount val="139"/>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-0.22458858963206604</c:v>
                      </c:pt>
                      <c:pt idx="119" formatCode="0%">
                        <c:v>3.544199195696196E-2</c:v>
                      </c:pt>
                      <c:pt idx="120" formatCode="0%">
                        <c:v>0.3559290282757</c:v>
                      </c:pt>
                      <c:pt idx="121" formatCode="0%">
                        <c:v>0.83625784437545458</c:v>
                      </c:pt>
                      <c:pt idx="122" formatCode="0%">
                        <c:v>1.8021421014868082</c:v>
                      </c:pt>
                      <c:pt idx="123" formatCode="0%">
                        <c:v>2.7626975767702158</c:v>
                      </c:pt>
                      <c:pt idx="124" formatCode="0%">
                        <c:v>2.8853984692509234</c:v>
                      </c:pt>
                      <c:pt idx="125" formatCode="0%">
                        <c:v>2.7850412439570165</c:v>
                      </c:pt>
                      <c:pt idx="126" formatCode="0%">
                        <c:v>2.4935653091377459</c:v>
                      </c:pt>
                      <c:pt idx="127" formatCode="0%">
                        <c:v>2.1913481766942362</c:v>
                      </c:pt>
                      <c:pt idx="128" formatCode="0%">
                        <c:v>1.9595626373733013</c:v>
                      </c:pt>
                      <c:pt idx="129" formatCode="0%">
                        <c:v>1.7882058569133819</c:v>
                      </c:pt>
                      <c:pt idx="130" formatCode="0%">
                        <c:v>1.476666641088995</c:v>
                      </c:pt>
                      <c:pt idx="131" formatCode="0%">
                        <c:v>1.2240610614519818</c:v>
                      </c:pt>
                      <c:pt idx="132" formatCode="0%">
                        <c:v>1.0651297373389874</c:v>
                      </c:pt>
                      <c:pt idx="133" formatCode="0%">
                        <c:v>0.96487080676831449</c:v>
                      </c:pt>
                      <c:pt idx="134" formatCode="0%">
                        <c:v>0.80035900259486192</c:v>
                      </c:pt>
                      <c:pt idx="135" formatCode="0%">
                        <c:v>0.64183612251193034</c:v>
                      </c:pt>
                      <c:pt idx="136" formatCode="0%">
                        <c:v>0.51450836086732221</c:v>
                      </c:pt>
                      <c:pt idx="137" formatCode="0%">
                        <c:v>0.40468987951056234</c:v>
                      </c:pt>
                      <c:pt idx="138" formatCode="0%">
                        <c:v>0.33445997630427832</c:v>
                      </c:pt>
                    </c:numCache>
                  </c:numRef>
                </c:val>
                <c:smooth val="0"/>
                <c:extLst>
                  <c:ext xmlns:c16="http://schemas.microsoft.com/office/drawing/2014/chart" uri="{C3380CC4-5D6E-409C-BE32-E72D297353CC}">
                    <c16:uniqueId val="{00000001-E1FB-4C3C-8317-0D501A0C88A6}"/>
                  </c:ext>
                </c:extLst>
              </c15:ser>
            </c15:filteredLineSeries>
            <c15:filteredLineSeries>
              <c15:ser>
                <c:idx val="2"/>
                <c:order val="2"/>
                <c:tx>
                  <c:strRef>
                    <c:extLst>
                      <c:ext xmlns:c15="http://schemas.microsoft.com/office/drawing/2012/chart" uri="{02D57815-91ED-43cb-92C2-25804820EDAC}">
                        <c15:formulaRef>
                          <c15:sqref>'air passenger flow'!$D$11</c15:sqref>
                        </c15:formulaRef>
                      </c:ext>
                    </c:extLst>
                    <c:strCache>
                      <c:ptCount val="1"/>
                      <c:pt idx="0">
                        <c:v>   George Best Belfast City Airport</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flow'!$D$12:$D$150</c15:sqref>
                        </c15:formulaRef>
                      </c:ext>
                    </c:extLst>
                    <c:numCache>
                      <c:formatCode>_-* #,##0_-;\-* #,##0_-;_-* "-"??_-;_-@_-</c:formatCode>
                      <c:ptCount val="139"/>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681798</c:v>
                      </c:pt>
                      <c:pt idx="119">
                        <c:v>752553</c:v>
                      </c:pt>
                      <c:pt idx="120">
                        <c:v>812424</c:v>
                      </c:pt>
                      <c:pt idx="121">
                        <c:v>857166</c:v>
                      </c:pt>
                      <c:pt idx="122">
                        <c:v>931211</c:v>
                      </c:pt>
                      <c:pt idx="123">
                        <c:v>1019016</c:v>
                      </c:pt>
                      <c:pt idx="124">
                        <c:v>1101501</c:v>
                      </c:pt>
                      <c:pt idx="125">
                        <c:v>1194267</c:v>
                      </c:pt>
                      <c:pt idx="126">
                        <c:v>1266046</c:v>
                      </c:pt>
                      <c:pt idx="127">
                        <c:v>1333255</c:v>
                      </c:pt>
                      <c:pt idx="128">
                        <c:v>1383812</c:v>
                      </c:pt>
                      <c:pt idx="129">
                        <c:v>1447407</c:v>
                      </c:pt>
                      <c:pt idx="130">
                        <c:v>1510615</c:v>
                      </c:pt>
                      <c:pt idx="131">
                        <c:v>1584070</c:v>
                      </c:pt>
                      <c:pt idx="132">
                        <c:v>1655164</c:v>
                      </c:pt>
                      <c:pt idx="133">
                        <c:v>1735487</c:v>
                      </c:pt>
                      <c:pt idx="134">
                        <c:v>1792100</c:v>
                      </c:pt>
                      <c:pt idx="135">
                        <c:v>1850380</c:v>
                      </c:pt>
                      <c:pt idx="136">
                        <c:v>1909316</c:v>
                      </c:pt>
                      <c:pt idx="137">
                        <c:v>1945739</c:v>
                      </c:pt>
                      <c:pt idx="138">
                        <c:v>1983691</c:v>
                      </c:pt>
                    </c:numCache>
                  </c:numRef>
                </c:val>
                <c:smooth val="0"/>
                <c:extLst xmlns:c15="http://schemas.microsoft.com/office/drawing/2012/chart">
                  <c:ext xmlns:c16="http://schemas.microsoft.com/office/drawing/2014/chart" uri="{C3380CC4-5D6E-409C-BE32-E72D297353CC}">
                    <c16:uniqueId val="{00000002-E1FB-4C3C-8317-0D501A0C88A6}"/>
                  </c:ext>
                </c:extLst>
              </c15:ser>
            </c15:filteredLineSeries>
            <c15:filteredLineSeries>
              <c15:ser>
                <c:idx val="3"/>
                <c:order val="3"/>
                <c:tx>
                  <c:strRef>
                    <c:extLst>
                      <c:ext xmlns:c15="http://schemas.microsoft.com/office/drawing/2012/chart" uri="{02D57815-91ED-43cb-92C2-25804820EDAC}">
                        <c15:formulaRef>
                          <c15:sqref>'air passenger flow'!$E$11</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flow'!$E$12:$E$150</c15:sqref>
                        </c15:formulaRef>
                      </c:ext>
                    </c:extLst>
                    <c:numCache>
                      <c:formatCode>_-* #,##0_-;\-* #,##0_-;_-* "-"??_-;_-@_-</c:formatCode>
                      <c:ptCount val="139"/>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-0.16800533024842765</c:v>
                      </c:pt>
                      <c:pt idx="119" formatCode="0%">
                        <c:v>0.12299051083889317</c:v>
                      </c:pt>
                      <c:pt idx="120" formatCode="0%">
                        <c:v>0.49742602944998315</c:v>
                      </c:pt>
                      <c:pt idx="121" formatCode="0%">
                        <c:v>1.0433916115590181</c:v>
                      </c:pt>
                      <c:pt idx="122" formatCode="0%">
                        <c:v>2.2630677099576353</c:v>
                      </c:pt>
                      <c:pt idx="123" formatCode="0%">
                        <c:v>2.9599118651708096</c:v>
                      </c:pt>
                      <c:pt idx="124" formatCode="0%">
                        <c:v>2.8842552921387541</c:v>
                      </c:pt>
                      <c:pt idx="125" formatCode="0%">
                        <c:v>2.7779630133432875</c:v>
                      </c:pt>
                      <c:pt idx="126" formatCode="0%">
                        <c:v>2.3838378168891738</c:v>
                      </c:pt>
                      <c:pt idx="127" formatCode="0%">
                        <c:v>1.9707438808364621</c:v>
                      </c:pt>
                      <c:pt idx="128" formatCode="0%">
                        <c:v>1.5498279000862343</c:v>
                      </c:pt>
                      <c:pt idx="129" formatCode="0%">
                        <c:v>1.3843684106483922</c:v>
                      </c:pt>
                      <c:pt idx="130" formatCode="0%">
                        <c:v>1.2156342494404502</c:v>
                      </c:pt>
                      <c:pt idx="131" formatCode="0%">
                        <c:v>1.1049281578838965</c:v>
                      </c:pt>
                      <c:pt idx="132" formatCode="0%">
                        <c:v>1.0373154904335666</c:v>
                      </c:pt>
                      <c:pt idx="133" formatCode="0%">
                        <c:v>1.0246801669688252</c:v>
                      </c:pt>
                      <c:pt idx="134" formatCode="0%">
                        <c:v>0.92448328037362104</c:v>
                      </c:pt>
                      <c:pt idx="135" formatCode="0%">
                        <c:v>0.815849800199408</c:v>
                      </c:pt>
                      <c:pt idx="136" formatCode="0%">
                        <c:v>0.73337654709346611</c:v>
                      </c:pt>
                      <c:pt idx="137" formatCode="0%">
                        <c:v>0.6292328264952477</c:v>
                      </c:pt>
                      <c:pt idx="138" formatCode="0%">
                        <c:v>0.56683959350608115</c:v>
                      </c:pt>
                    </c:numCache>
                  </c:numRef>
                </c:val>
                <c:smooth val="0"/>
                <c:extLst xmlns:c15="http://schemas.microsoft.com/office/drawing/2012/chart">
                  <c:ext xmlns:c16="http://schemas.microsoft.com/office/drawing/2014/chart" uri="{C3380CC4-5D6E-409C-BE32-E72D297353CC}">
                    <c16:uniqueId val="{00000003-E1FB-4C3C-8317-0D501A0C88A6}"/>
                  </c:ext>
                </c:extLst>
              </c15:ser>
            </c15:filteredLineSeries>
            <c15:filteredLineSeries>
              <c15:ser>
                <c:idx val="4"/>
                <c:order val="4"/>
                <c:tx>
                  <c:strRef>
                    <c:extLst>
                      <c:ext xmlns:c15="http://schemas.microsoft.com/office/drawing/2012/chart" uri="{02D57815-91ED-43cb-92C2-25804820EDAC}">
                        <c15:formulaRef>
                          <c15:sqref>'air passenger flow'!$F$11</c15:sqref>
                        </c15:formulaRef>
                      </c:ext>
                    </c:extLst>
                    <c:strCache>
                      <c:ptCount val="1"/>
                      <c:pt idx="0">
                        <c:v>   Belfast International Airport</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flow'!$F$12:$F$150</c15:sqref>
                        </c15:formulaRef>
                      </c:ext>
                    </c:extLst>
                    <c:numCache>
                      <c:formatCode>_-* #,##0_-;\-* #,##0_-;_-* "-"??_-;_-@_-</c:formatCode>
                      <c:ptCount val="139"/>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pt idx="119">
                        <c:v>2119396</c:v>
                      </c:pt>
                      <c:pt idx="120">
                        <c:v>2328276</c:v>
                      </c:pt>
                      <c:pt idx="121">
                        <c:v>2519615</c:v>
                      </c:pt>
                      <c:pt idx="122">
                        <c:v>2800031</c:v>
                      </c:pt>
                      <c:pt idx="123">
                        <c:v>3123962</c:v>
                      </c:pt>
                      <c:pt idx="124">
                        <c:v>3500014</c:v>
                      </c:pt>
                      <c:pt idx="125">
                        <c:v>3855231</c:v>
                      </c:pt>
                      <c:pt idx="126">
                        <c:v>4159166</c:v>
                      </c:pt>
                      <c:pt idx="127">
                        <c:v>4393970</c:v>
                      </c:pt>
                      <c:pt idx="128">
                        <c:v>4571216</c:v>
                      </c:pt>
                      <c:pt idx="129">
                        <c:v>4720274</c:v>
                      </c:pt>
                      <c:pt idx="130">
                        <c:v>4787238</c:v>
                      </c:pt>
                      <c:pt idx="131">
                        <c:v>4791947</c:v>
                      </c:pt>
                      <c:pt idx="132">
                        <c:v>4818214</c:v>
                      </c:pt>
                      <c:pt idx="133">
                        <c:v>4888592</c:v>
                      </c:pt>
                      <c:pt idx="134">
                        <c:v>4916747</c:v>
                      </c:pt>
                      <c:pt idx="135">
                        <c:v>4943445</c:v>
                      </c:pt>
                      <c:pt idx="136">
                        <c:v>5052721</c:v>
                      </c:pt>
                      <c:pt idx="137">
                        <c:v>5142779</c:v>
                      </c:pt>
                      <c:pt idx="138">
                        <c:v>5255255</c:v>
                      </c:pt>
                    </c:numCache>
                  </c:numRef>
                </c:val>
                <c:smooth val="0"/>
                <c:extLst xmlns:c15="http://schemas.microsoft.com/office/drawing/2012/chart">
                  <c:ext xmlns:c16="http://schemas.microsoft.com/office/drawing/2014/chart" uri="{C3380CC4-5D6E-409C-BE32-E72D297353CC}">
                    <c16:uniqueId val="{00000004-E1FB-4C3C-8317-0D501A0C88A6}"/>
                  </c:ext>
                </c:extLst>
              </c15:ser>
            </c15:filteredLineSeries>
            <c15:filteredLineSeries>
              <c15:ser>
                <c:idx val="5"/>
                <c:order val="5"/>
                <c:tx>
                  <c:strRef>
                    <c:extLst>
                      <c:ext xmlns:c15="http://schemas.microsoft.com/office/drawing/2012/chart" uri="{02D57815-91ED-43cb-92C2-25804820EDAC}">
                        <c15:formulaRef>
                          <c15:sqref>'air passenger flow'!$G$11</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flow'!$G$12:$G$150</c15:sqref>
                        </c15:formulaRef>
                      </c:ext>
                    </c:extLst>
                    <c:numCache>
                      <c:formatCode>_-* #,##0_-;\-* #,##0_-;_-* "-"??_-;_-@_-</c:formatCode>
                      <c:ptCount val="139"/>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pt idx="119" formatCode="0%">
                        <c:v>2.0955298798831349E-2</c:v>
                      </c:pt>
                      <c:pt idx="120" formatCode="0%">
                        <c:v>0.33266250201764536</c:v>
                      </c:pt>
                      <c:pt idx="121" formatCode="0%">
                        <c:v>0.80463231086246667</c:v>
                      </c:pt>
                      <c:pt idx="122" formatCode="0%">
                        <c:v>1.7279636561322971</c:v>
                      </c:pt>
                      <c:pt idx="123" formatCode="0%">
                        <c:v>2.7799724363573883</c:v>
                      </c:pt>
                      <c:pt idx="124" formatCode="0%">
                        <c:v>2.9688683214135465</c:v>
                      </c:pt>
                      <c:pt idx="125" formatCode="0%">
                        <c:v>2.8598937516519958</c:v>
                      </c:pt>
                      <c:pt idx="126" formatCode="0%">
                        <c:v>2.5900931539768255</c:v>
                      </c:pt>
                      <c:pt idx="127" formatCode="0%">
                        <c:v>2.3039827776654054</c:v>
                      </c:pt>
                      <c:pt idx="128" formatCode="0%">
                        <c:v>2.1349465212036089</c:v>
                      </c:pt>
                      <c:pt idx="129" formatCode="0%">
                        <c:v>1.956024177872187</c:v>
                      </c:pt>
                      <c:pt idx="130" formatCode="0%">
                        <c:v>1.5760649349181775</c:v>
                      </c:pt>
                      <c:pt idx="131" formatCode="0%">
                        <c:v>1.2609965291998286</c:v>
                      </c:pt>
                      <c:pt idx="132" formatCode="0%">
                        <c:v>1.069434207971907</c:v>
                      </c:pt>
                      <c:pt idx="133" formatCode="0%">
                        <c:v>0.94021388188274801</c:v>
                      </c:pt>
                      <c:pt idx="134" formatCode="0%">
                        <c:v>0.75596163042480602</c:v>
                      </c:pt>
                      <c:pt idx="135" formatCode="0%">
                        <c:v>0.58242801929088761</c:v>
                      </c:pt>
                      <c:pt idx="136" formatCode="0%">
                        <c:v>0.44362879691338375</c:v>
                      </c:pt>
                      <c:pt idx="137" formatCode="0%">
                        <c:v>0.33397428065918749</c:v>
                      </c:pt>
                      <c:pt idx="138" formatCode="0%">
                        <c:v>0.26353576654550454</c:v>
                      </c:pt>
                    </c:numCache>
                  </c:numRef>
                </c:val>
                <c:smooth val="0"/>
                <c:extLst xmlns:c15="http://schemas.microsoft.com/office/drawing/2012/chart">
                  <c:ext xmlns:c16="http://schemas.microsoft.com/office/drawing/2014/chart" uri="{C3380CC4-5D6E-409C-BE32-E72D297353CC}">
                    <c16:uniqueId val="{00000005-E1FB-4C3C-8317-0D501A0C88A6}"/>
                  </c:ext>
                </c:extLst>
              </c15:ser>
            </c15:filteredLineSeries>
            <c15:filteredLineSeries>
              <c15:ser>
                <c:idx val="6"/>
                <c:order val="6"/>
                <c:tx>
                  <c:strRef>
                    <c:extLst>
                      <c:ext xmlns:c15="http://schemas.microsoft.com/office/drawing/2012/chart" uri="{02D57815-91ED-43cb-92C2-25804820EDAC}">
                        <c15:formulaRef>
                          <c15:sqref>'air passenger flow'!$H$11</c15:sqref>
                        </c15:formulaRef>
                      </c:ext>
                    </c:extLst>
                    <c:strCache>
                      <c:ptCount val="1"/>
                      <c:pt idx="0">
                        <c:v>   City of Derry Airport</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flow'!$H$12:$H$150</c15:sqref>
                        </c15:formulaRef>
                      </c:ext>
                    </c:extLst>
                    <c:numCache>
                      <c:formatCode>_-* #,##0_-;\-* #,##0_-;_-* "-"??_-;_-@_-</c:formatCode>
                      <c:ptCount val="139"/>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pt idx="119">
                        <c:v>67647</c:v>
                      </c:pt>
                      <c:pt idx="120">
                        <c:v>73024</c:v>
                      </c:pt>
                      <c:pt idx="121">
                        <c:v>79205</c:v>
                      </c:pt>
                      <c:pt idx="122">
                        <c:v>88229</c:v>
                      </c:pt>
                      <c:pt idx="123">
                        <c:v>97458</c:v>
                      </c:pt>
                      <c:pt idx="124">
                        <c:v>106908</c:v>
                      </c:pt>
                      <c:pt idx="125">
                        <c:v>116349</c:v>
                      </c:pt>
                      <c:pt idx="126">
                        <c:v>124313</c:v>
                      </c:pt>
                      <c:pt idx="127">
                        <c:v>135872</c:v>
                      </c:pt>
                      <c:pt idx="128">
                        <c:v>144601</c:v>
                      </c:pt>
                      <c:pt idx="129">
                        <c:v>150505</c:v>
                      </c:pt>
                      <c:pt idx="130">
                        <c:v>157430</c:v>
                      </c:pt>
                      <c:pt idx="131">
                        <c:v>161824</c:v>
                      </c:pt>
                      <c:pt idx="132">
                        <c:v>163379</c:v>
                      </c:pt>
                      <c:pt idx="133">
                        <c:v>166487</c:v>
                      </c:pt>
                      <c:pt idx="134">
                        <c:v>167572</c:v>
                      </c:pt>
                      <c:pt idx="135">
                        <c:v>168276</c:v>
                      </c:pt>
                      <c:pt idx="136">
                        <c:v>168909</c:v>
                      </c:pt>
                      <c:pt idx="137">
                        <c:v>167895</c:v>
                      </c:pt>
                      <c:pt idx="138">
                        <c:v>166673</c:v>
                      </c:pt>
                    </c:numCache>
                  </c:numRef>
                </c:val>
                <c:smooth val="0"/>
                <c:extLst xmlns:c15="http://schemas.microsoft.com/office/drawing/2012/chart">
                  <c:ext xmlns:c16="http://schemas.microsoft.com/office/drawing/2014/chart" uri="{C3380CC4-5D6E-409C-BE32-E72D297353CC}">
                    <c16:uniqueId val="{00000006-E1FB-4C3C-8317-0D501A0C88A6}"/>
                  </c:ext>
                </c:extLst>
              </c15:ser>
            </c15:filteredLineSeries>
            <c15:filteredLineSeries>
              <c15:ser>
                <c:idx val="7"/>
                <c:order val="7"/>
                <c:tx>
                  <c:strRef>
                    <c:extLst>
                      <c:ext xmlns:c15="http://schemas.microsoft.com/office/drawing/2012/chart" uri="{02D57815-91ED-43cb-92C2-25804820EDAC}">
                        <c15:formulaRef>
                          <c15:sqref>'air passenger flow'!$I$11</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flow'!$I$12:$I$150</c15:sqref>
                        </c15:formulaRef>
                      </c:ext>
                    </c:extLst>
                    <c:numCache>
                      <c:formatCode>_-* #,##0_-;\-* #,##0_-;_-* "-"??_-;_-@_-</c:formatCode>
                      <c:ptCount val="139"/>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pt idx="119" formatCode="0%">
                        <c:v>-0.27221379466158863</c:v>
                      </c:pt>
                      <c:pt idx="120" formatCode="0%">
                        <c:v>-9.280194797127736E-2</c:v>
                      </c:pt>
                      <c:pt idx="121" formatCode="0%">
                        <c:v>0.19273860795711231</c:v>
                      </c:pt>
                      <c:pt idx="122" formatCode="0%">
                        <c:v>0.72130635815595923</c:v>
                      </c:pt>
                      <c:pt idx="123" formatCode="0%">
                        <c:v>1.2568603385591552</c:v>
                      </c:pt>
                      <c:pt idx="124" formatCode="0%">
                        <c:v>1.3051943851478103</c:v>
                      </c:pt>
                      <c:pt idx="125" formatCode="0%">
                        <c:v>1.3316432865731462</c:v>
                      </c:pt>
                      <c:pt idx="126" formatCode="0%">
                        <c:v>1.2261559399734967</c:v>
                      </c:pt>
                      <c:pt idx="127" formatCode="0%">
                        <c:v>1.3230351006172101</c:v>
                      </c:pt>
                      <c:pt idx="128" formatCode="0%">
                        <c:v>1.4046462899524395</c:v>
                      </c:pt>
                      <c:pt idx="129" formatCode="0%">
                        <c:v>1.4209400334577273</c:v>
                      </c:pt>
                      <c:pt idx="130" formatCode="0%">
                        <c:v>1.3749038301980721</c:v>
                      </c:pt>
                      <c:pt idx="131" formatCode="0%">
                        <c:v>1.3921829497243041</c:v>
                      </c:pt>
                      <c:pt idx="132" formatCode="0%">
                        <c:v>1.2373329316389132</c:v>
                      </c:pt>
                      <c:pt idx="133" formatCode="0%">
                        <c:v>1.1019758853607726</c:v>
                      </c:pt>
                      <c:pt idx="134" formatCode="0%">
                        <c:v>0.89928481565018303</c:v>
                      </c:pt>
                      <c:pt idx="135" formatCode="0%">
                        <c:v>0.72665148063781326</c:v>
                      </c:pt>
                      <c:pt idx="136" formatCode="0%">
                        <c:v>0.57994724435963629</c:v>
                      </c:pt>
                      <c:pt idx="137" formatCode="0%">
                        <c:v>0.44302916226181577</c:v>
                      </c:pt>
                      <c:pt idx="138" formatCode="0%">
                        <c:v>0.34075277726384207</c:v>
                      </c:pt>
                    </c:numCache>
                  </c:numRef>
                </c:val>
                <c:smooth val="0"/>
                <c:extLst xmlns:c15="http://schemas.microsoft.com/office/drawing/2012/chart">
                  <c:ext xmlns:c16="http://schemas.microsoft.com/office/drawing/2014/chart" uri="{C3380CC4-5D6E-409C-BE32-E72D297353CC}">
                    <c16:uniqueId val="{00000007-E1FB-4C3C-8317-0D501A0C88A6}"/>
                  </c:ext>
                </c:extLst>
              </c15:ser>
            </c15:filteredLineSeries>
          </c:ext>
        </c:extLst>
      </c:lineChart>
      <c:catAx>
        <c:axId val="479656976"/>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9720"/>
        <c:crosses val="autoZero"/>
        <c:auto val="1"/>
        <c:lblAlgn val="ctr"/>
        <c:lblOffset val="100"/>
        <c:tickLblSkip val="12"/>
        <c:tickMarkSkip val="12"/>
        <c:noMultiLvlLbl val="1"/>
      </c:catAx>
      <c:valAx>
        <c:axId val="479659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6976"/>
        <c:crosses val="autoZero"/>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latin typeface="Arial" panose="020B0604020202020204" pitchFamily="34" charset="0"/>
                <a:cs typeface="Arial" panose="020B0604020202020204" pitchFamily="34" charset="0"/>
              </a:rPr>
              <a:t>Traffic count at NI/ROI border (rolling 12 months</a:t>
            </a:r>
            <a:r>
              <a:rPr lang="en-GB"/>
              <a:t>)</a:t>
            </a:r>
          </a:p>
        </c:rich>
      </c:tx>
      <c:layout>
        <c:manualLayout>
          <c:xMode val="edge"/>
          <c:yMode val="edge"/>
          <c:x val="0.10761249790584687"/>
          <c:y val="3.388704407583760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'NI IE Traffic'!$I$8</c:f>
              <c:strCache>
                <c:ptCount val="1"/>
                <c:pt idx="0">
                  <c:v>Total </c:v>
                </c:pt>
              </c:strCache>
            </c:strRef>
          </c:tx>
          <c:spPr>
            <a:ln w="28575" cap="rnd">
              <a:solidFill>
                <a:schemeClr val="accent5"/>
              </a:solidFill>
              <a:round/>
            </a:ln>
            <a:effectLst/>
          </c:spPr>
          <c:marker>
            <c:symbol val="none"/>
          </c:marker>
          <c:cat>
            <c:strRef>
              <c:f>'NI IE Traffic'!$A$9:$A$123</c:f>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f>'NI IE Traffic'!$I$9:$I$123</c:f>
              <c:numCache>
                <c:formatCode>#,##0</c:formatCode>
                <c:ptCount val="115"/>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pt idx="94">
                  <c:v>38793048</c:v>
                </c:pt>
                <c:pt idx="95">
                  <c:v>40193796</c:v>
                </c:pt>
                <c:pt idx="96">
                  <c:v>41676855</c:v>
                </c:pt>
                <c:pt idx="97">
                  <c:v>43086453</c:v>
                </c:pt>
                <c:pt idx="98">
                  <c:v>44314425</c:v>
                </c:pt>
                <c:pt idx="99">
                  <c:v>44942444.399999999</c:v>
                </c:pt>
                <c:pt idx="100">
                  <c:v>45223692.399999999</c:v>
                </c:pt>
                <c:pt idx="101">
                  <c:v>45419989.799999997</c:v>
                </c:pt>
                <c:pt idx="102">
                  <c:v>45703367.799999997</c:v>
                </c:pt>
                <c:pt idx="103">
                  <c:v>45970863.799999997</c:v>
                </c:pt>
                <c:pt idx="104">
                  <c:v>46053545.930930898</c:v>
                </c:pt>
                <c:pt idx="105">
                  <c:v>46303018.930930898</c:v>
                </c:pt>
                <c:pt idx="106">
                  <c:v>46513903.930930898</c:v>
                </c:pt>
                <c:pt idx="107">
                  <c:v>46767513.930930898</c:v>
                </c:pt>
                <c:pt idx="108">
                  <c:v>47008757.930930898</c:v>
                </c:pt>
                <c:pt idx="109">
                  <c:v>47122841.930930898</c:v>
                </c:pt>
                <c:pt idx="110">
                  <c:v>47236313.032803461</c:v>
                </c:pt>
                <c:pt idx="111">
                  <c:v>47476663.632803455</c:v>
                </c:pt>
                <c:pt idx="112">
                  <c:v>47719856.632803455</c:v>
                </c:pt>
                <c:pt idx="113">
                  <c:v>47878636.232803456</c:v>
                </c:pt>
                <c:pt idx="114">
                  <c:v>47991680.232803456</c:v>
                </c:pt>
              </c:numCache>
            </c:numRef>
          </c:val>
          <c:smooth val="0"/>
          <c:extLst>
            <c:ext xmlns:c16="http://schemas.microsoft.com/office/drawing/2014/chart" uri="{C3380CC4-5D6E-409C-BE32-E72D297353CC}">
              <c16:uniqueId val="{00000000-A70A-4E73-98AA-D2976291640D}"/>
            </c:ext>
          </c:extLst>
        </c:ser>
        <c:dLbls>
          <c:showLegendKey val="0"/>
          <c:showVal val="0"/>
          <c:showCatName val="0"/>
          <c:showSerName val="0"/>
          <c:showPercent val="0"/>
          <c:showBubbleSize val="0"/>
        </c:dLbls>
        <c:smooth val="0"/>
        <c:axId val="831075824"/>
        <c:axId val="831083272"/>
        <c:extLst>
          <c:ext xmlns:c15="http://schemas.microsoft.com/office/drawing/2012/chart" uri="{02D57815-91ED-43cb-92C2-25804820EDAC}">
            <c15:filteredLineSeries>
              <c15:ser>
                <c:idx val="0"/>
                <c:order val="0"/>
                <c:tx>
                  <c:strRef>
                    <c:extLst>
                      <c:ext uri="{02D57815-91ED-43cb-92C2-25804820EDAC}">
                        <c15:formulaRef>
                          <c15:sqref>'NI IE Traffic'!$B$8</c15:sqref>
                        </c15:formulaRef>
                      </c:ext>
                    </c:extLst>
                    <c:strCache>
                      <c:ptCount val="1"/>
                      <c:pt idx="0">
                        <c:v>Car</c:v>
                      </c:pt>
                    </c:strCache>
                  </c:strRef>
                </c:tx>
                <c:spPr>
                  <a:ln w="28575" cap="rnd">
                    <a:solidFill>
                      <a:schemeClr val="accent1"/>
                    </a:solidFill>
                    <a:round/>
                  </a:ln>
                  <a:effectLst/>
                </c:spPr>
                <c:marker>
                  <c:symbol val="none"/>
                </c:marker>
                <c:cat>
                  <c:strRef>
                    <c:extLst>
                      <c:ex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c:ext uri="{02D57815-91ED-43cb-92C2-25804820EDAC}">
                        <c15:formulaRef>
                          <c15:sqref>'NI IE Traffic'!$B$9:$B$123</c15:sqref>
                        </c15:formulaRef>
                      </c:ext>
                    </c:extLst>
                    <c:numCache>
                      <c:formatCode>#,##0</c:formatCode>
                      <c:ptCount val="115"/>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pt idx="94">
                        <c:v>28624467</c:v>
                      </c:pt>
                      <c:pt idx="95">
                        <c:v>29808532</c:v>
                      </c:pt>
                      <c:pt idx="96">
                        <c:v>31101640</c:v>
                      </c:pt>
                      <c:pt idx="97">
                        <c:v>32362508</c:v>
                      </c:pt>
                      <c:pt idx="98">
                        <c:v>33492096</c:v>
                      </c:pt>
                      <c:pt idx="99">
                        <c:v>34041105.433333337</c:v>
                      </c:pt>
                      <c:pt idx="100">
                        <c:v>34301660.433333337</c:v>
                      </c:pt>
                      <c:pt idx="101">
                        <c:v>34504609.866666667</c:v>
                      </c:pt>
                      <c:pt idx="102">
                        <c:v>34743579.866666667</c:v>
                      </c:pt>
                      <c:pt idx="103">
                        <c:v>35007866.866666667</c:v>
                      </c:pt>
                      <c:pt idx="104">
                        <c:v>35111909.462180033</c:v>
                      </c:pt>
                      <c:pt idx="105">
                        <c:v>35360002.462180033</c:v>
                      </c:pt>
                      <c:pt idx="106">
                        <c:v>35575661.462180033</c:v>
                      </c:pt>
                      <c:pt idx="107">
                        <c:v>35818232.462180033</c:v>
                      </c:pt>
                      <c:pt idx="108">
                        <c:v>36052741.462180033</c:v>
                      </c:pt>
                      <c:pt idx="109">
                        <c:v>36160806.462180033</c:v>
                      </c:pt>
                      <c:pt idx="110">
                        <c:v>36282462.294813618</c:v>
                      </c:pt>
                      <c:pt idx="111">
                        <c:v>36460252.861480281</c:v>
                      </c:pt>
                      <c:pt idx="112">
                        <c:v>36646263.861480281</c:v>
                      </c:pt>
                      <c:pt idx="113">
                        <c:v>36771755.428146943</c:v>
                      </c:pt>
                      <c:pt idx="114">
                        <c:v>36862437.428146943</c:v>
                      </c:pt>
                    </c:numCache>
                  </c:numRef>
                </c:val>
                <c:smooth val="0"/>
                <c:extLst>
                  <c:ext xmlns:c16="http://schemas.microsoft.com/office/drawing/2014/chart" uri="{C3380CC4-5D6E-409C-BE32-E72D297353CC}">
                    <c16:uniqueId val="{00000001-A70A-4E73-98AA-D297629164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Traffic'!$C$9:$C$123</c15:sqref>
                        </c15:formulaRef>
                      </c:ext>
                    </c:extLst>
                    <c:numCache>
                      <c:formatCode>#,##0</c:formatCode>
                      <c:ptCount val="115"/>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pt idx="94">
                        <c:v>5542663</c:v>
                      </c:pt>
                      <c:pt idx="95">
                        <c:v>5706300</c:v>
                      </c:pt>
                      <c:pt idx="96">
                        <c:v>5866675</c:v>
                      </c:pt>
                      <c:pt idx="97">
                        <c:v>5991144</c:v>
                      </c:pt>
                      <c:pt idx="98">
                        <c:v>6088640</c:v>
                      </c:pt>
                      <c:pt idx="99">
                        <c:v>6145738.8666666672</c:v>
                      </c:pt>
                      <c:pt idx="100">
                        <c:v>6168440.8666666672</c:v>
                      </c:pt>
                      <c:pt idx="101">
                        <c:v>6174269.7333333343</c:v>
                      </c:pt>
                      <c:pt idx="102">
                        <c:v>6205550.7333333343</c:v>
                      </c:pt>
                      <c:pt idx="103">
                        <c:v>6224676.7333333343</c:v>
                      </c:pt>
                      <c:pt idx="104">
                        <c:v>6223574.0111923348</c:v>
                      </c:pt>
                      <c:pt idx="105">
                        <c:v>6237812.0111923348</c:v>
                      </c:pt>
                      <c:pt idx="106">
                        <c:v>6246883.0111923348</c:v>
                      </c:pt>
                      <c:pt idx="107">
                        <c:v>6266906.0111923348</c:v>
                      </c:pt>
                      <c:pt idx="108">
                        <c:v>6277136.0111923348</c:v>
                      </c:pt>
                      <c:pt idx="109">
                        <c:v>6294236.0111923348</c:v>
                      </c:pt>
                      <c:pt idx="110">
                        <c:v>6299766.3737771772</c:v>
                      </c:pt>
                      <c:pt idx="111">
                        <c:v>6336166.50711051</c:v>
                      </c:pt>
                      <c:pt idx="112">
                        <c:v>6369913.50711051</c:v>
                      </c:pt>
                      <c:pt idx="113">
                        <c:v>6406752.6404438438</c:v>
                      </c:pt>
                      <c:pt idx="114">
                        <c:v>6427370.6404438438</c:v>
                      </c:pt>
                    </c:numCache>
                  </c:numRef>
                </c:val>
                <c:smooth val="0"/>
                <c:extLst xmlns:c15="http://schemas.microsoft.com/office/drawing/2012/chart">
                  <c:ext xmlns:c16="http://schemas.microsoft.com/office/drawing/2014/chart" uri="{C3380CC4-5D6E-409C-BE32-E72D297353CC}">
                    <c16:uniqueId val="{00000002-A70A-4E73-98AA-D297629164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Traffic'!$D$9:$D$123</c15:sqref>
                        </c15:formulaRef>
                      </c:ext>
                    </c:extLst>
                    <c:numCache>
                      <c:formatCode>#,##0</c:formatCode>
                      <c:ptCount val="115"/>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pt idx="94">
                        <c:v>983169</c:v>
                      </c:pt>
                      <c:pt idx="95">
                        <c:v>995799</c:v>
                      </c:pt>
                      <c:pt idx="96">
                        <c:v>1004115</c:v>
                      </c:pt>
                      <c:pt idx="97">
                        <c:v>1008020</c:v>
                      </c:pt>
                      <c:pt idx="98">
                        <c:v>1004833</c:v>
                      </c:pt>
                      <c:pt idx="99">
                        <c:v>1007930.3666666667</c:v>
                      </c:pt>
                      <c:pt idx="100">
                        <c:v>1001860.3666666667</c:v>
                      </c:pt>
                      <c:pt idx="101">
                        <c:v>987936.7333333334</c:v>
                      </c:pt>
                      <c:pt idx="102">
                        <c:v>978421.7333333334</c:v>
                      </c:pt>
                      <c:pt idx="103">
                        <c:v>963608.7333333334</c:v>
                      </c:pt>
                      <c:pt idx="104">
                        <c:v>950911.80457168992</c:v>
                      </c:pt>
                      <c:pt idx="105">
                        <c:v>942351.80457168992</c:v>
                      </c:pt>
                      <c:pt idx="106">
                        <c:v>936544.80457168992</c:v>
                      </c:pt>
                      <c:pt idx="107">
                        <c:v>932013.80457168992</c:v>
                      </c:pt>
                      <c:pt idx="108">
                        <c:v>930063.80457168992</c:v>
                      </c:pt>
                      <c:pt idx="109">
                        <c:v>928250.80457168981</c:v>
                      </c:pt>
                      <c:pt idx="110">
                        <c:v>924687.59001591243</c:v>
                      </c:pt>
                      <c:pt idx="111">
                        <c:v>929190.22334924596</c:v>
                      </c:pt>
                      <c:pt idx="112">
                        <c:v>934644.22334924573</c:v>
                      </c:pt>
                      <c:pt idx="113">
                        <c:v>936082.85668257927</c:v>
                      </c:pt>
                      <c:pt idx="114">
                        <c:v>935695.85668257927</c:v>
                      </c:pt>
                    </c:numCache>
                  </c:numRef>
                </c:val>
                <c:smooth val="0"/>
                <c:extLst xmlns:c15="http://schemas.microsoft.com/office/drawing/2012/chart">
                  <c:ext xmlns:c16="http://schemas.microsoft.com/office/drawing/2014/chart" uri="{C3380CC4-5D6E-409C-BE32-E72D297353CC}">
                    <c16:uniqueId val="{00000003-A70A-4E73-98AA-D297629164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Traffic'!$E$9:$E$123</c15:sqref>
                        </c15:formulaRef>
                      </c:ext>
                    </c:extLst>
                    <c:numCache>
                      <c:formatCode>#,##0</c:formatCode>
                      <c:ptCount val="115"/>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pt idx="94">
                        <c:v>2880638</c:v>
                      </c:pt>
                      <c:pt idx="95">
                        <c:v>2906046</c:v>
                      </c:pt>
                      <c:pt idx="96">
                        <c:v>2915797</c:v>
                      </c:pt>
                      <c:pt idx="97">
                        <c:v>2921169</c:v>
                      </c:pt>
                      <c:pt idx="98">
                        <c:v>2911684</c:v>
                      </c:pt>
                      <c:pt idx="99">
                        <c:v>2917246.1666666665</c:v>
                      </c:pt>
                      <c:pt idx="100">
                        <c:v>2914346.1666666665</c:v>
                      </c:pt>
                      <c:pt idx="101">
                        <c:v>2906696.333333333</c:v>
                      </c:pt>
                      <c:pt idx="102">
                        <c:v>2918431.333333333</c:v>
                      </c:pt>
                      <c:pt idx="103">
                        <c:v>2913057.3333333335</c:v>
                      </c:pt>
                      <c:pt idx="104">
                        <c:v>2906049.1514407629</c:v>
                      </c:pt>
                      <c:pt idx="105">
                        <c:v>2898585.1514407629</c:v>
                      </c:pt>
                      <c:pt idx="106">
                        <c:v>2890656.1514407629</c:v>
                      </c:pt>
                      <c:pt idx="107">
                        <c:v>2886296.1514407629</c:v>
                      </c:pt>
                      <c:pt idx="108">
                        <c:v>2878667.1514407629</c:v>
                      </c:pt>
                      <c:pt idx="109">
                        <c:v>2870116.1514407629</c:v>
                      </c:pt>
                      <c:pt idx="110">
                        <c:v>2857311.6501927888</c:v>
                      </c:pt>
                      <c:pt idx="111">
                        <c:v>2869180.4835261218</c:v>
                      </c:pt>
                      <c:pt idx="112">
                        <c:v>2875463.4835261218</c:v>
                      </c:pt>
                      <c:pt idx="113">
                        <c:v>2869340.3168594553</c:v>
                      </c:pt>
                      <c:pt idx="114">
                        <c:v>2867867.3168594548</c:v>
                      </c:pt>
                    </c:numCache>
                  </c:numRef>
                </c:val>
                <c:smooth val="0"/>
                <c:extLst xmlns:c15="http://schemas.microsoft.com/office/drawing/2012/chart">
                  <c:ext xmlns:c16="http://schemas.microsoft.com/office/drawing/2014/chart" uri="{C3380CC4-5D6E-409C-BE32-E72D297353CC}">
                    <c16:uniqueId val="{00000004-A70A-4E73-98AA-D297629164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'NI IE Traffic'!$F$8</c15:sqref>
                        </c15:formulaRef>
                      </c:ext>
                    </c:extLst>
                    <c:strCache>
                      <c:ptCount val="1"/>
                      <c:pt idx="0">
                        <c:v>Bus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Traffic'!$F$9:$F$123</c15:sqref>
                        </c15:formulaRef>
                      </c:ext>
                    </c:extLst>
                    <c:numCache>
                      <c:formatCode>#,##0</c:formatCode>
                      <c:ptCount val="115"/>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pt idx="94">
                        <c:v>240875</c:v>
                      </c:pt>
                      <c:pt idx="95">
                        <c:v>247620</c:v>
                      </c:pt>
                      <c:pt idx="96">
                        <c:v>254801</c:v>
                      </c:pt>
                      <c:pt idx="97">
                        <c:v>263933</c:v>
                      </c:pt>
                      <c:pt idx="98">
                        <c:v>272366</c:v>
                      </c:pt>
                      <c:pt idx="99">
                        <c:v>282095.93333333335</c:v>
                      </c:pt>
                      <c:pt idx="100">
                        <c:v>291407.93333333335</c:v>
                      </c:pt>
                      <c:pt idx="101">
                        <c:v>300233.8666666667</c:v>
                      </c:pt>
                      <c:pt idx="102">
                        <c:v>307600.8666666667</c:v>
                      </c:pt>
                      <c:pt idx="103">
                        <c:v>313854.8666666667</c:v>
                      </c:pt>
                      <c:pt idx="104">
                        <c:v>317677.53889271454</c:v>
                      </c:pt>
                      <c:pt idx="105">
                        <c:v>322088.53889271454</c:v>
                      </c:pt>
                      <c:pt idx="106">
                        <c:v>324090.53889271454</c:v>
                      </c:pt>
                      <c:pt idx="107">
                        <c:v>326761.53889271454</c:v>
                      </c:pt>
                      <c:pt idx="108">
                        <c:v>329903.53889271448</c:v>
                      </c:pt>
                      <c:pt idx="109">
                        <c:v>332873.53889271448</c:v>
                      </c:pt>
                      <c:pt idx="110">
                        <c:v>336550.15523201571</c:v>
                      </c:pt>
                      <c:pt idx="111">
                        <c:v>341346.22189868242</c:v>
                      </c:pt>
                      <c:pt idx="112">
                        <c:v>347352.22189868242</c:v>
                      </c:pt>
                      <c:pt idx="113">
                        <c:v>351679.28856534907</c:v>
                      </c:pt>
                      <c:pt idx="114">
                        <c:v>357013.28856534907</c:v>
                      </c:pt>
                    </c:numCache>
                  </c:numRef>
                </c:val>
                <c:smooth val="0"/>
                <c:extLst xmlns:c15="http://schemas.microsoft.com/office/drawing/2012/chart">
                  <c:ext xmlns:c16="http://schemas.microsoft.com/office/drawing/2014/chart" uri="{C3380CC4-5D6E-409C-BE32-E72D297353CC}">
                    <c16:uniqueId val="{00000005-A70A-4E73-98AA-D297629164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'NI IE Traffic'!$G$8</c15:sqref>
                        </c15:formulaRef>
                      </c:ext>
                    </c:extLst>
                    <c:strCache>
                      <c:ptCount val="1"/>
                      <c:pt idx="0">
                        <c:v>Caravan</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Traffic'!$G$9:$G$123</c15:sqref>
                        </c15:formulaRef>
                      </c:ext>
                    </c:extLst>
                    <c:numCache>
                      <c:formatCode>#,##0</c:formatCode>
                      <c:ptCount val="115"/>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pt idx="94">
                        <c:v>432915</c:v>
                      </c:pt>
                      <c:pt idx="95">
                        <c:v>439457</c:v>
                      </c:pt>
                      <c:pt idx="96">
                        <c:v>443492</c:v>
                      </c:pt>
                      <c:pt idx="97">
                        <c:v>445813</c:v>
                      </c:pt>
                      <c:pt idx="98">
                        <c:v>448628</c:v>
                      </c:pt>
                      <c:pt idx="99">
                        <c:v>447686.6333333333</c:v>
                      </c:pt>
                      <c:pt idx="100">
                        <c:v>444642.6333333333</c:v>
                      </c:pt>
                      <c:pt idx="101">
                        <c:v>443914.2666666666</c:v>
                      </c:pt>
                      <c:pt idx="102">
                        <c:v>445667.2666666666</c:v>
                      </c:pt>
                      <c:pt idx="103">
                        <c:v>443747.2666666666</c:v>
                      </c:pt>
                      <c:pt idx="104">
                        <c:v>440547.57199273177</c:v>
                      </c:pt>
                      <c:pt idx="105">
                        <c:v>439278.57199273183</c:v>
                      </c:pt>
                      <c:pt idx="106">
                        <c:v>437766.57199273183</c:v>
                      </c:pt>
                      <c:pt idx="107">
                        <c:v>435612.57199273183</c:v>
                      </c:pt>
                      <c:pt idx="108">
                        <c:v>436712.57199273183</c:v>
                      </c:pt>
                      <c:pt idx="109">
                        <c:v>435511.57199273183</c:v>
                      </c:pt>
                      <c:pt idx="110">
                        <c:v>434262.2883794693</c:v>
                      </c:pt>
                      <c:pt idx="111">
                        <c:v>437027.655046136</c:v>
                      </c:pt>
                      <c:pt idx="112">
                        <c:v>440788.655046136</c:v>
                      </c:pt>
                      <c:pt idx="113">
                        <c:v>440304.02171280258</c:v>
                      </c:pt>
                      <c:pt idx="114">
                        <c:v>439693.02171280264</c:v>
                      </c:pt>
                    </c:numCache>
                  </c:numRef>
                </c:val>
                <c:smooth val="0"/>
                <c:extLst xmlns:c15="http://schemas.microsoft.com/office/drawing/2012/chart">
                  <c:ext xmlns:c16="http://schemas.microsoft.com/office/drawing/2014/chart" uri="{C3380CC4-5D6E-409C-BE32-E72D297353CC}">
                    <c16:uniqueId val="{00000006-A70A-4E73-98AA-D297629164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'NI IE Traffic'!$H$8</c15:sqref>
                        </c15:formulaRef>
                      </c:ext>
                    </c:extLst>
                    <c:strCache>
                      <c:ptCount val="1"/>
                      <c:pt idx="0">
                        <c:v>Motorbike</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Traffic'!$H$9:$H$123</c15:sqref>
                        </c15:formulaRef>
                      </c:ext>
                    </c:extLst>
                    <c:numCache>
                      <c:formatCode>#,##0</c:formatCode>
                      <c:ptCount val="115"/>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pt idx="94">
                        <c:v>88321</c:v>
                      </c:pt>
                      <c:pt idx="95">
                        <c:v>90042</c:v>
                      </c:pt>
                      <c:pt idx="96">
                        <c:v>90335</c:v>
                      </c:pt>
                      <c:pt idx="97">
                        <c:v>93866</c:v>
                      </c:pt>
                      <c:pt idx="98">
                        <c:v>96178</c:v>
                      </c:pt>
                      <c:pt idx="99">
                        <c:v>100641</c:v>
                      </c:pt>
                      <c:pt idx="100">
                        <c:v>101334</c:v>
                      </c:pt>
                      <c:pt idx="101">
                        <c:v>102329</c:v>
                      </c:pt>
                      <c:pt idx="102">
                        <c:v>104116</c:v>
                      </c:pt>
                      <c:pt idx="103">
                        <c:v>104052</c:v>
                      </c:pt>
                      <c:pt idx="104">
                        <c:v>102876.39066062926</c:v>
                      </c:pt>
                      <c:pt idx="105">
                        <c:v>102900.39066062926</c:v>
                      </c:pt>
                      <c:pt idx="106">
                        <c:v>102301.39066062926</c:v>
                      </c:pt>
                      <c:pt idx="107">
                        <c:v>101691.39066062926</c:v>
                      </c:pt>
                      <c:pt idx="108">
                        <c:v>103533.39066062926</c:v>
                      </c:pt>
                      <c:pt idx="109">
                        <c:v>101047.39066062926</c:v>
                      </c:pt>
                      <c:pt idx="110">
                        <c:v>101272.68039248014</c:v>
                      </c:pt>
                      <c:pt idx="111">
                        <c:v>103499.68039248014</c:v>
                      </c:pt>
                      <c:pt idx="112">
                        <c:v>105430.68039248014</c:v>
                      </c:pt>
                      <c:pt idx="113">
                        <c:v>102721.68039248014</c:v>
                      </c:pt>
                      <c:pt idx="114">
                        <c:v>101602.68039248014</c:v>
                      </c:pt>
                    </c:numCache>
                  </c:numRef>
                </c:val>
                <c:smooth val="0"/>
                <c:extLst xmlns:c15="http://schemas.microsoft.com/office/drawing/2012/chart">
                  <c:ext xmlns:c16="http://schemas.microsoft.com/office/drawing/2014/chart" uri="{C3380CC4-5D6E-409C-BE32-E72D297353CC}">
                    <c16:uniqueId val="{00000007-A70A-4E73-98AA-D2976291640D}"/>
                  </c:ext>
                </c:extLst>
              </c15:ser>
            </c15:filteredLineSeries>
          </c:ext>
        </c:extLst>
      </c:lineChart>
      <c:catAx>
        <c:axId val="831075824"/>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272"/>
        <c:crosses val="autoZero"/>
        <c:auto val="1"/>
        <c:lblAlgn val="ctr"/>
        <c:lblOffset val="100"/>
        <c:tickLblSkip val="10"/>
        <c:tickMarkSkip val="12"/>
        <c:noMultiLvlLbl val="1"/>
      </c:catAx>
      <c:valAx>
        <c:axId val="831083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58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9365334064546495E-2"/>
          <c:y val="2.369336679010848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trips'!$B$10</c:f>
              <c:strCache>
                <c:ptCount val="1"/>
                <c:pt idx="0">
                  <c:v>Number of Overnight trips per 100 interviews</c:v>
                </c:pt>
              </c:strCache>
            </c:strRef>
          </c:tx>
          <c:spPr>
            <a:ln w="28575" cap="rnd">
              <a:solidFill>
                <a:schemeClr val="accent1"/>
              </a:solidFill>
              <a:round/>
            </a:ln>
            <a:effectLst/>
          </c:spPr>
          <c:marker>
            <c:symbol val="none"/>
          </c:marker>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8039-417F-B851-133978DB37DC}"/>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2-8039-417F-B851-133978DB37DC}"/>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8039-417F-B851-133978DB37DC}"/>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8039-417F-B851-133978DB37DC}"/>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8039-417F-B851-133978DB37DC}"/>
              </c:ext>
            </c:extLst>
          </c:dPt>
          <c:dPt>
            <c:idx val="7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6-8039-417F-B851-133978DB37DC}"/>
              </c:ext>
            </c:extLst>
          </c:dPt>
          <c:dPt>
            <c:idx val="7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7-8039-417F-B851-133978DB37DC}"/>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8039-417F-B851-133978DB37DC}"/>
              </c:ext>
            </c:extLst>
          </c:dPt>
          <c:dPt>
            <c:idx val="79"/>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9-8039-417F-B851-133978DB37DC}"/>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8039-417F-B851-133978DB37DC}"/>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8039-417F-B851-133978DB37DC}"/>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8039-417F-B851-133978DB37DC}"/>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8039-417F-B851-133978DB37DC}"/>
              </c:ext>
            </c:extLst>
          </c:dPt>
          <c:dPt>
            <c:idx val="8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8039-417F-B851-133978DB37DC}"/>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8039-417F-B851-133978DB37DC}"/>
              </c:ext>
            </c:extLst>
          </c:dPt>
          <c:dPt>
            <c:idx val="86"/>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10-8039-417F-B851-133978DB37DC}"/>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8039-417F-B851-133978DB37DC}"/>
              </c:ext>
            </c:extLst>
          </c:dPt>
          <c:cat>
            <c:strRef>
              <c:f>'Total NI overnight trips'!$A$11:$A$125</c:f>
              <c:strCache>
                <c:ptCount val="115"/>
                <c:pt idx="0">
                  <c:v>12 months to Mar 2014</c:v>
                </c:pt>
                <c:pt idx="1">
                  <c:v>12 months to Apr 2014</c:v>
                </c:pt>
                <c:pt idx="2">
                  <c:v>12 months to May 2014</c:v>
                </c:pt>
                <c:pt idx="3">
                  <c:v>12 months to Jun 2014</c:v>
                </c:pt>
                <c:pt idx="4">
                  <c:v>12 months to Jul 2014</c:v>
                </c:pt>
                <c:pt idx="5">
                  <c:v>12 months to Aug 2014</c:v>
                </c:pt>
                <c:pt idx="6">
                  <c:v>12 months to Sep 2014</c:v>
                </c:pt>
                <c:pt idx="7">
                  <c:v>12 months to Oct 2014</c:v>
                </c:pt>
                <c:pt idx="8">
                  <c:v>12 months to Nov 2014</c:v>
                </c:pt>
                <c:pt idx="9">
                  <c:v>12 months to Dec 2014</c:v>
                </c:pt>
                <c:pt idx="10">
                  <c:v>12 months to Jan 2015</c:v>
                </c:pt>
                <c:pt idx="11">
                  <c:v>12 months to Feb 2015</c:v>
                </c:pt>
                <c:pt idx="12">
                  <c:v>12 months to Mar 2015</c:v>
                </c:pt>
                <c:pt idx="13">
                  <c:v>12 months to Apr 2015</c:v>
                </c:pt>
                <c:pt idx="14">
                  <c:v>12 months to May 2015</c:v>
                </c:pt>
                <c:pt idx="15">
                  <c:v>12 months to Jun 2015</c:v>
                </c:pt>
                <c:pt idx="16">
                  <c:v>12 months to Jul 2015</c:v>
                </c:pt>
                <c:pt idx="17">
                  <c:v>12 months to Aug 2015</c:v>
                </c:pt>
                <c:pt idx="18">
                  <c:v>12 months to Sep 2015</c:v>
                </c:pt>
                <c:pt idx="19">
                  <c:v>12 months to Oct 2015</c:v>
                </c:pt>
                <c:pt idx="20">
                  <c:v>12 months to Nov 2015</c:v>
                </c:pt>
                <c:pt idx="21">
                  <c:v>12 months to Dec 2015</c:v>
                </c:pt>
                <c:pt idx="22">
                  <c:v>12 months to Jan 2016</c:v>
                </c:pt>
                <c:pt idx="23">
                  <c:v>12 months to Feb 2016</c:v>
                </c:pt>
                <c:pt idx="24">
                  <c:v>12 months to Mar 2016</c:v>
                </c:pt>
                <c:pt idx="25">
                  <c:v>12 months to Apr 2016</c:v>
                </c:pt>
                <c:pt idx="26">
                  <c:v>12 months to May 2016</c:v>
                </c:pt>
                <c:pt idx="27">
                  <c:v>12 months to Jun 2016</c:v>
                </c:pt>
                <c:pt idx="28">
                  <c:v>12 months to Jul 2016</c:v>
                </c:pt>
                <c:pt idx="29">
                  <c:v>12 months to Aug 2016</c:v>
                </c:pt>
                <c:pt idx="30">
                  <c:v>12 months to Sep 2016</c:v>
                </c:pt>
                <c:pt idx="31">
                  <c:v>12 months to Oct 2016</c:v>
                </c:pt>
                <c:pt idx="32">
                  <c:v>12 months to Nov 2016</c:v>
                </c:pt>
                <c:pt idx="33">
                  <c:v>12 months to Dec 2016</c:v>
                </c:pt>
                <c:pt idx="34">
                  <c:v>12 months to Jan 2017</c:v>
                </c:pt>
                <c:pt idx="35">
                  <c:v>12 months to Feb 2017</c:v>
                </c:pt>
                <c:pt idx="36">
                  <c:v>12 months to Mar 2017</c:v>
                </c:pt>
                <c:pt idx="37">
                  <c:v>12 months to Apr 2017</c:v>
                </c:pt>
                <c:pt idx="38">
                  <c:v>12 months to May 2017</c:v>
                </c:pt>
                <c:pt idx="39">
                  <c:v>12 months to Jun 2017</c:v>
                </c:pt>
                <c:pt idx="40">
                  <c:v>12 months to Jul 2017</c:v>
                </c:pt>
                <c:pt idx="41">
                  <c:v>12 months to Aug 2017</c:v>
                </c:pt>
                <c:pt idx="42">
                  <c:v>12 months to Sep 2017</c:v>
                </c:pt>
                <c:pt idx="43">
                  <c:v>12 months to Oct 2017</c:v>
                </c:pt>
                <c:pt idx="44">
                  <c:v>12 months to Nov 2017</c:v>
                </c:pt>
                <c:pt idx="45">
                  <c:v>12 months to Dec 2017</c:v>
                </c:pt>
                <c:pt idx="46">
                  <c:v>12 months to Jan 2018</c:v>
                </c:pt>
                <c:pt idx="47">
                  <c:v>12 months to Feb 2018</c:v>
                </c:pt>
                <c:pt idx="48">
                  <c:v>12 months to Mar 2018</c:v>
                </c:pt>
                <c:pt idx="49">
                  <c:v>12 months to Apr 2018</c:v>
                </c:pt>
                <c:pt idx="50">
                  <c:v>12 months to May 2018</c:v>
                </c:pt>
                <c:pt idx="51">
                  <c:v>12 months to June 2018</c:v>
                </c:pt>
                <c:pt idx="52">
                  <c:v>12 months to Jul 2018</c:v>
                </c:pt>
                <c:pt idx="53">
                  <c:v>12 months to Aug 2018</c:v>
                </c:pt>
                <c:pt idx="54">
                  <c:v>12 months to Sep 2018</c:v>
                </c:pt>
                <c:pt idx="55">
                  <c:v>12 months to Oct 2018</c:v>
                </c:pt>
                <c:pt idx="56">
                  <c:v>12 months to Nov 2018</c:v>
                </c:pt>
                <c:pt idx="57">
                  <c:v>12 months to Dec 2018</c:v>
                </c:pt>
                <c:pt idx="58">
                  <c:v>12 months to Jan 2019</c:v>
                </c:pt>
                <c:pt idx="59">
                  <c:v>12 months to Feb 2019</c:v>
                </c:pt>
                <c:pt idx="60">
                  <c:v>12 months to Mar 2019</c:v>
                </c:pt>
                <c:pt idx="61">
                  <c:v>12 months to Apr 2019</c:v>
                </c:pt>
                <c:pt idx="62">
                  <c:v>12 months to May 2019</c:v>
                </c:pt>
                <c:pt idx="63">
                  <c:v>12 months to Jun 2019</c:v>
                </c:pt>
                <c:pt idx="64">
                  <c:v>12 months to Jul 2019</c:v>
                </c:pt>
                <c:pt idx="65">
                  <c:v>12 months to Aug 2019</c:v>
                </c:pt>
                <c:pt idx="66">
                  <c:v>12 months to Sep 2019</c:v>
                </c:pt>
                <c:pt idx="67">
                  <c:v>12 months to Oct 2019</c:v>
                </c:pt>
                <c:pt idx="68">
                  <c:v>12 months to Nov 2019</c:v>
                </c:pt>
                <c:pt idx="69">
                  <c:v>12 months to Dec 2019</c:v>
                </c:pt>
                <c:pt idx="70">
                  <c:v>12 months to Jan 2020</c:v>
                </c:pt>
                <c:pt idx="71">
                  <c:v>12 months to Feb 2020</c:v>
                </c:pt>
                <c:pt idx="72">
                  <c:v>12 months to Mar 2020</c:v>
                </c:pt>
                <c:pt idx="73">
                  <c:v>12 months to Apr 2020</c:v>
                </c:pt>
                <c:pt idx="74">
                  <c:v>12 months to May 2020</c:v>
                </c:pt>
                <c:pt idx="75">
                  <c:v>12 months to Jun 2020</c:v>
                </c:pt>
                <c:pt idx="76">
                  <c:v>12 months to Jul 2020</c:v>
                </c:pt>
                <c:pt idx="77">
                  <c:v>12 months to Aug 2020</c:v>
                </c:pt>
                <c:pt idx="78">
                  <c:v>12 months to Sept 2020</c:v>
                </c:pt>
                <c:pt idx="79">
                  <c:v>12 months to Oct 2020</c:v>
                </c:pt>
                <c:pt idx="80">
                  <c:v>12 months to Nov 2020</c:v>
                </c:pt>
                <c:pt idx="81">
                  <c:v>12 months to Dec 2020</c:v>
                </c:pt>
                <c:pt idx="82">
                  <c:v>12 months to Jan 2021</c:v>
                </c:pt>
                <c:pt idx="83">
                  <c:v>12 months to Feb 2021</c:v>
                </c:pt>
                <c:pt idx="84">
                  <c:v>12 months to Mar 2021</c:v>
                </c:pt>
                <c:pt idx="85">
                  <c:v>12 months to Apr 2021</c:v>
                </c:pt>
                <c:pt idx="86">
                  <c:v>12 months to May 2021</c:v>
                </c:pt>
                <c:pt idx="87">
                  <c:v>12 months to Jun 2021</c:v>
                </c:pt>
                <c:pt idx="88">
                  <c:v>12 months to Jul 2021</c:v>
                </c:pt>
                <c:pt idx="89">
                  <c:v>12 months to Aug 2021</c:v>
                </c:pt>
                <c:pt idx="90">
                  <c:v>12 months to Sep 2021</c:v>
                </c:pt>
                <c:pt idx="91">
                  <c:v>12 months to Oct 2021</c:v>
                </c:pt>
                <c:pt idx="92">
                  <c:v>12 months to Nov 2021</c:v>
                </c:pt>
                <c:pt idx="93">
                  <c:v>12 months to Dec 2021</c:v>
                </c:pt>
                <c:pt idx="94">
                  <c:v>12 months to Jan 2022</c:v>
                </c:pt>
                <c:pt idx="95">
                  <c:v>12 months to Feb 2022</c:v>
                </c:pt>
                <c:pt idx="96">
                  <c:v>12 months to Mar 2022</c:v>
                </c:pt>
                <c:pt idx="97">
                  <c:v>12 months to Apr 2022</c:v>
                </c:pt>
                <c:pt idx="98">
                  <c:v>12 months to May 2022</c:v>
                </c:pt>
                <c:pt idx="99">
                  <c:v>12 months to Jun 2022</c:v>
                </c:pt>
                <c:pt idx="100">
                  <c:v>12 months to Jul 2022</c:v>
                </c:pt>
                <c:pt idx="101">
                  <c:v>12 months to Aug 2022</c:v>
                </c:pt>
                <c:pt idx="102">
                  <c:v>12 months to Sep 2022</c:v>
                </c:pt>
                <c:pt idx="103">
                  <c:v>12 months to Oct 2022</c:v>
                </c:pt>
                <c:pt idx="104">
                  <c:v>12 months to Nov 2022</c:v>
                </c:pt>
                <c:pt idx="105">
                  <c:v>12 months to Dec 2022</c:v>
                </c:pt>
                <c:pt idx="106">
                  <c:v>12 months to Jan 2023</c:v>
                </c:pt>
                <c:pt idx="107">
                  <c:v>12 months to Feb 2023</c:v>
                </c:pt>
                <c:pt idx="108">
                  <c:v>12 months to Mar 2023</c:v>
                </c:pt>
                <c:pt idx="109">
                  <c:v>12 months to May 2023</c:v>
                </c:pt>
                <c:pt idx="110">
                  <c:v>12 months to Apr 2023</c:v>
                </c:pt>
                <c:pt idx="111">
                  <c:v>12 months to Jun 2023</c:v>
                </c:pt>
                <c:pt idx="112">
                  <c:v>12 months to Jul 2023</c:v>
                </c:pt>
                <c:pt idx="113">
                  <c:v>12 months to Aug 2023</c:v>
                </c:pt>
                <c:pt idx="114">
                  <c:v>12 months to Sep 2023</c:v>
                </c:pt>
              </c:strCache>
            </c:strRef>
          </c:cat>
          <c:val>
            <c:numRef>
              <c:f>'Total NI overnight trips'!$B$11:$B$125</c:f>
              <c:numCache>
                <c:formatCode>_(* #,##0_);_(* \(#,##0\);_(* "-"??_);_(@_)</c:formatCode>
                <c:ptCount val="115"/>
                <c:pt idx="0">
                  <c:v>28.875968040563333</c:v>
                </c:pt>
                <c:pt idx="1">
                  <c:v>29.502056616680601</c:v>
                </c:pt>
                <c:pt idx="2">
                  <c:v>29.895120501700827</c:v>
                </c:pt>
                <c:pt idx="3">
                  <c:v>30.474564235716173</c:v>
                </c:pt>
                <c:pt idx="4">
                  <c:v>31.420894973893798</c:v>
                </c:pt>
                <c:pt idx="5">
                  <c:v>30.604270167230251</c:v>
                </c:pt>
                <c:pt idx="6">
                  <c:v>30.265307328267404</c:v>
                </c:pt>
                <c:pt idx="7">
                  <c:v>31.293990909535797</c:v>
                </c:pt>
                <c:pt idx="8">
                  <c:v>31.210941571167311</c:v>
                </c:pt>
                <c:pt idx="9">
                  <c:v>31.70219973372636</c:v>
                </c:pt>
                <c:pt idx="10">
                  <c:v>32.10249046652941</c:v>
                </c:pt>
                <c:pt idx="11">
                  <c:v>32.66603369661992</c:v>
                </c:pt>
                <c:pt idx="12">
                  <c:v>33.48980980069387</c:v>
                </c:pt>
                <c:pt idx="13">
                  <c:v>33.410060881163098</c:v>
                </c:pt>
                <c:pt idx="14">
                  <c:v>32.202979336098721</c:v>
                </c:pt>
                <c:pt idx="15">
                  <c:v>32.495727643096465</c:v>
                </c:pt>
                <c:pt idx="16">
                  <c:v>31.825967760533818</c:v>
                </c:pt>
                <c:pt idx="17">
                  <c:v>32.099688178139132</c:v>
                </c:pt>
                <c:pt idx="18">
                  <c:v>31.646249212041933</c:v>
                </c:pt>
                <c:pt idx="19">
                  <c:v>30.7446793116663</c:v>
                </c:pt>
                <c:pt idx="20">
                  <c:v>30.438827497434595</c:v>
                </c:pt>
                <c:pt idx="21">
                  <c:v>30.411264792280367</c:v>
                </c:pt>
                <c:pt idx="22">
                  <c:v>30.190368397857831</c:v>
                </c:pt>
                <c:pt idx="23">
                  <c:v>29.788796722065619</c:v>
                </c:pt>
                <c:pt idx="24">
                  <c:v>28.934823832888316</c:v>
                </c:pt>
                <c:pt idx="25">
                  <c:v>28.277204415180414</c:v>
                </c:pt>
                <c:pt idx="26">
                  <c:v>29.089704415180417</c:v>
                </c:pt>
                <c:pt idx="27">
                  <c:v>28.162844603060535</c:v>
                </c:pt>
                <c:pt idx="28">
                  <c:v>27.418259907634013</c:v>
                </c:pt>
                <c:pt idx="29">
                  <c:v>26.846237985247122</c:v>
                </c:pt>
                <c:pt idx="30">
                  <c:v>27.592080626100941</c:v>
                </c:pt>
                <c:pt idx="31">
                  <c:v>28.039106299748745</c:v>
                </c:pt>
                <c:pt idx="32">
                  <c:v>28.734450224784037</c:v>
                </c:pt>
                <c:pt idx="33">
                  <c:v>28.550057078415264</c:v>
                </c:pt>
                <c:pt idx="34">
                  <c:v>28.230145540247037</c:v>
                </c:pt>
                <c:pt idx="35">
                  <c:v>28.179411743463106</c:v>
                </c:pt>
                <c:pt idx="36">
                  <c:v>28.161267284847792</c:v>
                </c:pt>
                <c:pt idx="37">
                  <c:v>28.177991829714671</c:v>
                </c:pt>
                <c:pt idx="38">
                  <c:v>28.098761630646479</c:v>
                </c:pt>
                <c:pt idx="39">
                  <c:v>28.703673874577834</c:v>
                </c:pt>
                <c:pt idx="40">
                  <c:v>28.950579223823343</c:v>
                </c:pt>
                <c:pt idx="41">
                  <c:v>30.171193337233611</c:v>
                </c:pt>
                <c:pt idx="42">
                  <c:v>30.01749644180877</c:v>
                </c:pt>
                <c:pt idx="43">
                  <c:v>29.980484115995637</c:v>
                </c:pt>
                <c:pt idx="44">
                  <c:v>29.210364538471879</c:v>
                </c:pt>
                <c:pt idx="45">
                  <c:v>29.460001430265631</c:v>
                </c:pt>
                <c:pt idx="46">
                  <c:v>29.96236549645948</c:v>
                </c:pt>
                <c:pt idx="47">
                  <c:v>30.455373060262065</c:v>
                </c:pt>
                <c:pt idx="48">
                  <c:v>30.829640491458417</c:v>
                </c:pt>
                <c:pt idx="49">
                  <c:v>30.494452929056482</c:v>
                </c:pt>
                <c:pt idx="50">
                  <c:v>30.082114372685158</c:v>
                </c:pt>
                <c:pt idx="51">
                  <c:v>30.42980883771288</c:v>
                </c:pt>
                <c:pt idx="52">
                  <c:v>30.597326517859237</c:v>
                </c:pt>
                <c:pt idx="53">
                  <c:v>29.523100264267114</c:v>
                </c:pt>
                <c:pt idx="54">
                  <c:v>29.077557463813591</c:v>
                </c:pt>
                <c:pt idx="55">
                  <c:v>28.781961417896213</c:v>
                </c:pt>
                <c:pt idx="56">
                  <c:v>29.070327689992993</c:v>
                </c:pt>
                <c:pt idx="57">
                  <c:v>29.394531445569299</c:v>
                </c:pt>
                <c:pt idx="58">
                  <c:v>29.303437807990925</c:v>
                </c:pt>
                <c:pt idx="59">
                  <c:v>29.124130513941992</c:v>
                </c:pt>
                <c:pt idx="60">
                  <c:v>29.049516662422313</c:v>
                </c:pt>
                <c:pt idx="61">
                  <c:v>29.591522082476512</c:v>
                </c:pt>
                <c:pt idx="62">
                  <c:v>30.069920923177907</c:v>
                </c:pt>
                <c:pt idx="63">
                  <c:v>29.771637162127046</c:v>
                </c:pt>
                <c:pt idx="64">
                  <c:v>29.911123775554977</c:v>
                </c:pt>
                <c:pt idx="65">
                  <c:v>30.556495345396627</c:v>
                </c:pt>
                <c:pt idx="66">
                  <c:v>30.892115177548003</c:v>
                </c:pt>
                <c:pt idx="67">
                  <c:v>30.995343405776225</c:v>
                </c:pt>
                <c:pt idx="68">
                  <c:v>31.148719552198983</c:v>
                </c:pt>
                <c:pt idx="69">
                  <c:v>30.882893321742529</c:v>
                </c:pt>
                <c:pt idx="70">
                  <c:v>31.129860493108925</c:v>
                </c:pt>
                <c:pt idx="71">
                  <c:v>31.102643226828832</c:v>
                </c:pt>
                <c:pt idx="72">
                  <c:v>30.582995530351866</c:v>
                </c:pt>
                <c:pt idx="73">
                  <c:v>28.678277619536395</c:v>
                </c:pt>
                <c:pt idx="74">
                  <c:v>25.875522876740277</c:v>
                </c:pt>
                <c:pt idx="75">
                  <c:v>23.364096574516456</c:v>
                </c:pt>
                <c:pt idx="76">
                  <c:v>20.677154304534319</c:v>
                </c:pt>
                <c:pt idx="77">
                  <c:v>18.468226650176515</c:v>
                </c:pt>
                <c:pt idx="78">
                  <c:v>17.16755934070088</c:v>
                </c:pt>
                <c:pt idx="79">
                  <c:v>15.614443725085266</c:v>
                </c:pt>
                <c:pt idx="80">
                  <c:v>13.966628436585568</c:v>
                </c:pt>
                <c:pt idx="81">
                  <c:v>12.446740381327738</c:v>
                </c:pt>
                <c:pt idx="82">
                  <c:v>10.675618620589363</c:v>
                </c:pt>
                <c:pt idx="83">
                  <c:v>8.9014897694836854</c:v>
                </c:pt>
                <c:pt idx="84">
                  <c:v>7.0761040371163331</c:v>
                </c:pt>
                <c:pt idx="85">
                  <c:v>7.1329222189345165</c:v>
                </c:pt>
                <c:pt idx="86">
                  <c:v>8.0541913994369594</c:v>
                </c:pt>
                <c:pt idx="87">
                  <c:v>9.8931915441599969</c:v>
                </c:pt>
                <c:pt idx="88">
                  <c:v>12.700282973055385</c:v>
                </c:pt>
                <c:pt idx="89">
                  <c:v>14.283427893540393</c:v>
                </c:pt>
                <c:pt idx="90">
                  <c:v>15.435182982384296</c:v>
                </c:pt>
                <c:pt idx="91">
                  <c:v>16.149995210813842</c:v>
                </c:pt>
                <c:pt idx="92">
                  <c:v>17.652584474809952</c:v>
                </c:pt>
                <c:pt idx="93">
                  <c:v>18.13092826710723</c:v>
                </c:pt>
                <c:pt idx="94">
                  <c:v>19.164870103680645</c:v>
                </c:pt>
                <c:pt idx="95">
                  <c:v>20.637811318026152</c:v>
                </c:pt>
                <c:pt idx="96">
                  <c:v>22.248546855439333</c:v>
                </c:pt>
                <c:pt idx="97">
                  <c:v>24.24893870496911</c:v>
                </c:pt>
                <c:pt idx="98">
                  <c:v>25.774912060029315</c:v>
                </c:pt>
                <c:pt idx="99">
                  <c:v>26.269557226805635</c:v>
                </c:pt>
                <c:pt idx="100">
                  <c:v>26.421227466349333</c:v>
                </c:pt>
                <c:pt idx="101">
                  <c:v>27.052564830006048</c:v>
                </c:pt>
                <c:pt idx="102">
                  <c:v>27.461686854688711</c:v>
                </c:pt>
                <c:pt idx="103">
                  <c:v>27.779994057683794</c:v>
                </c:pt>
                <c:pt idx="104">
                  <c:v>27.62663144122633</c:v>
                </c:pt>
                <c:pt idx="105">
                  <c:v>28.296435797077198</c:v>
                </c:pt>
                <c:pt idx="106">
                  <c:v>28.322782066744821</c:v>
                </c:pt>
                <c:pt idx="107">
                  <c:v>28.406657525703448</c:v>
                </c:pt>
                <c:pt idx="108">
                  <c:v>28.657339198369851</c:v>
                </c:pt>
                <c:pt idx="109">
                  <c:v>28.453950632912324</c:v>
                </c:pt>
                <c:pt idx="110">
                  <c:v>27.916685085578731</c:v>
                </c:pt>
                <c:pt idx="111">
                  <c:v>27.402756296027516</c:v>
                </c:pt>
                <c:pt idx="112">
                  <c:v>27.399966591251051</c:v>
                </c:pt>
                <c:pt idx="113">
                  <c:v>27.5162310457508</c:v>
                </c:pt>
                <c:pt idx="114">
                  <c:v>27.277643416710067</c:v>
                </c:pt>
              </c:numCache>
            </c:numRef>
          </c:val>
          <c:smooth val="0"/>
          <c:extLst>
            <c:ext xmlns:c16="http://schemas.microsoft.com/office/drawing/2014/chart" uri="{C3380CC4-5D6E-409C-BE32-E72D297353CC}">
              <c16:uniqueId val="{00000000-8039-417F-B851-133978DB37DC}"/>
            </c:ext>
          </c:extLst>
        </c:ser>
        <c:dLbls>
          <c:showLegendKey val="0"/>
          <c:showVal val="0"/>
          <c:showCatName val="0"/>
          <c:showSerName val="0"/>
          <c:showPercent val="0"/>
          <c:showBubbleSize val="0"/>
        </c:dLbls>
        <c:smooth val="0"/>
        <c:axId val="1313753792"/>
        <c:axId val="1313754120"/>
      </c:lineChart>
      <c:catAx>
        <c:axId val="131375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4120"/>
        <c:crosses val="autoZero"/>
        <c:auto val="1"/>
        <c:lblAlgn val="ctr"/>
        <c:lblOffset val="100"/>
        <c:tickLblSkip val="12"/>
        <c:noMultiLvlLbl val="0"/>
      </c:catAx>
      <c:valAx>
        <c:axId val="1313754120"/>
        <c:scaling>
          <c:orientation val="minMax"/>
          <c:max val="40"/>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53792"/>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Self catering occupancy rate (%)</a:t>
            </a:r>
          </a:p>
        </c:rich>
      </c:tx>
      <c:layout>
        <c:manualLayout>
          <c:xMode val="edge"/>
          <c:yMode val="edge"/>
          <c:x val="2.0839515463520811E-2"/>
          <c:y val="3.027379909957298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384963919164104E-2"/>
          <c:y val="0.1705678284071532"/>
          <c:w val="0.93075444080049152"/>
          <c:h val="0.62796242234889721"/>
        </c:manualLayout>
      </c:layout>
      <c:lineChart>
        <c:grouping val="standard"/>
        <c:varyColors val="0"/>
        <c:ser>
          <c:idx val="0"/>
          <c:order val="0"/>
          <c:tx>
            <c:strRef>
              <c:f>'SC Occupancy'!$A$12</c:f>
              <c:strCache>
                <c:ptCount val="1"/>
                <c:pt idx="0">
                  <c:v>Annual Self Catering Occupancy (%)</c:v>
                </c:pt>
              </c:strCache>
            </c:strRef>
          </c:tx>
          <c:spPr>
            <a:ln w="28575" cap="rnd">
              <a:solidFill>
                <a:schemeClr val="accent1"/>
              </a:solidFill>
              <a:round/>
            </a:ln>
            <a:effectLst/>
          </c:spPr>
          <c:marker>
            <c:symbol val="none"/>
          </c:marker>
          <c:dPt>
            <c:idx val="7"/>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03-EE63-425B-A439-BF6FA4B1B231}"/>
              </c:ext>
            </c:extLst>
          </c:dPt>
          <c:dPt>
            <c:idx val="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F599-44DD-BFFA-3148F1AEE589}"/>
              </c:ext>
            </c:extLst>
          </c:dPt>
          <c:cat>
            <c:strRef>
              <c:f>'SC Occupancy'!$B$11:$K$11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'SC Occupancy'!$B$12:$K$12</c:f>
              <c:numCache>
                <c:formatCode>0%</c:formatCode>
                <c:ptCount val="10"/>
                <c:pt idx="0">
                  <c:v>0.31</c:v>
                </c:pt>
                <c:pt idx="1">
                  <c:v>0.33</c:v>
                </c:pt>
                <c:pt idx="2">
                  <c:v>0.36</c:v>
                </c:pt>
                <c:pt idx="3">
                  <c:v>0.36</c:v>
                </c:pt>
                <c:pt idx="4">
                  <c:v>0.34</c:v>
                </c:pt>
                <c:pt idx="5">
                  <c:v>0.32</c:v>
                </c:pt>
                <c:pt idx="6">
                  <c:v>0.31</c:v>
                </c:pt>
                <c:pt idx="7">
                  <c:v>0.19201480984086777</c:v>
                </c:pt>
                <c:pt idx="8">
                  <c:v>0.23929457119346803</c:v>
                </c:pt>
                <c:pt idx="9">
                  <c:v>0.34177015068680533</c:v>
                </c:pt>
              </c:numCache>
            </c:numRef>
          </c:val>
          <c:smooth val="0"/>
          <c:extLst>
            <c:ext xmlns:c16="http://schemas.microsoft.com/office/drawing/2014/chart" uri="{C3380CC4-5D6E-409C-BE32-E72D297353CC}">
              <c16:uniqueId val="{00000000-EE63-425B-A439-BF6FA4B1B231}"/>
            </c:ext>
          </c:extLst>
        </c:ser>
        <c:ser>
          <c:idx val="1"/>
          <c:order val="1"/>
          <c:tx>
            <c:strRef>
              <c:f>'SC Occupancy'!$A$13</c:f>
              <c:strCache>
                <c:ptCount val="1"/>
                <c:pt idx="0">
                  <c:v>Peak Season Self Catering Occupancy (%)</c:v>
                </c:pt>
              </c:strCache>
            </c:strRef>
          </c:tx>
          <c:spPr>
            <a:ln w="28575" cap="rnd">
              <a:solidFill>
                <a:srgbClr val="002060"/>
              </a:solidFill>
              <a:round/>
            </a:ln>
            <a:effectLst/>
          </c:spPr>
          <c:marker>
            <c:symbol val="none"/>
          </c:marker>
          <c:dPt>
            <c:idx val="7"/>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2-EE63-425B-A439-BF6FA4B1B231}"/>
              </c:ext>
            </c:extLst>
          </c:dPt>
          <c:dPt>
            <c:idx val="8"/>
            <c:marker>
              <c:symbol val="none"/>
            </c:marker>
            <c:bubble3D val="0"/>
            <c:spPr>
              <a:ln w="28575" cap="rnd">
                <a:solidFill>
                  <a:srgbClr val="002060"/>
                </a:solidFill>
                <a:prstDash val="dash"/>
                <a:round/>
              </a:ln>
              <a:effectLst/>
            </c:spPr>
            <c:extLst>
              <c:ext xmlns:c16="http://schemas.microsoft.com/office/drawing/2014/chart" uri="{C3380CC4-5D6E-409C-BE32-E72D297353CC}">
                <c16:uniqueId val="{00000004-F599-44DD-BFFA-3148F1AEE589}"/>
              </c:ext>
            </c:extLst>
          </c:dPt>
          <c:cat>
            <c:strRef>
              <c:f>'SC Occupancy'!$B$11:$K$11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'SC Occupancy'!$B$13:$K$13</c:f>
              <c:numCache>
                <c:formatCode>0%</c:formatCode>
                <c:ptCount val="10"/>
                <c:pt idx="0">
                  <c:v>0.42</c:v>
                </c:pt>
                <c:pt idx="1">
                  <c:v>0.45</c:v>
                </c:pt>
                <c:pt idx="2">
                  <c:v>0.48</c:v>
                </c:pt>
                <c:pt idx="3">
                  <c:v>0.49</c:v>
                </c:pt>
                <c:pt idx="4">
                  <c:v>0.45</c:v>
                </c:pt>
                <c:pt idx="5">
                  <c:v>0.43</c:v>
                </c:pt>
                <c:pt idx="6">
                  <c:v>0.42</c:v>
                </c:pt>
                <c:pt idx="7">
                  <c:v>0.22712251226000676</c:v>
                </c:pt>
                <c:pt idx="8">
                  <c:v>0.37485285761248821</c:v>
                </c:pt>
                <c:pt idx="9">
                  <c:v>0.44956695014003911</c:v>
                </c:pt>
              </c:numCache>
            </c:numRef>
          </c:val>
          <c:smooth val="0"/>
          <c:extLst>
            <c:ext xmlns:c16="http://schemas.microsoft.com/office/drawing/2014/chart" uri="{C3380CC4-5D6E-409C-BE32-E72D297353CC}">
              <c16:uniqueId val="{00000001-EE63-425B-A439-BF6FA4B1B231}"/>
            </c:ext>
          </c:extLst>
        </c:ser>
        <c:dLbls>
          <c:showLegendKey val="0"/>
          <c:showVal val="0"/>
          <c:showCatName val="0"/>
          <c:showSerName val="0"/>
          <c:showPercent val="0"/>
          <c:showBubbleSize val="0"/>
        </c:dLbls>
        <c:smooth val="0"/>
        <c:axId val="1301641072"/>
        <c:axId val="1301643040"/>
        <c:extLst>
          <c:ext xmlns:c15="http://schemas.microsoft.com/office/drawing/2012/chart" uri="{02D57815-91ED-43cb-92C2-25804820EDAC}">
            <c15:filteredLineSeries>
              <c15:ser>
                <c:idx val="2"/>
                <c:order val="2"/>
                <c:tx>
                  <c:strRef>
                    <c:extLst>
                      <c:ext uri="{02D57815-91ED-43cb-92C2-25804820EDAC}">
                        <c15:formulaRef>
                          <c15:sqref>'SC Occupancy'!$A$14</c15:sqref>
                        </c15:formulaRef>
                      </c:ext>
                    </c:extLst>
                    <c:strCache>
                      <c:ptCount val="1"/>
                      <c:pt idx="0">
                        <c:v>Change year on year annual self catering occupancy (percentage points)</c:v>
                      </c:pt>
                    </c:strCache>
                  </c:strRef>
                </c:tx>
                <c:spPr>
                  <a:ln w="28575" cap="rnd">
                    <a:solidFill>
                      <a:schemeClr val="accent3"/>
                    </a:solidFill>
                    <a:round/>
                  </a:ln>
                  <a:effectLst/>
                </c:spPr>
                <c:marker>
                  <c:symbol val="none"/>
                </c:marker>
                <c:cat>
                  <c:strRef>
                    <c:extLst>
                      <c:ext uri="{02D57815-91ED-43cb-92C2-25804820EDAC}">
                        <c15:formulaRef>
                          <c15:sqref>'SC Occupancy'!$B$11:$K$11</c15:sqref>
                        </c15:formulaRef>
                      </c:ext>
                    </c:extLst>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ormulaRef>
                          <c15:sqref>'SC Occupancy'!$B$14:$K$14</c15:sqref>
                        </c15:formulaRef>
                      </c:ext>
                    </c:extLst>
                    <c:numCache>
                      <c:formatCode>0%\ "points"</c:formatCode>
                      <c:ptCount val="10"/>
                      <c:pt idx="1">
                        <c:v>2.0000000000000018E-2</c:v>
                      </c:pt>
                      <c:pt idx="2">
                        <c:v>2.9999999999999971E-2</c:v>
                      </c:pt>
                      <c:pt idx="3">
                        <c:v>0</c:v>
                      </c:pt>
                      <c:pt idx="4">
                        <c:v>-1.9999999999999962E-2</c:v>
                      </c:pt>
                      <c:pt idx="5">
                        <c:v>-2.0000000000000018E-2</c:v>
                      </c:pt>
                      <c:pt idx="6">
                        <c:v>-1.0000000000000009E-2</c:v>
                      </c:pt>
                      <c:pt idx="7">
                        <c:v>-0.11798519015913222</c:v>
                      </c:pt>
                      <c:pt idx="8">
                        <c:v>4.7279761352600258E-2</c:v>
                      </c:pt>
                      <c:pt idx="9">
                        <c:v>0.1024755794933373</c:v>
                      </c:pt>
                    </c:numCache>
                  </c:numRef>
                </c:val>
                <c:smooth val="0"/>
                <c:extLst>
                  <c:ext xmlns:c16="http://schemas.microsoft.com/office/drawing/2014/chart" uri="{C3380CC4-5D6E-409C-BE32-E72D297353CC}">
                    <c16:uniqueId val="{00000004-EE63-425B-A439-BF6FA4B1B231}"/>
                  </c:ext>
                </c:extLst>
              </c15:ser>
            </c15:filteredLineSeries>
            <c15:filteredLineSeries>
              <c15:ser>
                <c:idx val="3"/>
                <c:order val="3"/>
                <c:tx>
                  <c:strRef>
                    <c:extLst>
                      <c:ext xmlns:c15="http://schemas.microsoft.com/office/drawing/2012/chart" uri="{02D57815-91ED-43cb-92C2-25804820EDAC}">
                        <c15:formulaRef>
                          <c15:sqref>'SC Occupancy'!$A$15</c15:sqref>
                        </c15:formulaRef>
                      </c:ext>
                    </c:extLst>
                    <c:strCache>
                      <c:ptCount val="1"/>
                      <c:pt idx="0">
                        <c:v>Change year on year peak Season Self Catering Occupancy (percentage points)</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'SC Occupancy'!$B$11:$K$11</c15:sqref>
                        </c15:formulaRef>
                      </c:ext>
                    </c:extLst>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ormulaRef>
                          <c15:sqref>'SC Occupancy'!$B$15:$K$15</c15:sqref>
                        </c15:formulaRef>
                      </c:ext>
                    </c:extLst>
                    <c:numCache>
                      <c:formatCode>0%\ "points"</c:formatCode>
                      <c:ptCount val="10"/>
                      <c:pt idx="1">
                        <c:v>3.0000000000000027E-2</c:v>
                      </c:pt>
                      <c:pt idx="2">
                        <c:v>2.9999999999999971E-2</c:v>
                      </c:pt>
                      <c:pt idx="3">
                        <c:v>1.0000000000000009E-2</c:v>
                      </c:pt>
                      <c:pt idx="4">
                        <c:v>-3.999999999999998E-2</c:v>
                      </c:pt>
                      <c:pt idx="5">
                        <c:v>-2.0000000000000018E-2</c:v>
                      </c:pt>
                      <c:pt idx="6">
                        <c:v>-1.0000000000000009E-2</c:v>
                      </c:pt>
                      <c:pt idx="7">
                        <c:v>-0.19287748773999322</c:v>
                      </c:pt>
                      <c:pt idx="8">
                        <c:v>0.14773034535248145</c:v>
                      </c:pt>
                      <c:pt idx="9">
                        <c:v>7.4714092527550902E-2</c:v>
                      </c:pt>
                    </c:numCache>
                  </c:numRef>
                </c:val>
                <c:smooth val="0"/>
                <c:extLst xmlns:c15="http://schemas.microsoft.com/office/drawing/2012/chart">
                  <c:ext xmlns:c16="http://schemas.microsoft.com/office/drawing/2014/chart" uri="{C3380CC4-5D6E-409C-BE32-E72D297353CC}">
                    <c16:uniqueId val="{00000005-EE63-425B-A439-BF6FA4B1B231}"/>
                  </c:ext>
                </c:extLst>
              </c15:ser>
            </c15:filteredLineSeries>
          </c:ext>
        </c:extLst>
      </c:lineChart>
      <c:catAx>
        <c:axId val="13016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3040"/>
        <c:crosses val="autoZero"/>
        <c:auto val="1"/>
        <c:lblAlgn val="ctr"/>
        <c:lblOffset val="100"/>
        <c:noMultiLvlLbl val="0"/>
      </c:catAx>
      <c:valAx>
        <c:axId val="1301643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641072"/>
        <c:crosses val="autoZero"/>
        <c:crossBetween val="between"/>
        <c:majorUnit val="0.25"/>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Estimated number of hotel rooms sold across NI</a:t>
            </a:r>
          </a:p>
        </c:rich>
      </c:tx>
      <c:layout>
        <c:manualLayout>
          <c:xMode val="edge"/>
          <c:yMode val="edge"/>
          <c:x val="1.2397709044114634E-2"/>
          <c:y val="2.46376734276387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6658417006454802E-2"/>
          <c:y val="0.20110500935310102"/>
          <c:w val="0.86539481028742293"/>
          <c:h val="0.61210990148325584"/>
        </c:manualLayout>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7CED-4E3E-9D38-61C6C0BA471B}"/>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7CED-4E3E-9D38-61C6C0BA471B}"/>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7CED-4E3E-9D38-61C6C0BA471B}"/>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7CED-4E3E-9D38-61C6C0BA471B}"/>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7CED-4E3E-9D38-61C6C0BA471B}"/>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7CED-4E3E-9D38-61C6C0BA471B}"/>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7CED-4E3E-9D38-61C6C0BA471B}"/>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7CED-4E3E-9D38-61C6C0BA471B}"/>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7CED-4E3E-9D38-61C6C0BA471B}"/>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7CED-4E3E-9D38-61C6C0BA471B}"/>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5-7CED-4E3E-9D38-61C6C0BA471B}"/>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7-7CED-4E3E-9D38-61C6C0BA471B}"/>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9-7CED-4E3E-9D38-61C6C0BA471B}"/>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B-7CED-4E3E-9D38-61C6C0BA471B}"/>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D-7CED-4E3E-9D38-61C6C0BA471B}"/>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F-7CED-4E3E-9D38-61C6C0BA471B}"/>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550F-4EE8-8F6C-F33A1C157CB5}"/>
              </c:ext>
            </c:extLst>
          </c:dPt>
          <c:dPt>
            <c:idx val="8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550F-4EE8-8F6C-F33A1C157CB5}"/>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4-E1AF-4370-9A95-557B80426013}"/>
              </c:ext>
            </c:extLst>
          </c:dPt>
          <c:dPt>
            <c:idx val="8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5-E1AF-4370-9A95-557B80426013}"/>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6-E1AF-4370-9A95-557B80426013}"/>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7-E1AF-4370-9A95-557B80426013}"/>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E1AF-4370-9A95-557B80426013}"/>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E1AF-4370-9A95-557B80426013}"/>
              </c:ext>
            </c:extLst>
          </c:dPt>
          <c:dPt>
            <c:idx val="8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A-E1AF-4370-9A95-557B80426013}"/>
              </c:ext>
            </c:extLst>
          </c:dPt>
          <c:dPt>
            <c:idx val="8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B-E1AF-4370-9A95-557B80426013}"/>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ADAA-464C-AC1A-5F9E18759F95}"/>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ADAA-464C-AC1A-5F9E18759F95}"/>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6-ADAA-464C-AC1A-5F9E18759F95}"/>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7-ADAA-464C-AC1A-5F9E18759F95}"/>
              </c:ext>
            </c:extLst>
          </c:dPt>
          <c:cat>
            <c:strRef>
              <c:f>'Hotels rooms'!$A$9:$A$115</c:f>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June 2023</c:v>
                </c:pt>
                <c:pt idx="103">
                  <c:v>12 months to July 2023</c:v>
                </c:pt>
                <c:pt idx="104">
                  <c:v>12 months to Aug 2023</c:v>
                </c:pt>
                <c:pt idx="105">
                  <c:v>12 months to Sep 2023</c:v>
                </c:pt>
                <c:pt idx="106">
                  <c:v>12 months to Oct 2023</c:v>
                </c:pt>
              </c:strCache>
            </c:strRef>
          </c:cat>
          <c:val>
            <c:numRef>
              <c:f>'Hotels rooms'!$B$9:$B$115</c:f>
              <c:numCache>
                <c:formatCode>_(* #,##0_);_(* \(#,##0\);_(* "-"??_);_(@_)</c:formatCode>
                <c:ptCount val="107"/>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830414.80709298933</c:v>
                </c:pt>
                <c:pt idx="81">
                  <c:v>909475.50325325306</c:v>
                </c:pt>
                <c:pt idx="82">
                  <c:v>1051351.2147040924</c:v>
                </c:pt>
                <c:pt idx="83">
                  <c:v>1228713.098339685</c:v>
                </c:pt>
                <c:pt idx="84">
                  <c:v>1324516.5291461044</c:v>
                </c:pt>
                <c:pt idx="85">
                  <c:v>1429960.3937000877</c:v>
                </c:pt>
                <c:pt idx="86">
                  <c:v>1586057.9293608356</c:v>
                </c:pt>
                <c:pt idx="87">
                  <c:v>1765956.5699545559</c:v>
                </c:pt>
                <c:pt idx="88">
                  <c:v>1957084.1971739721</c:v>
                </c:pt>
                <c:pt idx="89">
                  <c:v>2124733.4653051919</c:v>
                </c:pt>
                <c:pt idx="90">
                  <c:v>2181874.9538183524</c:v>
                </c:pt>
                <c:pt idx="91">
                  <c:v>2218539.6710767457</c:v>
                </c:pt>
                <c:pt idx="92">
                  <c:v>2212624.7921878314</c:v>
                </c:pt>
                <c:pt idx="93">
                  <c:v>2239271.7118453323</c:v>
                </c:pt>
                <c:pt idx="94">
                  <c:v>2246189.7429304547</c:v>
                </c:pt>
                <c:pt idx="95">
                  <c:v>2266437.6881421604</c:v>
                </c:pt>
                <c:pt idx="96">
                  <c:v>2289343.2614941807</c:v>
                </c:pt>
                <c:pt idx="97">
                  <c:v>2297163.3969401978</c:v>
                </c:pt>
                <c:pt idx="98">
                  <c:v>2293142.9952401672</c:v>
                </c:pt>
                <c:pt idx="99">
                  <c:v>2295059.1255318136</c:v>
                </c:pt>
                <c:pt idx="100">
                  <c:v>2283143.0124691371</c:v>
                </c:pt>
                <c:pt idx="101">
                  <c:v>2274711</c:v>
                </c:pt>
                <c:pt idx="102">
                  <c:v>2266141</c:v>
                </c:pt>
                <c:pt idx="103">
                  <c:v>2252149</c:v>
                </c:pt>
                <c:pt idx="104">
                  <c:v>2237595</c:v>
                </c:pt>
                <c:pt idx="105">
                  <c:v>2201541</c:v>
                </c:pt>
                <c:pt idx="106">
                  <c:v>2178532</c:v>
                </c:pt>
              </c:numCache>
            </c:numRef>
          </c:val>
          <c:smooth val="0"/>
          <c:extLst>
            <c:ext xmlns:c16="http://schemas.microsoft.com/office/drawing/2014/chart" uri="{C3380CC4-5D6E-409C-BE32-E72D297353CC}">
              <c16:uniqueId val="{00000020-7CED-4E3E-9D38-61C6C0BA471B}"/>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rooms'!$A$9:$A$115</c15:sqref>
                        </c15:formulaRef>
                      </c:ext>
                    </c:extLst>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June 2023</c:v>
                      </c:pt>
                      <c:pt idx="103">
                        <c:v>12 months to July 2023</c:v>
                      </c:pt>
                      <c:pt idx="104">
                        <c:v>12 months to Aug 2023</c:v>
                      </c:pt>
                      <c:pt idx="105">
                        <c:v>12 months to Sep 2023</c:v>
                      </c:pt>
                      <c:pt idx="106">
                        <c:v>12 months to Oct 2023</c:v>
                      </c:pt>
                    </c:strCache>
                  </c:strRef>
                </c:cat>
                <c:val>
                  <c:numRef>
                    <c:extLst>
                      <c:ext uri="{02D57815-91ED-43cb-92C2-25804820EDAC}">
                        <c15:formulaRef>
                          <c15:sqref>'Hotels rooms'!$C$9:$C$115</c15:sqref>
                        </c15:formulaRef>
                      </c:ext>
                    </c:extLst>
                    <c:numCache>
                      <c:formatCode>0%</c:formatCode>
                      <c:ptCount val="107"/>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-0.39156856711510607</c:v>
                      </c:pt>
                      <c:pt idx="81">
                        <c:v>-0.28382492508927459</c:v>
                      </c:pt>
                      <c:pt idx="82">
                        <c:v>-6.4214803706608398E-2</c:v>
                      </c:pt>
                      <c:pt idx="83">
                        <c:v>0.29399267930329692</c:v>
                      </c:pt>
                      <c:pt idx="84">
                        <c:v>0.58665017842386857</c:v>
                      </c:pt>
                      <c:pt idx="85">
                        <c:v>1.0898184930677306</c:v>
                      </c:pt>
                      <c:pt idx="86">
                        <c:v>1.92854848151414</c:v>
                      </c:pt>
                      <c:pt idx="87">
                        <c:v>2.7789264459768335</c:v>
                      </c:pt>
                      <c:pt idx="88">
                        <c:v>3.1879156914342346</c:v>
                      </c:pt>
                      <c:pt idx="89">
                        <c:v>3.1854413068938956</c:v>
                      </c:pt>
                      <c:pt idx="90">
                        <c:v>2.2474146723874213</c:v>
                      </c:pt>
                      <c:pt idx="91">
                        <c:v>1.892427151704533</c:v>
                      </c:pt>
                      <c:pt idx="92">
                        <c:v>1.6644813812189925</c:v>
                      </c:pt>
                      <c:pt idx="93">
                        <c:v>1.462157258590596</c:v>
                      </c:pt>
                      <c:pt idx="94">
                        <c:v>1.1364789534795516</c:v>
                      </c:pt>
                      <c:pt idx="95">
                        <c:v>0.84456216117880945</c:v>
                      </c:pt>
                      <c:pt idx="96">
                        <c:v>0.72843691348275241</c:v>
                      </c:pt>
                      <c:pt idx="97">
                        <c:v>0.60645246334143765</c:v>
                      </c:pt>
                      <c:pt idx="98">
                        <c:v>0.44581288790900558</c:v>
                      </c:pt>
                      <c:pt idx="99">
                        <c:v>0.29961243927469478</c:v>
                      </c:pt>
                      <c:pt idx="100">
                        <c:v>0.16660438818421486</c:v>
                      </c:pt>
                      <c:pt idx="101">
                        <c:v>7.0586516917906988E-2</c:v>
                      </c:pt>
                      <c:pt idx="102">
                        <c:v>3.8620932897267667E-2</c:v>
                      </c:pt>
                      <c:pt idx="103">
                        <c:v>1.5149302652290336E-2</c:v>
                      </c:pt>
                      <c:pt idx="104">
                        <c:v>1.1285333103168491E-2</c:v>
                      </c:pt>
                      <c:pt idx="105">
                        <c:v>-1.6849546058097291E-2</c:v>
                      </c:pt>
                      <c:pt idx="106">
                        <c:v>-3.0121116501131424E-2</c:v>
                      </c:pt>
                    </c:numCache>
                  </c:numRef>
                </c:val>
                <c:smooth val="0"/>
                <c:extLst>
                  <c:ext xmlns:c16="http://schemas.microsoft.com/office/drawing/2014/chart" uri="{C3380CC4-5D6E-409C-BE32-E72D297353CC}">
                    <c16:uniqueId val="{00000021-7CED-4E3E-9D38-61C6C0BA471B}"/>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100"/>
              <a:t>Estimated rooms sold in</a:t>
            </a:r>
            <a:r>
              <a:rPr lang="en-GB" sz="1100" baseline="0"/>
              <a:t> B&amp;Bs, Guesthouses and Guest Accommodation (12 month rolling data)</a:t>
            </a:r>
            <a:endParaRPr lang="en-GB" sz="1100"/>
          </a:p>
        </c:rich>
      </c:tx>
      <c:layout>
        <c:manualLayout>
          <c:xMode val="edge"/>
          <c:yMode val="edge"/>
          <c:x val="3.5284110026848045E-2"/>
          <c:y val="2.435530360707799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587436521119875E-2"/>
          <c:y val="0.22716817852826168"/>
          <c:w val="0.87126844587273899"/>
          <c:h val="0.61072943291073867"/>
        </c:manualLayout>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6B62-469C-8444-63AB89CAA08D}"/>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6B62-469C-8444-63AB89CAA08D}"/>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6B62-469C-8444-63AB89CAA08D}"/>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6B62-469C-8444-63AB89CAA08D}"/>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6B62-469C-8444-63AB89CAA08D}"/>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6B62-469C-8444-63AB89CAA08D}"/>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6B62-469C-8444-63AB89CAA08D}"/>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6B62-469C-8444-63AB89CAA08D}"/>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6B62-469C-8444-63AB89CAA08D}"/>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3-6B62-469C-8444-63AB89CAA08D}"/>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5-6B62-469C-8444-63AB89CAA08D}"/>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B62-469C-8444-63AB89CAA08D}"/>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9-6B62-469C-8444-63AB89CAA08D}"/>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B-6B62-469C-8444-63AB89CAA08D}"/>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D-6B62-469C-8444-63AB89CAA08D}"/>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F-6B62-469C-8444-63AB89CAA08D}"/>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1-6B62-469C-8444-63AB89CAA08D}"/>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3-6DB3-4492-AFDC-FABD2FA1B6DB}"/>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6DB3-4492-AFDC-FABD2FA1B6DB}"/>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6-4DBC-4336-8BDD-1B34BFC138B1}"/>
              </c:ext>
            </c:extLst>
          </c:dPt>
          <c:dPt>
            <c:idx val="8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7-4DBC-4336-8BDD-1B34BFC138B1}"/>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8-4DBC-4336-8BDD-1B34BFC138B1}"/>
              </c:ext>
            </c:extLst>
          </c:dPt>
          <c:dPt>
            <c:idx val="8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9-4DBC-4336-8BDD-1B34BFC138B1}"/>
              </c:ext>
            </c:extLst>
          </c:dPt>
          <c:dPt>
            <c:idx val="8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E-1A18-493B-8351-F71307186691}"/>
              </c:ext>
            </c:extLst>
          </c:dPt>
          <c:dPt>
            <c:idx val="9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F-1A18-493B-8351-F71307186691}"/>
              </c:ext>
            </c:extLst>
          </c:dPt>
          <c:dPt>
            <c:idx val="9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0-1A18-493B-8351-F71307186691}"/>
              </c:ext>
            </c:extLst>
          </c:dPt>
          <c:dPt>
            <c:idx val="9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1-1A18-493B-8351-F71307186691}"/>
              </c:ext>
            </c:extLst>
          </c:dPt>
          <c:cat>
            <c:strRef>
              <c:f>'B&amp;B rooms'!$A$9:$A$115</c:f>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 2023</c:v>
                </c:pt>
                <c:pt idx="103">
                  <c:v>12 months to Jul 2023</c:v>
                </c:pt>
                <c:pt idx="104">
                  <c:v>12 months to Aug 2023</c:v>
                </c:pt>
                <c:pt idx="105">
                  <c:v>12 months to Sep 2023</c:v>
                </c:pt>
                <c:pt idx="106">
                  <c:v>12 months to Oct 2023</c:v>
                </c:pt>
              </c:strCache>
            </c:strRef>
          </c:cat>
          <c:val>
            <c:numRef>
              <c:f>'B&amp;B rooms'!$B$9:$B$115</c:f>
              <c:numCache>
                <c:formatCode>_(* #,##0_);_(* \(#,##0\);_(* "-"??_);_(@_)</c:formatCode>
                <c:ptCount val="107"/>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455084.51365485968</c:v>
                </c:pt>
                <c:pt idx="62">
                  <c:v>467555.87088452105</c:v>
                </c:pt>
                <c:pt idx="63">
                  <c:v>442299.22935405152</c:v>
                </c:pt>
                <c:pt idx="64">
                  <c:v>405535.88808319962</c:v>
                </c:pt>
                <c:pt idx="65">
                  <c:v>362629.87020262127</c:v>
                </c:pt>
                <c:pt idx="66">
                  <c:v>314476.83952398639</c:v>
                </c:pt>
                <c:pt idx="67">
                  <c:v>260461.97249277378</c:v>
                </c:pt>
                <c:pt idx="68">
                  <c:v>228645.4046186695</c:v>
                </c:pt>
                <c:pt idx="69">
                  <c:v>207533.31850689789</c:v>
                </c:pt>
                <c:pt idx="70">
                  <c:v>176766.40139388229</c:v>
                </c:pt>
                <c:pt idx="71">
                  <c:v>149171.40139388229</c:v>
                </c:pt>
                <c:pt idx="72">
                  <c:v>126792.31843413219</c:v>
                </c:pt>
                <c:pt idx="73">
                  <c:v>110950.41416309525</c:v>
                </c:pt>
                <c:pt idx="74">
                  <c:v>75128.36256241519</c:v>
                </c:pt>
                <c:pt idx="75">
                  <c:v>71766.935562645012</c:v>
                </c:pt>
                <c:pt idx="76">
                  <c:v>71766.935562645012</c:v>
                </c:pt>
                <c:pt idx="77">
                  <c:v>81298.507214987738</c:v>
                </c:pt>
                <c:pt idx="78">
                  <c:v>112978.59171607785</c:v>
                </c:pt>
                <c:pt idx="79">
                  <c:v>165503.36970784242</c:v>
                </c:pt>
                <c:pt idx="80">
                  <c:v>187270.37089666756</c:v>
                </c:pt>
                <c:pt idx="81">
                  <c:v>210611.76471028919</c:v>
                </c:pt>
                <c:pt idx="82">
                  <c:v>242356.81323630028</c:v>
                </c:pt>
                <c:pt idx="83">
                  <c:v>277440.47740237153</c:v>
                </c:pt>
                <c:pt idx="84">
                  <c:v>306127.28678537614</c:v>
                </c:pt>
                <c:pt idx="85">
                  <c:v>320531.34823966387</c:v>
                </c:pt>
                <c:pt idx="86">
                  <c:v>344227.27985277865</c:v>
                </c:pt>
                <c:pt idx="87">
                  <c:v>384167.27985277865</c:v>
                </c:pt>
                <c:pt idx="88">
                  <c:v>433681.27985277865</c:v>
                </c:pt>
                <c:pt idx="89">
                  <c:v>474057.39445073088</c:v>
                </c:pt>
                <c:pt idx="90">
                  <c:v>497229.94551043806</c:v>
                </c:pt>
                <c:pt idx="91">
                  <c:v>499578.30801641761</c:v>
                </c:pt>
                <c:pt idx="92">
                  <c:v>511143.26254638442</c:v>
                </c:pt>
                <c:pt idx="93">
                  <c:v>521422.87295302161</c:v>
                </c:pt>
                <c:pt idx="94">
                  <c:v>529434.73847465415</c:v>
                </c:pt>
                <c:pt idx="95">
                  <c:v>533592.06504461728</c:v>
                </c:pt>
                <c:pt idx="96">
                  <c:v>554686.57679779443</c:v>
                </c:pt>
                <c:pt idx="97">
                  <c:v>573053.07877863571</c:v>
                </c:pt>
                <c:pt idx="98">
                  <c:v>575757.18666516943</c:v>
                </c:pt>
                <c:pt idx="99">
                  <c:v>571893.97370141826</c:v>
                </c:pt>
                <c:pt idx="100">
                  <c:v>565747.14989340294</c:v>
                </c:pt>
                <c:pt idx="101">
                  <c:v>563152</c:v>
                </c:pt>
                <c:pt idx="102">
                  <c:v>561518</c:v>
                </c:pt>
                <c:pt idx="103">
                  <c:v>562755</c:v>
                </c:pt>
                <c:pt idx="104">
                  <c:v>556289</c:v>
                </c:pt>
                <c:pt idx="105">
                  <c:v>550418</c:v>
                </c:pt>
                <c:pt idx="106">
                  <c:v>546327</c:v>
                </c:pt>
              </c:numCache>
            </c:numRef>
          </c:val>
          <c:smooth val="0"/>
          <c:extLst>
            <c:ext xmlns:c16="http://schemas.microsoft.com/office/drawing/2014/chart" uri="{C3380CC4-5D6E-409C-BE32-E72D297353CC}">
              <c16:uniqueId val="{00000022-6B62-469C-8444-63AB89CAA08D}"/>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rooms'!$A$9:$A$115</c15:sqref>
                        </c15:formulaRef>
                      </c:ext>
                    </c:extLst>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 2023</c:v>
                      </c:pt>
                      <c:pt idx="103">
                        <c:v>12 months to Jul 2023</c:v>
                      </c:pt>
                      <c:pt idx="104">
                        <c:v>12 months to Aug 2023</c:v>
                      </c:pt>
                      <c:pt idx="105">
                        <c:v>12 months to Sep 2023</c:v>
                      </c:pt>
                      <c:pt idx="106">
                        <c:v>12 months to Oct 2023</c:v>
                      </c:pt>
                    </c:strCache>
                  </c:strRef>
                </c:cat>
                <c:val>
                  <c:numRef>
                    <c:extLst>
                      <c:ext uri="{02D57815-91ED-43cb-92C2-25804820EDAC}">
                        <c15:formulaRef>
                          <c15:sqref>'B&amp;B rooms'!$C$9:$C$115</c15:sqref>
                        </c15:formulaRef>
                      </c:ext>
                    </c:extLst>
                    <c:numCache>
                      <c:formatCode>General</c:formatCode>
                      <c:ptCount val="107"/>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-1.4190613929160757E-4</c:v>
                      </c:pt>
                      <c:pt idx="62" formatCode="0%">
                        <c:v>2.726072642306776E-2</c:v>
                      </c:pt>
                      <c:pt idx="63" formatCode="0%">
                        <c:v>-3.0448975726595134E-2</c:v>
                      </c:pt>
                      <c:pt idx="64" formatCode="0%">
                        <c:v>-0.11485199992613629</c:v>
                      </c:pt>
                      <c:pt idx="65" formatCode="0%">
                        <c:v>-0.20161114147051398</c:v>
                      </c:pt>
                      <c:pt idx="66" formatCode="0%">
                        <c:v>-0.30278482876660684</c:v>
                      </c:pt>
                      <c:pt idx="67" formatCode="0%">
                        <c:v>-0.4261730647980419</c:v>
                      </c:pt>
                      <c:pt idx="68" formatCode="0%">
                        <c:v>-0.50546710319869936</c:v>
                      </c:pt>
                      <c:pt idx="69" formatCode="0%">
                        <c:v>-0.54923128526540055</c:v>
                      </c:pt>
                      <c:pt idx="70" formatCode="0%">
                        <c:v>-0.61583606201981966</c:v>
                      </c:pt>
                      <c:pt idx="71" formatCode="0%">
                        <c:v>-0.67528140296547312</c:v>
                      </c:pt>
                      <c:pt idx="72" formatCode="0%">
                        <c:v>-0.72329016914775146</c:v>
                      </c:pt>
                      <c:pt idx="73" formatCode="0%">
                        <c:v>-0.75619822069524201</c:v>
                      </c:pt>
                      <c:pt idx="74" formatCode="0%">
                        <c:v>-0.83931682341986735</c:v>
                      </c:pt>
                      <c:pt idx="75" formatCode="0%">
                        <c:v>-0.83774121499724108</c:v>
                      </c:pt>
                      <c:pt idx="76" formatCode="0%">
                        <c:v>-0.82303185076453367</c:v>
                      </c:pt>
                      <c:pt idx="77" formatCode="0%">
                        <c:v>-0.77580857536760073</c:v>
                      </c:pt>
                      <c:pt idx="78" formatCode="0%">
                        <c:v>-0.64074113728982407</c:v>
                      </c:pt>
                      <c:pt idx="79" formatCode="0%">
                        <c:v>-0.36457760753372886</c:v>
                      </c:pt>
                      <c:pt idx="80" formatCode="0%">
                        <c:v>-0.18095720660122797</c:v>
                      </c:pt>
                      <c:pt idx="81" formatCode="0%">
                        <c:v>1.4833503485316169E-2</c:v>
                      </c:pt>
                      <c:pt idx="82" formatCode="0%">
                        <c:v>0.37105700701721706</c:v>
                      </c:pt>
                      <c:pt idx="83" formatCode="0%">
                        <c:v>0.85987712664707672</c:v>
                      </c:pt>
                      <c:pt idx="84" formatCode="0%">
                        <c:v>1.4143993150847487</c:v>
                      </c:pt>
                      <c:pt idx="85" formatCode="0%">
                        <c:v>1.8889603581694447</c:v>
                      </c:pt>
                      <c:pt idx="86" formatCode="0%">
                        <c:v>3.581855215689032</c:v>
                      </c:pt>
                      <c:pt idx="87" formatCode="0%">
                        <c:v>4.3529843073408205</c:v>
                      </c:pt>
                      <c:pt idx="88" formatCode="0%">
                        <c:v>5.0429120520858852</c:v>
                      </c:pt>
                      <c:pt idx="89" formatCode="0%">
                        <c:v>4.8310713282486484</c:v>
                      </c:pt>
                      <c:pt idx="90" formatCode="0%">
                        <c:v>3.4010988095869301</c:v>
                      </c:pt>
                      <c:pt idx="91" formatCode="0%">
                        <c:v>2.0185385886601979</c:v>
                      </c:pt>
                      <c:pt idx="92" formatCode="0%">
                        <c:v>1.729440114306305</c:v>
                      </c:pt>
                      <c:pt idx="93" formatCode="0%">
                        <c:v>1.4757537817048076</c:v>
                      </c:pt>
                      <c:pt idx="94" formatCode="0%">
                        <c:v>1.1845259120421348</c:v>
                      </c:pt>
                      <c:pt idx="95" formatCode="0%">
                        <c:v>0.92326682119548642</c:v>
                      </c:pt>
                      <c:pt idx="96" formatCode="0%">
                        <c:v>0.81194751576223134</c:v>
                      </c:pt>
                      <c:pt idx="97" formatCode="0%">
                        <c:v>0.78782225802812678</c:v>
                      </c:pt>
                      <c:pt idx="98" formatCode="0%">
                        <c:v>0.67260766465520394</c:v>
                      </c:pt>
                      <c:pt idx="99" formatCode="0%">
                        <c:v>0.48865872679365252</c:v>
                      </c:pt>
                      <c:pt idx="100" formatCode="0%">
                        <c:v>0.30452287469142442</c:v>
                      </c:pt>
                      <c:pt idx="101" formatCode="0%">
                        <c:v>0.18794054600181706</c:v>
                      </c:pt>
                      <c:pt idx="102" formatCode="0%">
                        <c:v>0.12929240298181593</c:v>
                      </c:pt>
                      <c:pt idx="103" formatCode="0%">
                        <c:v>0.1264600383359844</c:v>
                      </c:pt>
                      <c:pt idx="104" formatCode="0%">
                        <c:v>8.8323060796519387E-2</c:v>
                      </c:pt>
                      <c:pt idx="105" formatCode="0%">
                        <c:v>5.560770068019389E-2</c:v>
                      </c:pt>
                      <c:pt idx="106" formatCode="0%">
                        <c:v>3.1906220536290969E-2</c:v>
                      </c:pt>
                    </c:numCache>
                  </c:numRef>
                </c:val>
                <c:smooth val="0"/>
                <c:extLst>
                  <c:ext xmlns:c16="http://schemas.microsoft.com/office/drawing/2014/chart" uri="{C3380CC4-5D6E-409C-BE32-E72D297353CC}">
                    <c16:uniqueId val="{00000023-6B62-469C-8444-63AB89CAA08D}"/>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majorUnit val="10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Number of Cruise ships docking in Northern Ireland (12 month rolling data)</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3706004018354772E-2"/>
          <c:y val="0.16283502961057561"/>
          <c:w val="0.84645409214080336"/>
          <c:h val="0.63162729589108224"/>
        </c:manualLayout>
      </c:layout>
      <c:barChart>
        <c:barDir val="col"/>
        <c:grouping val="clustered"/>
        <c:varyColors val="0"/>
        <c:ser>
          <c:idx val="6"/>
          <c:order val="6"/>
          <c:tx>
            <c:strRef>
              <c:f>'Cruise Ships 12MR'!$H$10</c:f>
              <c:strCache>
                <c:ptCount val="1"/>
                <c:pt idx="0">
                  <c:v>Total ships docking in Northern Ireland</c:v>
                </c:pt>
              </c:strCache>
              <c:extLst xmlns:c15="http://schemas.microsoft.com/office/drawing/2012/chart"/>
            </c:strRef>
          </c:tx>
          <c:spPr>
            <a:solidFill>
              <a:srgbClr val="0070C0"/>
            </a:solidFill>
            <a:ln>
              <a:solidFill>
                <a:srgbClr val="0070C0"/>
              </a:solidFill>
            </a:ln>
            <a:effectLst/>
          </c:spPr>
          <c:invertIfNegative val="0"/>
          <c:cat>
            <c:strRef>
              <c:f>'Cruise Ships 12MR'!$A$11:$A$137</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extLst xmlns:c15="http://schemas.microsoft.com/office/drawing/2012/chart"/>
            </c:strRef>
          </c:cat>
          <c:val>
            <c:numRef>
              <c:f>'Cruise Ships 12MR'!$H$11:$H$137</c:f>
              <c:numCache>
                <c:formatCode>_-* #,##0_-;\-* #,##0_-;_-* "-"??_-;_-@_-</c:formatCode>
                <c:ptCount val="127"/>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101</c:v>
                </c:pt>
                <c:pt idx="114">
                  <c:v>127</c:v>
                </c:pt>
                <c:pt idx="115">
                  <c:v>139</c:v>
                </c:pt>
                <c:pt idx="116">
                  <c:v>161</c:v>
                </c:pt>
                <c:pt idx="117">
                  <c:v>158</c:v>
                </c:pt>
                <c:pt idx="118">
                  <c:v>153</c:v>
                </c:pt>
                <c:pt idx="119">
                  <c:v>153</c:v>
                </c:pt>
                <c:pt idx="120">
                  <c:v>153</c:v>
                </c:pt>
                <c:pt idx="121">
                  <c:v>153</c:v>
                </c:pt>
                <c:pt idx="122">
                  <c:v>152</c:v>
                </c:pt>
                <c:pt idx="123">
                  <c:v>154</c:v>
                </c:pt>
                <c:pt idx="124">
                  <c:v>157</c:v>
                </c:pt>
                <c:pt idx="125">
                  <c:v>163</c:v>
                </c:pt>
                <c:pt idx="126">
                  <c:v>159</c:v>
                </c:pt>
              </c:numCache>
              <c:extLst xmlns:c15="http://schemas.microsoft.com/office/drawing/2012/chart"/>
            </c:numRef>
          </c:val>
          <c:extLst xmlns:c15="http://schemas.microsoft.com/office/drawing/2012/chart">
            <c:ext xmlns:c16="http://schemas.microsoft.com/office/drawing/2014/chart" uri="{C3380CC4-5D6E-409C-BE32-E72D297353CC}">
              <c16:uniqueId val="{00000006-80CB-48DC-9E22-1C0BAEF33336}"/>
            </c:ext>
          </c:extLst>
        </c:ser>
        <c:dLbls>
          <c:showLegendKey val="0"/>
          <c:showVal val="0"/>
          <c:showCatName val="0"/>
          <c:showSerName val="0"/>
          <c:showPercent val="0"/>
          <c:showBubbleSize val="0"/>
        </c:dLbls>
        <c:gapWidth val="150"/>
        <c:axId val="1148354352"/>
        <c:axId val="1148355664"/>
      </c:barChart>
      <c:lineChart>
        <c:grouping val="standard"/>
        <c:varyColors val="0"/>
        <c:dLbls>
          <c:showLegendKey val="0"/>
          <c:showVal val="0"/>
          <c:showCatName val="0"/>
          <c:showSerName val="0"/>
          <c:showPercent val="0"/>
          <c:showBubbleSize val="0"/>
        </c:dLbls>
        <c:marker val="1"/>
        <c:smooth val="0"/>
        <c:axId val="1148354352"/>
        <c:axId val="1148355664"/>
        <c:extLst>
          <c:ext xmlns:c15="http://schemas.microsoft.com/office/drawing/2012/chart" uri="{02D57815-91ED-43cb-92C2-25804820EDAC}">
            <c15:filteredLineSeries>
              <c15:ser>
                <c:idx val="0"/>
                <c:order val="0"/>
                <c:tx>
                  <c:strRef>
                    <c:extLst>
                      <c:ext uri="{02D57815-91ED-43cb-92C2-25804820EDAC}">
                        <c15:formulaRef>
                          <c15:sqref>'Cruise Ships 12MR'!$B$10</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uri="{02D57815-91ED-43cb-92C2-25804820EDAC}">
                        <c15:formulaRef>
                          <c15:sqref>'Cruise Ships 12MR'!$B$11:$B$137</c15:sqref>
                        </c15:formulaRef>
                      </c:ext>
                    </c:extLst>
                    <c:numCache>
                      <c:formatCode>_-* #,##0_-;\-* #,##0_-;_-* "-"??_-;_-@_-</c:formatCode>
                      <c:ptCount val="127"/>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pt idx="114">
                        <c:v>123</c:v>
                      </c:pt>
                      <c:pt idx="115">
                        <c:v>134</c:v>
                      </c:pt>
                      <c:pt idx="116">
                        <c:v>150</c:v>
                      </c:pt>
                      <c:pt idx="117">
                        <c:v>146</c:v>
                      </c:pt>
                      <c:pt idx="118">
                        <c:v>141</c:v>
                      </c:pt>
                      <c:pt idx="119">
                        <c:v>141</c:v>
                      </c:pt>
                      <c:pt idx="120">
                        <c:v>141</c:v>
                      </c:pt>
                      <c:pt idx="121">
                        <c:v>141</c:v>
                      </c:pt>
                      <c:pt idx="122">
                        <c:v>140</c:v>
                      </c:pt>
                      <c:pt idx="123">
                        <c:v>141</c:v>
                      </c:pt>
                      <c:pt idx="124">
                        <c:v>143</c:v>
                      </c:pt>
                      <c:pt idx="125">
                        <c:v>147</c:v>
                      </c:pt>
                      <c:pt idx="126">
                        <c:v>140</c:v>
                      </c:pt>
                    </c:numCache>
                  </c:numRef>
                </c:val>
                <c:smooth val="0"/>
                <c:extLst>
                  <c:ext xmlns:c16="http://schemas.microsoft.com/office/drawing/2014/chart" uri="{C3380CC4-5D6E-409C-BE32-E72D297353CC}">
                    <c16:uniqueId val="{00000000-80CB-48DC-9E22-1C0BAEF3333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'Cruise Ships 12MR'!$C$10</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12MR'!$C$11:$C$137</c15:sqref>
                        </c15:formulaRef>
                      </c:ext>
                    </c:extLst>
                    <c:numCache>
                      <c:formatCode>_-* #,##0_-;\-* #,##0_-;_-* "-"??_-;_-@_-</c:formatCode>
                      <c:ptCount val="127"/>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329901</c:v>
                      </c:pt>
                      <c:pt idx="113">
                        <c:v>384106</c:v>
                      </c:pt>
                      <c:pt idx="114">
                        <c:v>423753</c:v>
                      </c:pt>
                      <c:pt idx="115">
                        <c:v>407229</c:v>
                      </c:pt>
                      <c:pt idx="116">
                        <c:v>394939</c:v>
                      </c:pt>
                      <c:pt idx="117">
                        <c:v>354712</c:v>
                      </c:pt>
                      <c:pt idx="118">
                        <c:v>317754</c:v>
                      </c:pt>
                      <c:pt idx="119">
                        <c:v>317729</c:v>
                      </c:pt>
                      <c:pt idx="120">
                        <c:v>317729</c:v>
                      </c:pt>
                      <c:pt idx="121">
                        <c:v>317729</c:v>
                      </c:pt>
                      <c:pt idx="122">
                        <c:v>315754</c:v>
                      </c:pt>
                      <c:pt idx="123">
                        <c:v>316154</c:v>
                      </c:pt>
                      <c:pt idx="124">
                        <c:v>306030</c:v>
                      </c:pt>
                      <c:pt idx="125">
                        <c:v>251825</c:v>
                      </c:pt>
                      <c:pt idx="126">
                        <c:v>195943</c:v>
                      </c:pt>
                    </c:numCache>
                  </c:numRef>
                </c:val>
                <c:smooth val="0"/>
                <c:extLst xmlns:c15="http://schemas.microsoft.com/office/drawing/2012/chart">
                  <c:ext xmlns:c16="http://schemas.microsoft.com/office/drawing/2014/chart" uri="{C3380CC4-5D6E-409C-BE32-E72D297353CC}">
                    <c16:uniqueId val="{00000001-80CB-48DC-9E22-1C0BAEF3333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'Cruise Ships 12MR'!$D$10</c15:sqref>
                        </c15:formulaRef>
                      </c:ext>
                    </c:extLst>
                    <c:strCache>
                      <c:ptCount val="1"/>
                      <c:pt idx="0">
                        <c:v>Ships docking in Londonderry</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12MR'!$D$11:$D$137</c15:sqref>
                        </c15:formulaRef>
                      </c:ext>
                    </c:extLst>
                    <c:numCache>
                      <c:formatCode>_-* #,##0_-;\-* #,##0_-;_-* "-"??_-;_-@_-</c:formatCode>
                      <c:ptCount val="127"/>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1</c:v>
                      </c:pt>
                      <c:pt idx="114">
                        <c:v>4</c:v>
                      </c:pt>
                      <c:pt idx="115">
                        <c:v>4</c:v>
                      </c:pt>
                      <c:pt idx="116">
                        <c:v>6</c:v>
                      </c:pt>
                      <c:pt idx="117">
                        <c:v>7</c:v>
                      </c:pt>
                      <c:pt idx="118">
                        <c:v>7</c:v>
                      </c:pt>
                      <c:pt idx="119">
                        <c:v>7</c:v>
                      </c:pt>
                      <c:pt idx="120">
                        <c:v>7</c:v>
                      </c:pt>
                      <c:pt idx="121">
                        <c:v>7</c:v>
                      </c:pt>
                      <c:pt idx="122">
                        <c:v>7</c:v>
                      </c:pt>
                      <c:pt idx="123">
                        <c:v>7</c:v>
                      </c:pt>
                      <c:pt idx="124">
                        <c:v>7</c:v>
                      </c:pt>
                      <c:pt idx="125">
                        <c:v>9</c:v>
                      </c:pt>
                      <c:pt idx="126">
                        <c:v>10</c:v>
                      </c:pt>
                    </c:numCache>
                  </c:numRef>
                </c:val>
                <c:smooth val="0"/>
                <c:extLst xmlns:c15="http://schemas.microsoft.com/office/drawing/2012/chart">
                  <c:ext xmlns:c16="http://schemas.microsoft.com/office/drawing/2014/chart" uri="{C3380CC4-5D6E-409C-BE32-E72D297353CC}">
                    <c16:uniqueId val="{00000002-80CB-48DC-9E22-1C0BAEF3333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'Cruise Ships 12MR'!$E$10</c15:sqref>
                        </c15:formulaRef>
                      </c:ext>
                    </c:extLst>
                    <c:strCache>
                      <c:ptCount val="1"/>
                      <c:pt idx="0">
                        <c:v>Passengers and Crew onboard ships docking in Londonderry</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12MR'!$E$11:$E$137</c15:sqref>
                        </c15:formulaRef>
                      </c:ext>
                    </c:extLst>
                    <c:numCache>
                      <c:formatCode>_-* #,##0_-;\-* #,##0_-;_-* "-"??_-;_-@_-</c:formatCode>
                      <c:ptCount val="127"/>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325</c:v>
                      </c:pt>
                      <c:pt idx="114">
                        <c:v>2875</c:v>
                      </c:pt>
                      <c:pt idx="115">
                        <c:v>2875</c:v>
                      </c:pt>
                      <c:pt idx="116">
                        <c:v>5189</c:v>
                      </c:pt>
                      <c:pt idx="117">
                        <c:v>5514</c:v>
                      </c:pt>
                      <c:pt idx="118">
                        <c:v>5514</c:v>
                      </c:pt>
                      <c:pt idx="119">
                        <c:v>5514</c:v>
                      </c:pt>
                      <c:pt idx="120">
                        <c:v>5514</c:v>
                      </c:pt>
                      <c:pt idx="121">
                        <c:v>5514</c:v>
                      </c:pt>
                      <c:pt idx="122">
                        <c:v>5514</c:v>
                      </c:pt>
                      <c:pt idx="123">
                        <c:v>5514</c:v>
                      </c:pt>
                      <c:pt idx="124">
                        <c:v>5514</c:v>
                      </c:pt>
                      <c:pt idx="125">
                        <c:v>8555</c:v>
                      </c:pt>
                      <c:pt idx="126">
                        <c:v>9727</c:v>
                      </c:pt>
                    </c:numCache>
                  </c:numRef>
                </c:val>
                <c:smooth val="0"/>
                <c:extLst xmlns:c15="http://schemas.microsoft.com/office/drawing/2012/chart">
                  <c:ext xmlns:c16="http://schemas.microsoft.com/office/drawing/2014/chart" uri="{C3380CC4-5D6E-409C-BE32-E72D297353CC}">
                    <c16:uniqueId val="{00000003-80CB-48DC-9E22-1C0BAEF3333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'Cruise Ships 12MR'!$F$10</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12MR'!$F$11:$F$137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c:v>
                      </c:pt>
                      <c:pt idx="116">
                        <c:v>5</c:v>
                      </c:pt>
                      <c:pt idx="117">
                        <c:v>5</c:v>
                      </c:pt>
                      <c:pt idx="118">
                        <c:v>5</c:v>
                      </c:pt>
                      <c:pt idx="119">
                        <c:v>5</c:v>
                      </c:pt>
                      <c:pt idx="120">
                        <c:v>5</c:v>
                      </c:pt>
                      <c:pt idx="121">
                        <c:v>5</c:v>
                      </c:pt>
                      <c:pt idx="122">
                        <c:v>5</c:v>
                      </c:pt>
                      <c:pt idx="123">
                        <c:v>6</c:v>
                      </c:pt>
                      <c:pt idx="124">
                        <c:v>7</c:v>
                      </c:pt>
                      <c:pt idx="125">
                        <c:v>7</c:v>
                      </c:pt>
                      <c:pt idx="126">
                        <c:v>9</c:v>
                      </c:pt>
                    </c:numCache>
                  </c:numRef>
                </c:val>
                <c:smooth val="0"/>
                <c:extLst xmlns:c15="http://schemas.microsoft.com/office/drawing/2012/chart">
                  <c:ext xmlns:c16="http://schemas.microsoft.com/office/drawing/2014/chart" uri="{C3380CC4-5D6E-409C-BE32-E72D297353CC}">
                    <c16:uniqueId val="{00000004-80CB-48DC-9E22-1C0BAEF3333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'Cruise Ships 12MR'!$G$10</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xmlns:c15="http://schemas.microsoft.com/office/drawing/2012/chart">
                      <c:ext xmlns:c15="http://schemas.microsoft.com/office/drawing/2012/chart" uri="{02D57815-91ED-43cb-92C2-25804820EDAC}">
                        <c15:formulaRef>
                          <c15:sqref>'Cruise Ships 12MR'!$G$11:$G$137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502</c:v>
                      </c:pt>
                      <c:pt idx="116">
                        <c:v>3050</c:v>
                      </c:pt>
                      <c:pt idx="117">
                        <c:v>3050</c:v>
                      </c:pt>
                      <c:pt idx="118">
                        <c:v>3050</c:v>
                      </c:pt>
                      <c:pt idx="119">
                        <c:v>3050</c:v>
                      </c:pt>
                      <c:pt idx="120">
                        <c:v>3050</c:v>
                      </c:pt>
                      <c:pt idx="121">
                        <c:v>3050</c:v>
                      </c:pt>
                      <c:pt idx="122">
                        <c:v>3050</c:v>
                      </c:pt>
                      <c:pt idx="123">
                        <c:v>3450</c:v>
                      </c:pt>
                      <c:pt idx="124">
                        <c:v>3850</c:v>
                      </c:pt>
                      <c:pt idx="125">
                        <c:v>3850</c:v>
                      </c:pt>
                      <c:pt idx="126">
                        <c:v>4369</c:v>
                      </c:pt>
                    </c:numCache>
                  </c:numRef>
                </c:val>
                <c:smooth val="0"/>
                <c:extLst xmlns:c15="http://schemas.microsoft.com/office/drawing/2012/chart">
                  <c:ext xmlns:c16="http://schemas.microsoft.com/office/drawing/2014/chart" uri="{C3380CC4-5D6E-409C-BE32-E72D297353CC}">
                    <c16:uniqueId val="{00000005-80CB-48DC-9E22-1C0BAEF33336}"/>
                  </c:ext>
                </c:extLst>
              </c15:ser>
            </c15:filteredLineSeries>
          </c:ext>
        </c:extLst>
      </c:lineChart>
      <c:catAx>
        <c:axId val="114835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5664"/>
        <c:crosses val="autoZero"/>
        <c:auto val="1"/>
        <c:lblAlgn val="ctr"/>
        <c:lblOffset val="100"/>
        <c:tickLblSkip val="12"/>
        <c:noMultiLvlLbl val="0"/>
      </c:catAx>
      <c:valAx>
        <c:axId val="1148355664"/>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8354352"/>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'ROI Overnight trips'!$B$8</c:f>
              <c:strCache>
                <c:ptCount val="1"/>
                <c:pt idx="0">
                  <c:v>Number of Overnight trips in NI by RoI residents (thousand)</c:v>
                </c:pt>
              </c:strCache>
            </c:strRef>
          </c:tx>
          <c:spPr>
            <a:ln w="28575" cap="rnd">
              <a:solidFill>
                <a:srgbClr val="0070C0"/>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trips'!$B$9:$B$49</c:f>
              <c:numCache>
                <c:formatCode>_(* #,##0_);_(* \(#,##0\);_(* "-"??_);_(@_)</c:formatCode>
                <c:ptCount val="41"/>
                <c:pt idx="0">
                  <c:v>453</c:v>
                </c:pt>
                <c:pt idx="1">
                  <c:v>469</c:v>
                </c:pt>
                <c:pt idx="2">
                  <c:v>426</c:v>
                </c:pt>
                <c:pt idx="3">
                  <c:v>421</c:v>
                </c:pt>
                <c:pt idx="4">
                  <c:v>396</c:v>
                </c:pt>
                <c:pt idx="5">
                  <c:v>327</c:v>
                </c:pt>
                <c:pt idx="6">
                  <c:v>335</c:v>
                </c:pt>
                <c:pt idx="7">
                  <c:v>337</c:v>
                </c:pt>
                <c:pt idx="8">
                  <c:v>390</c:v>
                </c:pt>
                <c:pt idx="9">
                  <c:v>419</c:v>
                </c:pt>
                <c:pt idx="10">
                  <c:v>379</c:v>
                </c:pt>
                <c:pt idx="11">
                  <c:v>360</c:v>
                </c:pt>
                <c:pt idx="12">
                  <c:v>337</c:v>
                </c:pt>
                <c:pt idx="13">
                  <c:v>346</c:v>
                </c:pt>
                <c:pt idx="14">
                  <c:v>373</c:v>
                </c:pt>
                <c:pt idx="15">
                  <c:v>394</c:v>
                </c:pt>
                <c:pt idx="16">
                  <c:v>454</c:v>
                </c:pt>
                <c:pt idx="17">
                  <c:v>469</c:v>
                </c:pt>
                <c:pt idx="18">
                  <c:v>499</c:v>
                </c:pt>
                <c:pt idx="19">
                  <c:v>524</c:v>
                </c:pt>
                <c:pt idx="20">
                  <c:v>482</c:v>
                </c:pt>
                <c:pt idx="21">
                  <c:v>481</c:v>
                </c:pt>
                <c:pt idx="22">
                  <c:v>453</c:v>
                </c:pt>
                <c:pt idx="23">
                  <c:v>509</c:v>
                </c:pt>
                <c:pt idx="24">
                  <c:v>591</c:v>
                </c:pt>
                <c:pt idx="25">
                  <c:v>627</c:v>
                </c:pt>
                <c:pt idx="26">
                  <c:v>749</c:v>
                </c:pt>
                <c:pt idx="27">
                  <c:v>742</c:v>
                </c:pt>
                <c:pt idx="28">
                  <c:v>756</c:v>
                </c:pt>
                <c:pt idx="29">
                  <c:v>708</c:v>
                </c:pt>
                <c:pt idx="30">
                  <c:v>498</c:v>
                </c:pt>
                <c:pt idx="31">
                  <c:v>318</c:v>
                </c:pt>
                <c:pt idx="32">
                  <c:v>93</c:v>
                </c:pt>
                <c:pt idx="33">
                  <c:v>23</c:v>
                </c:pt>
                <c:pt idx="34">
                  <c:v>115</c:v>
                </c:pt>
                <c:pt idx="35">
                  <c:v>413</c:v>
                </c:pt>
                <c:pt idx="36">
                  <c:v>548</c:v>
                </c:pt>
                <c:pt idx="37">
                  <c:v>773</c:v>
                </c:pt>
                <c:pt idx="38">
                  <c:v>942</c:v>
                </c:pt>
                <c:pt idx="39">
                  <c:v>943.93799999999999</c:v>
                </c:pt>
                <c:pt idx="40">
                  <c:v>1138</c:v>
                </c:pt>
              </c:numCache>
            </c:numRef>
          </c:val>
          <c:smooth val="0"/>
          <c:extLst>
            <c:ext xmlns:c16="http://schemas.microsoft.com/office/drawing/2014/chart" uri="{C3380CC4-5D6E-409C-BE32-E72D297353CC}">
              <c16:uniqueId val="{00000000-480C-46AA-AC20-7BE175FD5014}"/>
            </c:ext>
          </c:extLst>
        </c:ser>
        <c:dLbls>
          <c:showLegendKey val="0"/>
          <c:showVal val="0"/>
          <c:showCatName val="0"/>
          <c:showSerName val="0"/>
          <c:showPercent val="0"/>
          <c:showBubbleSize val="0"/>
        </c:dLbls>
        <c:smooth val="0"/>
        <c:axId val="950007464"/>
        <c:axId val="950017632"/>
      </c:lineChart>
      <c:catAx>
        <c:axId val="95000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0017632"/>
        <c:crosses val="autoZero"/>
        <c:auto val="1"/>
        <c:lblAlgn val="ctr"/>
        <c:lblOffset val="100"/>
        <c:tickLblSkip val="4"/>
        <c:noMultiLvlLbl val="0"/>
      </c:catAx>
      <c:valAx>
        <c:axId val="9500176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0007464"/>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a:solidFill>
                  <a:schemeClr val="tx1"/>
                </a:solidFill>
              </a:rPr>
              <a:t>Work Quality Indicators </a:t>
            </a:r>
            <a:r>
              <a:rPr lang="en-GB" sz="1400">
                <a:solidFill>
                  <a:schemeClr val="tx1"/>
                </a:solidFill>
              </a:rPr>
              <a:t>(July 2021-June 2022)</a:t>
            </a:r>
            <a:br>
              <a:rPr lang="en-GB" sz="1400">
                <a:solidFill>
                  <a:schemeClr val="tx1"/>
                </a:solidFill>
              </a:rPr>
            </a:br>
            <a:r>
              <a:rPr lang="en-GB" sz="1200">
                <a:solidFill>
                  <a:schemeClr val="tx1"/>
                </a:solidFill>
              </a:rPr>
              <a:t>Employees aged 18 and over</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9916536513924091"/>
          <c:y val="0.12007276034561164"/>
          <c:w val="0.73877218676423173"/>
          <c:h val="0.74025458959512735"/>
        </c:manualLayout>
      </c:layout>
      <c:barChart>
        <c:barDir val="bar"/>
        <c:grouping val="clustered"/>
        <c:varyColors val="0"/>
        <c:ser>
          <c:idx val="0"/>
          <c:order val="0"/>
          <c:tx>
            <c:strRef>
              <c:f>'WQI visuals 21-22'!$A$3</c:f>
              <c:strCache>
                <c:ptCount val="1"/>
                <c:pt idx="0">
                  <c:v>Tourism Industry</c:v>
                </c:pt>
              </c:strCache>
            </c:strRef>
          </c:tx>
          <c:spPr>
            <a:solidFill>
              <a:srgbClr val="00B050"/>
            </a:solidFill>
            <a:ln>
              <a:noFill/>
            </a:ln>
            <a:effectLst/>
          </c:spPr>
          <c:invertIfNegative val="0"/>
          <c:cat>
            <c:strRef>
              <c:f>'WQI visuals 21-22'!$B$2:$I$2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21-22'!$B$3:$I$3</c:f>
              <c:numCache>
                <c:formatCode>General</c:formatCode>
                <c:ptCount val="8"/>
                <c:pt idx="0">
                  <c:v>0.59200000000000008</c:v>
                </c:pt>
                <c:pt idx="1">
                  <c:v>0.93147015397595434</c:v>
                </c:pt>
                <c:pt idx="2">
                  <c:v>0.8538226694186446</c:v>
                </c:pt>
                <c:pt idx="3">
                  <c:v>0.77586138692195106</c:v>
                </c:pt>
                <c:pt idx="4">
                  <c:v>0.7395664385458286</c:v>
                </c:pt>
                <c:pt idx="5">
                  <c:v>0.62635479757730317</c:v>
                </c:pt>
                <c:pt idx="6">
                  <c:v>0.545585182819735</c:v>
                </c:pt>
                <c:pt idx="7">
                  <c:v>0.56890951276102086</c:v>
                </c:pt>
              </c:numCache>
            </c:numRef>
          </c:val>
          <c:extLst>
            <c:ext xmlns:c16="http://schemas.microsoft.com/office/drawing/2014/chart" uri="{C3380CC4-5D6E-409C-BE32-E72D297353CC}">
              <c16:uniqueId val="{00000000-4050-4F2F-9BB5-A82B6C8CE77C}"/>
            </c:ext>
          </c:extLst>
        </c:ser>
        <c:ser>
          <c:idx val="1"/>
          <c:order val="1"/>
          <c:tx>
            <c:strRef>
              <c:f>'WQI visuals 21-22'!$A$4</c:f>
              <c:strCache>
                <c:ptCount val="1"/>
                <c:pt idx="0">
                  <c:v>NI</c:v>
                </c:pt>
              </c:strCache>
            </c:strRef>
          </c:tx>
          <c:spPr>
            <a:solidFill>
              <a:srgbClr val="1902C4"/>
            </a:solidFill>
            <a:ln>
              <a:noFill/>
            </a:ln>
            <a:effectLst/>
          </c:spPr>
          <c:invertIfNegative val="0"/>
          <c:cat>
            <c:strRef>
              <c:f>'WQI visuals 21-22'!$B$2:$I$2</c:f>
              <c:strCache>
                <c:ptCount val="8"/>
                <c:pt idx="0">
                  <c:v>Earnings above the Real Living Wage</c:v>
                </c:pt>
                <c:pt idx="1">
                  <c:v>Secure employment</c:v>
                </c:pt>
                <c:pt idx="2">
                  <c:v>Neither under nor over employed</c:v>
                </c:pt>
                <c:pt idx="3">
                  <c:v>Job satisfaction</c:v>
                </c:pt>
                <c:pt idx="4">
                  <c:v>Meaningful work</c:v>
                </c:pt>
                <c:pt idx="5">
                  <c:v>Involvement in decision making</c:v>
                </c:pt>
                <c:pt idx="6">
                  <c:v>Career progression</c:v>
                </c:pt>
                <c:pt idx="7">
                  <c:v>Flexible work</c:v>
                </c:pt>
              </c:strCache>
            </c:strRef>
          </c:cat>
          <c:val>
            <c:numRef>
              <c:f>'WQI visuals 21-22'!$B$4:$I$4</c:f>
              <c:numCache>
                <c:formatCode>General</c:formatCode>
                <c:ptCount val="8"/>
                <c:pt idx="0">
                  <c:v>0.85499999999999998</c:v>
                </c:pt>
                <c:pt idx="1">
                  <c:v>0.95620945100933175</c:v>
                </c:pt>
                <c:pt idx="2">
                  <c:v>0.87356095654591026</c:v>
                </c:pt>
                <c:pt idx="3">
                  <c:v>0.80035773583694947</c:v>
                </c:pt>
                <c:pt idx="4">
                  <c:v>0.86454547034438134</c:v>
                </c:pt>
                <c:pt idx="5">
                  <c:v>0.58372686008776187</c:v>
                </c:pt>
                <c:pt idx="6">
                  <c:v>0.58305489612848016</c:v>
                </c:pt>
                <c:pt idx="7">
                  <c:v>0.53561155202524557</c:v>
                </c:pt>
              </c:numCache>
            </c:numRef>
          </c:val>
          <c:extLst>
            <c:ext xmlns:c16="http://schemas.microsoft.com/office/drawing/2014/chart" uri="{C3380CC4-5D6E-409C-BE32-E72D297353CC}">
              <c16:uniqueId val="{00000001-4050-4F2F-9BB5-A82B6C8CE77C}"/>
            </c:ext>
          </c:extLst>
        </c:ser>
        <c:dLbls>
          <c:showLegendKey val="0"/>
          <c:showVal val="0"/>
          <c:showCatName val="0"/>
          <c:showSerName val="0"/>
          <c:showPercent val="0"/>
          <c:showBubbleSize val="0"/>
        </c:dLbls>
        <c:gapWidth val="150"/>
        <c:axId val="813247384"/>
        <c:axId val="813249680"/>
      </c:barChart>
      <c:catAx>
        <c:axId val="813247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3249680"/>
        <c:crosses val="autoZero"/>
        <c:auto val="1"/>
        <c:lblAlgn val="ctr"/>
        <c:lblOffset val="100"/>
        <c:noMultiLvlLbl val="0"/>
      </c:catAx>
      <c:valAx>
        <c:axId val="813249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sz="1200">
                    <a:solidFill>
                      <a:schemeClr val="tx1"/>
                    </a:solidFill>
                  </a:rPr>
                  <a:t>Percentage of Employees (%)</a:t>
                </a:r>
              </a:p>
            </c:rich>
          </c:tx>
          <c:layout>
            <c:manualLayout>
              <c:xMode val="edge"/>
              <c:yMode val="edge"/>
              <c:x val="0.41644669502104964"/>
              <c:y val="0.911223211696082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13247384"/>
        <c:crosses val="autoZero"/>
        <c:crossBetween val="between"/>
        <c:majorUnit val="0.2"/>
      </c:valAx>
      <c:spPr>
        <a:noFill/>
        <a:ln>
          <a:noFill/>
        </a:ln>
        <a:effectLst/>
      </c:spPr>
    </c:plotArea>
    <c:legend>
      <c:legendPos val="r"/>
      <c:layout>
        <c:manualLayout>
          <c:xMode val="edge"/>
          <c:yMode val="edge"/>
          <c:x val="0.81996236742524331"/>
          <c:y val="0.14169418454343957"/>
          <c:w val="0.10112772816149659"/>
          <c:h val="7.8157788257368244E-2"/>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 registered Businesses</a:t>
            </a:r>
          </a:p>
        </c:rich>
      </c:tx>
      <c:layout>
        <c:manualLayout>
          <c:xMode val="edge"/>
          <c:yMode val="edge"/>
          <c:x val="2.4053031232934695E-2"/>
          <c:y val="4.004037366811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chart'!$C$28:$I$28</c:f>
              <c:numCache>
                <c:formatCode>0%</c:formatCode>
                <c:ptCount val="7"/>
                <c:pt idx="0">
                  <c:v>3.9319872476089264E-2</c:v>
                </c:pt>
                <c:pt idx="1">
                  <c:v>3.5787321063394682E-2</c:v>
                </c:pt>
                <c:pt idx="2">
                  <c:v>3.1589338598223098E-2</c:v>
                </c:pt>
                <c:pt idx="3">
                  <c:v>3.4449760765550237E-2</c:v>
                </c:pt>
                <c:pt idx="4">
                  <c:v>2.1276595744680851E-2</c:v>
                </c:pt>
                <c:pt idx="5">
                  <c:v>9.057971014492754E-3</c:v>
                </c:pt>
                <c:pt idx="6">
                  <c:v>4.5780969479353679E-2</c:v>
                </c:pt>
              </c:numCache>
            </c:numRef>
          </c:val>
          <c:extLst>
            <c:ext xmlns:c16="http://schemas.microsoft.com/office/drawing/2014/chart" uri="{C3380CC4-5D6E-409C-BE32-E72D297353CC}">
              <c16:uniqueId val="{00000000-DCD0-4A5F-88FD-CDEEA63E51D7}"/>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chart'!$C$29:$I$29</c:f>
              <c:numCache>
                <c:formatCode>0%</c:formatCode>
                <c:ptCount val="7"/>
                <c:pt idx="0">
                  <c:v>2.8934420210031578E-2</c:v>
                </c:pt>
                <c:pt idx="1">
                  <c:v>2.226821782884876E-2</c:v>
                </c:pt>
                <c:pt idx="2">
                  <c:v>3.4140892271172243E-2</c:v>
                </c:pt>
                <c:pt idx="3">
                  <c:v>1.9308668647042938E-2</c:v>
                </c:pt>
                <c:pt idx="4">
                  <c:v>7.9480725923963443E-3</c:v>
                </c:pt>
                <c:pt idx="5">
                  <c:v>2.0370613746878697E-2</c:v>
                </c:pt>
                <c:pt idx="6">
                  <c:v>1.6035548686244204E-2</c:v>
                </c:pt>
              </c:numCache>
            </c:numRef>
          </c:val>
          <c:extLst>
            <c:ext xmlns:c16="http://schemas.microsoft.com/office/drawing/2014/chart" uri="{C3380CC4-5D6E-409C-BE32-E72D297353CC}">
              <c16:uniqueId val="{00000001-DCD0-4A5F-88FD-CDEEA63E51D7}"/>
            </c:ext>
          </c:extLst>
        </c:ser>
        <c:dLbls>
          <c:showLegendKey val="0"/>
          <c:showVal val="0"/>
          <c:showCatName val="0"/>
          <c:showSerName val="0"/>
          <c:showPercent val="0"/>
          <c:showBubbleSize val="0"/>
        </c:dLbls>
        <c:gapWidth val="77"/>
        <c:overlap val="-27"/>
        <c:axId val="480053656"/>
        <c:axId val="480051696"/>
        <c:extLst>
          <c:ext xmlns:c15="http://schemas.microsoft.com/office/drawing/2012/chart" uri="{02D57815-91ED-43cb-92C2-25804820EDAC}">
            <c15:filteredBarSeries>
              <c15:ser>
                <c:idx val="0"/>
                <c:order val="0"/>
                <c:tx>
                  <c:strRef>
                    <c:extLst>
                      <c:ext uri="{02D57815-91ED-43cb-92C2-25804820EDAC}">
                        <c15:formulaRef>
                          <c15:sqref>'businesses chart'!$B$23</c15:sqref>
                        </c15:formulaRef>
                      </c:ext>
                    </c:extLst>
                    <c:strCache>
                      <c:ptCount val="1"/>
                      <c:pt idx="0">
                        <c:v>Accommodation for visitors</c:v>
                      </c:pt>
                    </c:strCache>
                  </c:strRef>
                </c:tx>
                <c:spPr>
                  <a:solidFill>
                    <a:schemeClr val="accent3"/>
                  </a:solidFill>
                  <a:ln>
                    <a:noFill/>
                  </a:ln>
                  <a:effectLst/>
                </c:spPr>
                <c:invertIfNegative val="0"/>
                <c:cat>
                  <c:numRef>
                    <c:extLst>
                      <c:ex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c:ext uri="{02D57815-91ED-43cb-92C2-25804820EDAC}">
                        <c15:formulaRef>
                          <c15:sqref>'businesses chart'!$C$23:$I$23</c15:sqref>
                        </c15:formulaRef>
                      </c:ext>
                    </c:extLst>
                    <c:numCache>
                      <c:formatCode>0%</c:formatCode>
                      <c:ptCount val="7"/>
                      <c:pt idx="0">
                        <c:v>3.1746031746031744E-2</c:v>
                      </c:pt>
                      <c:pt idx="1">
                        <c:v>1.5384615384615385E-2</c:v>
                      </c:pt>
                      <c:pt idx="2">
                        <c:v>6.0606060606060608E-2</c:v>
                      </c:pt>
                      <c:pt idx="3">
                        <c:v>4.2857142857142858E-2</c:v>
                      </c:pt>
                      <c:pt idx="4">
                        <c:v>1.3698630136986301E-2</c:v>
                      </c:pt>
                      <c:pt idx="5">
                        <c:v>2.7027027027027029E-2</c:v>
                      </c:pt>
                      <c:pt idx="6">
                        <c:v>5.2631578947368418E-2</c:v>
                      </c:pt>
                    </c:numCache>
                  </c:numRef>
                </c:val>
                <c:extLst>
                  <c:ext xmlns:c16="http://schemas.microsoft.com/office/drawing/2014/chart" uri="{C3380CC4-5D6E-409C-BE32-E72D297353CC}">
                    <c16:uniqueId val="{00000002-DCD0-4A5F-88FD-CDEEA63E51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'businesses chart'!$B$24</c15:sqref>
                        </c15:formulaRef>
                      </c:ext>
                    </c:extLst>
                    <c:strCache>
                      <c:ptCount val="1"/>
                      <c:pt idx="0">
                        <c:v>Food and beverage serving activities</c:v>
                      </c:pt>
                    </c:strCache>
                  </c:strRef>
                </c:tx>
                <c:spPr>
                  <a:solidFill>
                    <a:schemeClr val="accent3">
                      <a:lumMod val="75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chart'!$C$24:$I$24</c15:sqref>
                        </c15:formulaRef>
                      </c:ext>
                    </c:extLst>
                    <c:numCache>
                      <c:formatCode>0%</c:formatCode>
                      <c:ptCount val="7"/>
                      <c:pt idx="0">
                        <c:v>3.8284839203675342E-2</c:v>
                      </c:pt>
                      <c:pt idx="1">
                        <c:v>4.2772861356932153E-2</c:v>
                      </c:pt>
                      <c:pt idx="2">
                        <c:v>3.2531824611032531E-2</c:v>
                      </c:pt>
                      <c:pt idx="3">
                        <c:v>3.4246575342465752E-2</c:v>
                      </c:pt>
                      <c:pt idx="4">
                        <c:v>2.119205298013245E-2</c:v>
                      </c:pt>
                      <c:pt idx="5">
                        <c:v>1.0376134889753566E-2</c:v>
                      </c:pt>
                      <c:pt idx="6">
                        <c:v>5.1347881899871634E-2</c:v>
                      </c:pt>
                    </c:numCache>
                  </c:numRef>
                </c:val>
                <c:extLst xmlns:c15="http://schemas.microsoft.com/office/drawing/2012/chart">
                  <c:ext xmlns:c16="http://schemas.microsoft.com/office/drawing/2014/chart" uri="{C3380CC4-5D6E-409C-BE32-E72D297353CC}">
                    <c16:uniqueId val="{00000003-DCD0-4A5F-88FD-CDEEA63E51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'businesses chart'!$B$25</c15:sqref>
                        </c15:formulaRef>
                      </c:ext>
                    </c:extLst>
                    <c:strCache>
                      <c:ptCount val="1"/>
                      <c:pt idx="0">
                        <c:v>Transport</c:v>
                      </c:pt>
                    </c:strCache>
                  </c:strRef>
                </c:tx>
                <c:spPr>
                  <a:solidFill>
                    <a:schemeClr val="accent3">
                      <a:lumMod val="60000"/>
                      <a:lumOff val="4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chart'!$C$25:$I$25</c15:sqref>
                        </c15:formulaRef>
                      </c:ext>
                    </c:extLst>
                    <c:numCache>
                      <c:formatCode>0%</c:formatCode>
                      <c:ptCount val="7"/>
                      <c:pt idx="0">
                        <c:v>7.2463768115942032E-2</c:v>
                      </c:pt>
                      <c:pt idx="1">
                        <c:v>-2.7027027027027029E-2</c:v>
                      </c:pt>
                      <c:pt idx="2">
                        <c:v>0</c:v>
                      </c:pt>
                      <c:pt idx="3">
                        <c:v>1.3888888888888888E-2</c:v>
                      </c:pt>
                      <c:pt idx="4">
                        <c:v>0</c:v>
                      </c:pt>
                      <c:pt idx="5">
                        <c:v>-4.1095890410958902E-2</c:v>
                      </c:pt>
                      <c:pt idx="6">
                        <c:v>1.4285714285714285E-2</c:v>
                      </c:pt>
                    </c:numCache>
                  </c:numRef>
                </c:val>
                <c:extLst xmlns:c15="http://schemas.microsoft.com/office/drawing/2012/chart">
                  <c:ext xmlns:c16="http://schemas.microsoft.com/office/drawing/2014/chart" uri="{C3380CC4-5D6E-409C-BE32-E72D297353CC}">
                    <c16:uniqueId val="{00000004-DCD0-4A5F-88FD-CDEEA63E51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'businesses chart'!$B$26</c15:sqref>
                        </c15:formulaRef>
                      </c:ext>
                    </c:extLst>
                    <c:strCache>
                      <c:ptCount val="1"/>
                      <c:pt idx="0">
                        <c:v>Sporting and recreational activities</c:v>
                      </c:pt>
                    </c:strCache>
                  </c:strRef>
                </c:tx>
                <c:spPr>
                  <a:solidFill>
                    <a:schemeClr val="accent3">
                      <a:lumMod val="40000"/>
                      <a:lumOff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chart'!$C$26:$I$26</c15:sqref>
                        </c15:formulaRef>
                      </c:ext>
                    </c:extLst>
                    <c:numCache>
                      <c:formatCode>0%</c:formatCode>
                      <c:ptCount val="7"/>
                      <c:pt idx="0">
                        <c:v>3.896103896103896E-2</c:v>
                      </c:pt>
                      <c:pt idx="1">
                        <c:v>0.05</c:v>
                      </c:pt>
                      <c:pt idx="2">
                        <c:v>1.1904761904761904E-2</c:v>
                      </c:pt>
                      <c:pt idx="3">
                        <c:v>3.5294117647058823E-2</c:v>
                      </c:pt>
                      <c:pt idx="4">
                        <c:v>3.4090909090909088E-2</c:v>
                      </c:pt>
                      <c:pt idx="5">
                        <c:v>3.2967032967032968E-2</c:v>
                      </c:pt>
                      <c:pt idx="6">
                        <c:v>2.1276595744680851E-2</c:v>
                      </c:pt>
                    </c:numCache>
                  </c:numRef>
                </c:val>
                <c:extLst xmlns:c15="http://schemas.microsoft.com/office/drawing/2012/chart">
                  <c:ext xmlns:c16="http://schemas.microsoft.com/office/drawing/2014/chart" uri="{C3380CC4-5D6E-409C-BE32-E72D297353CC}">
                    <c16:uniqueId val="{00000005-DCD0-4A5F-88FD-CDEEA63E51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'businesses chart'!$B$27</c15:sqref>
                        </c15:formulaRef>
                      </c:ext>
                    </c:extLst>
                    <c:strCache>
                      <c:ptCount val="1"/>
                      <c:pt idx="0">
                        <c:v>Other</c:v>
                      </c:pt>
                    </c:strCache>
                  </c:strRef>
                </c:tx>
                <c:spPr>
                  <a:solidFill>
                    <a:schemeClr val="accent3">
                      <a:lumMod val="20000"/>
                      <a:lumOff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chart'!$C$27:$I$27</c15:sqref>
                        </c15:formulaRef>
                      </c:ext>
                    </c:extLst>
                    <c:numCache>
                      <c:formatCode>0%</c:formatCode>
                      <c:ptCount val="7"/>
                      <c:pt idx="0">
                        <c:v>5.128205128205128E-2</c:v>
                      </c:pt>
                      <c:pt idx="1">
                        <c:v>2.4390243902439025E-2</c:v>
                      </c:pt>
                      <c:pt idx="2">
                        <c:v>4.7619047619047616E-2</c:v>
                      </c:pt>
                      <c:pt idx="3">
                        <c:v>4.5454545454545456E-2</c:v>
                      </c:pt>
                      <c:pt idx="4">
                        <c:v>4.3478260869565216E-2</c:v>
                      </c:pt>
                      <c:pt idx="5">
                        <c:v>0</c:v>
                      </c:pt>
                      <c:pt idx="6">
                        <c:v>1.0416666666666666E-2</c:v>
                      </c:pt>
                    </c:numCache>
                  </c:numRef>
                </c:val>
                <c:extLst xmlns:c15="http://schemas.microsoft.com/office/drawing/2012/chart">
                  <c:ext xmlns:c16="http://schemas.microsoft.com/office/drawing/2014/chart" uri="{C3380CC4-5D6E-409C-BE32-E72D297353CC}">
                    <c16:uniqueId val="{00000006-DCD0-4A5F-88FD-CDEEA63E51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'businesses chart'!$B$30</c15:sqref>
                        </c15:formulaRef>
                      </c:ext>
                    </c:extLst>
                    <c:strCache>
                      <c:ptCount val="1"/>
                    </c:strCache>
                  </c:strRef>
                </c:tx>
                <c:spPr>
                  <a:solidFill>
                    <a:schemeClr val="accent1">
                      <a:tint val="46000"/>
                    </a:schemeClr>
                  </a:solidFill>
                  <a:ln>
                    <a:noFill/>
                  </a:ln>
                  <a:effectLst/>
                </c:spPr>
                <c:invertIfNegative val="0"/>
                <c:cat>
                  <c:numRef>
                    <c:extLst xmlns:c15="http://schemas.microsoft.com/office/drawing/2012/chart">
                      <c:ext xmlns:c15="http://schemas.microsoft.com/office/drawing/2012/chart" uri="{02D57815-91ED-43cb-92C2-25804820EDAC}">
                        <c15:formulaRef>
                          <c15:sqref>'businesses chart'!$C$22:$I$22</c15:sqref>
                        </c15:formulaRef>
                      </c:ext>
                    </c:extLst>
                    <c:numCache>
                      <c:formatCode>General</c:formatCode>
                      <c:ptCount val="7"/>
                      <c:pt idx="0">
                        <c:v>2016</c:v>
                      </c:pt>
                      <c:pt idx="1">
                        <c:v>2017</c:v>
                      </c:pt>
                      <c:pt idx="2">
                        <c:v>2018</c:v>
                      </c:pt>
                      <c:pt idx="3">
                        <c:v>2019</c:v>
                      </c:pt>
                      <c:pt idx="4">
                        <c:v>2020</c:v>
                      </c:pt>
                      <c:pt idx="5">
                        <c:v>2021</c:v>
                      </c:pt>
                      <c:pt idx="6">
                        <c:v>2022</c:v>
                      </c:pt>
                    </c:numCache>
                  </c:numRef>
                </c:cat>
                <c:val>
                  <c:numRef>
                    <c:extLst xmlns:c15="http://schemas.microsoft.com/office/drawing/2012/chart">
                      <c:ext xmlns:c15="http://schemas.microsoft.com/office/drawing/2012/chart" uri="{02D57815-91ED-43cb-92C2-25804820EDAC}">
                        <c15:formulaRef>
                          <c15:sqref>'businesses chart'!$C$30:$I$30</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0-46EF-43AF-9269-D7B801C021DE}"/>
                  </c:ext>
                </c:extLst>
              </c15:ser>
            </c15:filteredBarSeries>
          </c:ext>
        </c:extLst>
      </c:barChart>
      <c:catAx>
        <c:axId val="48005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1696"/>
        <c:crosses val="autoZero"/>
        <c:auto val="1"/>
        <c:lblAlgn val="ctr"/>
        <c:lblOffset val="100"/>
        <c:noMultiLvlLbl val="0"/>
      </c:catAx>
      <c:valAx>
        <c:axId val="480051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0053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Change year on year (%) in traffic count at NI/ROI Border</a:t>
            </a:r>
          </a:p>
        </c:rich>
      </c:tx>
      <c:layout>
        <c:manualLayout>
          <c:xMode val="edge"/>
          <c:yMode val="edge"/>
          <c:x val="2.0283953032748357E-2"/>
          <c:y val="2.80528081965446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7"/>
          <c:order val="7"/>
          <c:tx>
            <c:strRef>
              <c:f>'NI IE traffic change'!$I$8</c:f>
              <c:strCache>
                <c:ptCount val="1"/>
                <c:pt idx="0">
                  <c:v>Total </c:v>
                </c:pt>
              </c:strCache>
            </c:strRef>
          </c:tx>
          <c:spPr>
            <a:solidFill>
              <a:schemeClr val="accent5"/>
            </a:solidFill>
            <a:ln>
              <a:noFill/>
            </a:ln>
            <a:effectLst/>
          </c:spPr>
          <c:invertIfNegative val="0"/>
          <c:cat>
            <c:strRef>
              <c:f>'NI IE traffic change'!$A$9:$A$111</c:f>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f>'NI IE traffic change'!$I$9:$I$111</c:f>
              <c:numCache>
                <c:formatCode>0%</c:formatCode>
                <c:ptCount val="103"/>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pt idx="82">
                  <c:v>0.12409551602606582</c:v>
                </c:pt>
                <c:pt idx="83">
                  <c:v>0.22633661412306033</c:v>
                </c:pt>
                <c:pt idx="84">
                  <c:v>0.34902995923163982</c:v>
                </c:pt>
                <c:pt idx="85">
                  <c:v>0.40916919742761132</c:v>
                </c:pt>
                <c:pt idx="86">
                  <c:v>0.37869172326848044</c:v>
                </c:pt>
                <c:pt idx="87">
                  <c:v>0.32838188919858147</c:v>
                </c:pt>
                <c:pt idx="88">
                  <c:v>0.29540711977484324</c:v>
                </c:pt>
                <c:pt idx="89">
                  <c:v>0.29052943257323149</c:v>
                </c:pt>
                <c:pt idx="90">
                  <c:v>0.29378990654967546</c:v>
                </c:pt>
                <c:pt idx="91">
                  <c:v>0.29014414456531645</c:v>
                </c:pt>
                <c:pt idx="92">
                  <c:v>0.24722387291592046</c:v>
                </c:pt>
                <c:pt idx="93">
                  <c:v>0.2144713886651633</c:v>
                </c:pt>
                <c:pt idx="94">
                  <c:v>0.19902679291740361</c:v>
                </c:pt>
                <c:pt idx="95">
                  <c:v>0.16355056215468919</c:v>
                </c:pt>
                <c:pt idx="96">
                  <c:v>0.12793438782583036</c:v>
                </c:pt>
                <c:pt idx="97">
                  <c:v>9.3681160779953213E-2</c:v>
                </c:pt>
                <c:pt idx="98">
                  <c:v>6.5935370543642638E-2</c:v>
                </c:pt>
                <c:pt idx="99">
                  <c:v>5.6388104088158066E-2</c:v>
                </c:pt>
                <c:pt idx="100">
                  <c:v>5.5195940453625067E-2</c:v>
                </c:pt>
                <c:pt idx="101">
                  <c:v>5.4131373512625924E-2</c:v>
                </c:pt>
                <c:pt idx="102">
                  <c:v>5.0068792365963448E-2</c:v>
                </c:pt>
              </c:numCache>
            </c:numRef>
          </c:val>
          <c:extLst>
            <c:ext xmlns:c16="http://schemas.microsoft.com/office/drawing/2014/chart" uri="{C3380CC4-5D6E-409C-BE32-E72D297353CC}">
              <c16:uniqueId val="{00000000-2F62-4AD7-8365-C67A4B30609B}"/>
            </c:ext>
          </c:extLst>
        </c:ser>
        <c:dLbls>
          <c:showLegendKey val="0"/>
          <c:showVal val="0"/>
          <c:showCatName val="0"/>
          <c:showSerName val="0"/>
          <c:showPercent val="0"/>
          <c:showBubbleSize val="0"/>
        </c:dLbls>
        <c:gapWidth val="150"/>
        <c:axId val="1144887792"/>
        <c:axId val="1144888184"/>
        <c:extLst>
          <c:ext xmlns:c15="http://schemas.microsoft.com/office/drawing/2012/chart" uri="{02D57815-91ED-43cb-92C2-25804820EDAC}">
            <c15:filteredBarSeries>
              <c15:ser>
                <c:idx val="0"/>
                <c:order val="0"/>
                <c:tx>
                  <c:strRef>
                    <c:extLst>
                      <c:ext uri="{02D57815-91ED-43cb-92C2-25804820EDAC}">
                        <c15:formulaRef>
                          <c15:sqref>'NI IE traffic change'!$B$8</c15:sqref>
                        </c15:formulaRef>
                      </c:ext>
                    </c:extLst>
                    <c:strCache>
                      <c:ptCount val="1"/>
                      <c:pt idx="0">
                        <c:v>Car</c:v>
                      </c:pt>
                    </c:strCache>
                  </c:strRef>
                </c:tx>
                <c:spPr>
                  <a:solidFill>
                    <a:schemeClr val="accent1"/>
                  </a:solidFill>
                  <a:ln>
                    <a:noFill/>
                  </a:ln>
                  <a:effectLst/>
                </c:spPr>
                <c:invertIfNegative val="0"/>
                <c:cat>
                  <c:strRef>
                    <c:extLst>
                      <c:ex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uri="{02D57815-91ED-43cb-92C2-25804820EDAC}">
                        <c15:formulaRef>
                          <c15:sqref>'NI IE traffic change'!$B$9:$B$111</c15:sqref>
                        </c15:formulaRef>
                      </c:ext>
                    </c:extLst>
                    <c:numCache>
                      <c:formatCode>0%</c:formatCode>
                      <c:ptCount val="103"/>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pt idx="82">
                        <c:v>0.12559193860655188</c:v>
                      </c:pt>
                      <c:pt idx="83">
                        <c:v>0.24771205006973582</c:v>
                      </c:pt>
                      <c:pt idx="84">
                        <c:v>0.39873277543740282</c:v>
                      </c:pt>
                      <c:pt idx="85">
                        <c:v>0.48243507829202081</c:v>
                      </c:pt>
                      <c:pt idx="86">
                        <c:v>0.45578281027607936</c:v>
                      </c:pt>
                      <c:pt idx="87">
                        <c:v>0.39536528457572712</c:v>
                      </c:pt>
                      <c:pt idx="88">
                        <c:v>0.3552182893513855</c:v>
                      </c:pt>
                      <c:pt idx="89">
                        <c:v>0.35084009527696519</c:v>
                      </c:pt>
                      <c:pt idx="90">
                        <c:v>0.35701693989865008</c:v>
                      </c:pt>
                      <c:pt idx="91">
                        <c:v>0.35592328037149779</c:v>
                      </c:pt>
                      <c:pt idx="92">
                        <c:v>0.30134996952842952</c:v>
                      </c:pt>
                      <c:pt idx="93">
                        <c:v>0.261824273108057</c:v>
                      </c:pt>
                      <c:pt idx="94">
                        <c:v>0.24284100948255327</c:v>
                      </c:pt>
                      <c:pt idx="95">
                        <c:v>0.20161007801994521</c:v>
                      </c:pt>
                      <c:pt idx="96">
                        <c:v>0.15919100929018642</c:v>
                      </c:pt>
                      <c:pt idx="97">
                        <c:v>0.11736724675912118</c:v>
                      </c:pt>
                      <c:pt idx="98">
                        <c:v>8.3314173434043001E-2</c:v>
                      </c:pt>
                      <c:pt idx="99">
                        <c:v>7.1065477967060781E-2</c:v>
                      </c:pt>
                      <c:pt idx="100">
                        <c:v>6.8352476192917108E-2</c:v>
                      </c:pt>
                      <c:pt idx="101">
                        <c:v>6.5705584565106542E-2</c:v>
                      </c:pt>
                      <c:pt idx="102">
                        <c:v>6.0985585527216474E-2</c:v>
                      </c:pt>
                    </c:numCache>
                  </c:numRef>
                </c:val>
                <c:extLst>
                  <c:ext xmlns:c16="http://schemas.microsoft.com/office/drawing/2014/chart" uri="{C3380CC4-5D6E-409C-BE32-E72D297353CC}">
                    <c16:uniqueId val="{00000001-2F62-4AD7-8365-C67A4B30609B}"/>
                  </c:ext>
                </c:extLst>
              </c15:ser>
            </c15:filteredBarSeries>
            <c15:filteredBarSeries>
              <c15:ser>
                <c:idx val="1"/>
                <c:order val="1"/>
                <c:tx>
                  <c:strRef>
                    <c:extLst>
                      <c:ext xmlns:c15="http://schemas.microsoft.com/office/drawing/2012/char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change'!$C$9:$C$111</c15:sqref>
                        </c15:formulaRef>
                      </c:ext>
                    </c:extLst>
                    <c:numCache>
                      <c:formatCode>0%</c:formatCode>
                      <c:ptCount val="103"/>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pt idx="82">
                        <c:v>0.17600745888835109</c:v>
                      </c:pt>
                      <c:pt idx="83">
                        <c:v>0.24667349567673624</c:v>
                      </c:pt>
                      <c:pt idx="84">
                        <c:v>0.32566058163260492</c:v>
                      </c:pt>
                      <c:pt idx="85">
                        <c:v>0.34324981065812055</c:v>
                      </c:pt>
                      <c:pt idx="86">
                        <c:v>0.29434713768467169</c:v>
                      </c:pt>
                      <c:pt idx="87">
                        <c:v>0.25008494606092951</c:v>
                      </c:pt>
                      <c:pt idx="88">
                        <c:v>0.22468672589798325</c:v>
                      </c:pt>
                      <c:pt idx="89">
                        <c:v>0.21488631811932132</c:v>
                      </c:pt>
                      <c:pt idx="90">
                        <c:v>0.20889597040568436</c:v>
                      </c:pt>
                      <c:pt idx="91">
                        <c:v>0.19590101774660751</c:v>
                      </c:pt>
                      <c:pt idx="92">
                        <c:v>0.16666940381918466</c:v>
                      </c:pt>
                      <c:pt idx="93">
                        <c:v>0.14199602943212</c:v>
                      </c:pt>
                      <c:pt idx="94">
                        <c:v>0.12705445219966194</c:v>
                      </c:pt>
                      <c:pt idx="95">
                        <c:v>9.8243347036141598E-2</c:v>
                      </c:pt>
                      <c:pt idx="96">
                        <c:v>6.9964845707719422E-2</c:v>
                      </c:pt>
                      <c:pt idx="97">
                        <c:v>5.0590006047648801E-2</c:v>
                      </c:pt>
                      <c:pt idx="98">
                        <c:v>3.4675456879890612E-2</c:v>
                      </c:pt>
                      <c:pt idx="99">
                        <c:v>3.0985312681716205E-2</c:v>
                      </c:pt>
                      <c:pt idx="100">
                        <c:v>3.266184191414899E-2</c:v>
                      </c:pt>
                      <c:pt idx="101">
                        <c:v>3.7653506754878642E-2</c:v>
                      </c:pt>
                      <c:pt idx="102">
                        <c:v>3.5745402244315889E-2</c:v>
                      </c:pt>
                    </c:numCache>
                  </c:numRef>
                </c:val>
                <c:extLst xmlns:c15="http://schemas.microsoft.com/office/drawing/2012/chart">
                  <c:ext xmlns:c16="http://schemas.microsoft.com/office/drawing/2014/chart" uri="{C3380CC4-5D6E-409C-BE32-E72D297353CC}">
                    <c16:uniqueId val="{00000002-2F62-4AD7-8365-C67A4B30609B}"/>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change'!$D$9:$D$111</c15:sqref>
                        </c15:formulaRef>
                      </c:ext>
                    </c:extLst>
                    <c:numCache>
                      <c:formatCode>0%</c:formatCode>
                      <c:ptCount val="103"/>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pt idx="82">
                        <c:v>7.3343505258332178E-2</c:v>
                      </c:pt>
                      <c:pt idx="83">
                        <c:v>0.11158592261073562</c:v>
                      </c:pt>
                      <c:pt idx="84">
                        <c:v>0.14832736882142306</c:v>
                      </c:pt>
                      <c:pt idx="85">
                        <c:v>0.14583664876711333</c:v>
                      </c:pt>
                      <c:pt idx="86">
                        <c:v>9.7519630298323737E-2</c:v>
                      </c:pt>
                      <c:pt idx="87">
                        <c:v>7.9407662681792307E-2</c:v>
                      </c:pt>
                      <c:pt idx="88">
                        <c:v>6.2750666079703296E-2</c:v>
                      </c:pt>
                      <c:pt idx="89">
                        <c:v>4.3176033854004495E-2</c:v>
                      </c:pt>
                      <c:pt idx="90">
                        <c:v>2.2014750501212096E-2</c:v>
                      </c:pt>
                      <c:pt idx="91">
                        <c:v>-6.4773781529127855E-3</c:v>
                      </c:pt>
                      <c:pt idx="92">
                        <c:v>-2.4552721346936236E-2</c:v>
                      </c:pt>
                      <c:pt idx="93">
                        <c:v>-4.1944889079071068E-2</c:v>
                      </c:pt>
                      <c:pt idx="94">
                        <c:v>-4.7422361189490392E-2</c:v>
                      </c:pt>
                      <c:pt idx="95">
                        <c:v>-6.4054287490055803E-2</c:v>
                      </c:pt>
                      <c:pt idx="96">
                        <c:v>-7.3747723545918617E-2</c:v>
                      </c:pt>
                      <c:pt idx="97">
                        <c:v>-7.9134536446013176E-2</c:v>
                      </c:pt>
                      <c:pt idx="98">
                        <c:v>-7.9759930241231694E-2</c:v>
                      </c:pt>
                      <c:pt idx="99">
                        <c:v>-7.8120618171097264E-2</c:v>
                      </c:pt>
                      <c:pt idx="100">
                        <c:v>-6.7091328845614209E-2</c:v>
                      </c:pt>
                      <c:pt idx="101">
                        <c:v>-5.2487041832929238E-2</c:v>
                      </c:pt>
                      <c:pt idx="102">
                        <c:v>-4.3668159848814475E-2</c:v>
                      </c:pt>
                    </c:numCache>
                  </c:numRef>
                </c:val>
                <c:extLst xmlns:c15="http://schemas.microsoft.com/office/drawing/2012/chart">
                  <c:ext xmlns:c16="http://schemas.microsoft.com/office/drawing/2014/chart" uri="{C3380CC4-5D6E-409C-BE32-E72D297353CC}">
                    <c16:uniqueId val="{00000003-2F62-4AD7-8365-C67A4B30609B}"/>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change'!$E$9:$E$111</c15:sqref>
                        </c15:formulaRef>
                      </c:ext>
                    </c:extLst>
                    <c:numCache>
                      <c:formatCode>0%</c:formatCode>
                      <c:ptCount val="103"/>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pt idx="82">
                        <c:v>3.9363875050392204E-2</c:v>
                      </c:pt>
                      <c:pt idx="83">
                        <c:v>5.6481813202602683E-2</c:v>
                      </c:pt>
                      <c:pt idx="84">
                        <c:v>7.3744236911465269E-2</c:v>
                      </c:pt>
                      <c:pt idx="85">
                        <c:v>5.8193661783052783E-2</c:v>
                      </c:pt>
                      <c:pt idx="86">
                        <c:v>2.5081307768298033E-2</c:v>
                      </c:pt>
                      <c:pt idx="87">
                        <c:v>1.0384982958479871E-2</c:v>
                      </c:pt>
                      <c:pt idx="88">
                        <c:v>4.0741020191297538E-3</c:v>
                      </c:pt>
                      <c:pt idx="89">
                        <c:v>2.9488926844135131E-3</c:v>
                      </c:pt>
                      <c:pt idx="90">
                        <c:v>5.1633005446411924E-3</c:v>
                      </c:pt>
                      <c:pt idx="91">
                        <c:v>2.824282318241353E-3</c:v>
                      </c:pt>
                      <c:pt idx="92">
                        <c:v>6.8078820859269508E-3</c:v>
                      </c:pt>
                      <c:pt idx="93">
                        <c:v>6.0665987045639799E-4</c:v>
                      </c:pt>
                      <c:pt idx="94">
                        <c:v>3.477754386619532E-3</c:v>
                      </c:pt>
                      <c:pt idx="95">
                        <c:v>-6.7961238601305981E-3</c:v>
                      </c:pt>
                      <c:pt idx="96">
                        <c:v>-1.2734030715868452E-2</c:v>
                      </c:pt>
                      <c:pt idx="97">
                        <c:v>-1.7476855518882024E-2</c:v>
                      </c:pt>
                      <c:pt idx="98">
                        <c:v>-1.8673849843324757E-2</c:v>
                      </c:pt>
                      <c:pt idx="99">
                        <c:v>-1.6476389167893221E-2</c:v>
                      </c:pt>
                      <c:pt idx="100">
                        <c:v>-1.3341820400497386E-2</c:v>
                      </c:pt>
                      <c:pt idx="101">
                        <c:v>-1.2851709360034415E-2</c:v>
                      </c:pt>
                      <c:pt idx="102">
                        <c:v>-1.7325751644848768E-2</c:v>
                      </c:pt>
                    </c:numCache>
                  </c:numRef>
                </c:val>
                <c:extLst xmlns:c15="http://schemas.microsoft.com/office/drawing/2012/chart">
                  <c:ext xmlns:c16="http://schemas.microsoft.com/office/drawing/2014/chart" uri="{C3380CC4-5D6E-409C-BE32-E72D297353CC}">
                    <c16:uniqueId val="{00000004-2F62-4AD7-8365-C67A4B30609B}"/>
                  </c:ext>
                </c:extLst>
              </c15:ser>
            </c15:filteredBarSeries>
            <c15:filteredBarSeries>
              <c15:ser>
                <c:idx val="4"/>
                <c:order val="4"/>
                <c:tx>
                  <c:strRef>
                    <c:extLst>
                      <c:ext xmlns:c15="http://schemas.microsoft.com/office/drawing/2012/chart" uri="{02D57815-91ED-43cb-92C2-25804820EDAC}">
                        <c15:formulaRef>
                          <c15:sqref>'NI IE traffic change'!$F$8</c15:sqref>
                        </c15:formulaRef>
                      </c:ext>
                    </c:extLst>
                    <c:strCache>
                      <c:ptCount val="1"/>
                      <c:pt idx="0">
                        <c:v>Bus</c:v>
                      </c:pt>
                    </c:strCache>
                  </c:strRef>
                </c:tx>
                <c:spPr>
                  <a:solidFill>
                    <a:schemeClr val="accent5"/>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change'!$F$9:$F$111</c15:sqref>
                        </c15:formulaRef>
                      </c:ext>
                    </c:extLst>
                    <c:numCache>
                      <c:formatCode>0%</c:formatCode>
                      <c:ptCount val="103"/>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pt idx="82">
                        <c:v>0.11277864413900049</c:v>
                      </c:pt>
                      <c:pt idx="83">
                        <c:v>0.2170831808733219</c:v>
                      </c:pt>
                      <c:pt idx="84">
                        <c:v>0.34939118597680519</c:v>
                      </c:pt>
                      <c:pt idx="85">
                        <c:v>0.4353467731848315</c:v>
                      </c:pt>
                      <c:pt idx="86">
                        <c:v>0.42466484289592477</c:v>
                      </c:pt>
                      <c:pt idx="87">
                        <c:v>0.41773136258629567</c:v>
                      </c:pt>
                      <c:pt idx="88">
                        <c:v>0.41609332808508648</c:v>
                      </c:pt>
                      <c:pt idx="89">
                        <c:v>0.42672293080398171</c:v>
                      </c:pt>
                      <c:pt idx="90">
                        <c:v>0.43330832661569041</c:v>
                      </c:pt>
                      <c:pt idx="91">
                        <c:v>0.42441807711219987</c:v>
                      </c:pt>
                      <c:pt idx="92">
                        <c:v>0.39328088771795661</c:v>
                      </c:pt>
                      <c:pt idx="93">
                        <c:v>0.35915337878849751</c:v>
                      </c:pt>
                      <c:pt idx="94">
                        <c:v>0.34547187916020566</c:v>
                      </c:pt>
                      <c:pt idx="95">
                        <c:v>0.31960883164814852</c:v>
                      </c:pt>
                      <c:pt idx="96">
                        <c:v>0.29474978078074449</c:v>
                      </c:pt>
                      <c:pt idx="97">
                        <c:v>0.26120469548224162</c:v>
                      </c:pt>
                      <c:pt idx="98">
                        <c:v>0.23565406560295965</c:v>
                      </c:pt>
                      <c:pt idx="99">
                        <c:v>0.21003595431252486</c:v>
                      </c:pt>
                      <c:pt idx="100">
                        <c:v>0.19197929145379844</c:v>
                      </c:pt>
                      <c:pt idx="101">
                        <c:v>0.1713511619120551</c:v>
                      </c:pt>
                      <c:pt idx="102">
                        <c:v>0.16063811013974938</c:v>
                      </c:pt>
                    </c:numCache>
                  </c:numRef>
                </c:val>
                <c:extLst xmlns:c15="http://schemas.microsoft.com/office/drawing/2012/chart">
                  <c:ext xmlns:c16="http://schemas.microsoft.com/office/drawing/2014/chart" uri="{C3380CC4-5D6E-409C-BE32-E72D297353CC}">
                    <c16:uniqueId val="{00000005-2F62-4AD7-8365-C67A4B30609B}"/>
                  </c:ext>
                </c:extLst>
              </c15:ser>
            </c15:filteredBarSeries>
            <c15:filteredBarSeries>
              <c15:ser>
                <c:idx val="5"/>
                <c:order val="5"/>
                <c:tx>
                  <c:strRef>
                    <c:extLst>
                      <c:ext xmlns:c15="http://schemas.microsoft.com/office/drawing/2012/chart" uri="{02D57815-91ED-43cb-92C2-25804820EDAC}">
                        <c15:formulaRef>
                          <c15:sqref>'NI IE traffic change'!$G$8</c15:sqref>
                        </c15:formulaRef>
                      </c:ext>
                    </c:extLst>
                    <c:strCache>
                      <c:ptCount val="1"/>
                      <c:pt idx="0">
                        <c:v>Caravan</c:v>
                      </c:pt>
                    </c:strCache>
                  </c:strRef>
                </c:tx>
                <c:spPr>
                  <a:solidFill>
                    <a:schemeClr val="accent6"/>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change'!$G$9:$G$111</c15:sqref>
                        </c15:formulaRef>
                      </c:ext>
                    </c:extLst>
                    <c:numCache>
                      <c:formatCode>0%</c:formatCode>
                      <c:ptCount val="103"/>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pt idx="82">
                        <c:v>0.12922895547805624</c:v>
                      </c:pt>
                      <c:pt idx="83">
                        <c:v>0.15801323105994894</c:v>
                      </c:pt>
                      <c:pt idx="84">
                        <c:v>0.17891928890279876</c:v>
                      </c:pt>
                      <c:pt idx="85">
                        <c:v>0.1643704669099115</c:v>
                      </c:pt>
                      <c:pt idx="86">
                        <c:v>0.11206738420199396</c:v>
                      </c:pt>
                      <c:pt idx="87">
                        <c:v>7.4434167242659222E-2</c:v>
                      </c:pt>
                      <c:pt idx="88">
                        <c:v>4.8529660294185775E-2</c:v>
                      </c:pt>
                      <c:pt idx="89">
                        <c:v>4.53355060416675E-2</c:v>
                      </c:pt>
                      <c:pt idx="90">
                        <c:v>4.8056747061995815E-2</c:v>
                      </c:pt>
                      <c:pt idx="91">
                        <c:v>4.0774615196481949E-2</c:v>
                      </c:pt>
                      <c:pt idx="92">
                        <c:v>2.3369964290526086E-2</c:v>
                      </c:pt>
                      <c:pt idx="93">
                        <c:v>1.1783878457824436E-2</c:v>
                      </c:pt>
                      <c:pt idx="94">
                        <c:v>1.1206754195931829E-2</c:v>
                      </c:pt>
                      <c:pt idx="95">
                        <c:v>-8.7481323707852467E-3</c:v>
                      </c:pt>
                      <c:pt idx="96">
                        <c:v>-1.5286471925690142E-2</c:v>
                      </c:pt>
                      <c:pt idx="97">
                        <c:v>-2.3107060600000836E-2</c:v>
                      </c:pt>
                      <c:pt idx="98">
                        <c:v>-3.2021433393659551E-2</c:v>
                      </c:pt>
                      <c:pt idx="99">
                        <c:v>-2.3809016158990306E-2</c:v>
                      </c:pt>
                      <c:pt idx="100">
                        <c:v>-8.6675860528832947E-3</c:v>
                      </c:pt>
                      <c:pt idx="101">
                        <c:v>-8.1327527068981078E-3</c:v>
                      </c:pt>
                      <c:pt idx="102">
                        <c:v>-1.3405168834919962E-2</c:v>
                      </c:pt>
                    </c:numCache>
                  </c:numRef>
                </c:val>
                <c:extLst xmlns:c15="http://schemas.microsoft.com/office/drawing/2012/chart">
                  <c:ext xmlns:c16="http://schemas.microsoft.com/office/drawing/2014/chart" uri="{C3380CC4-5D6E-409C-BE32-E72D297353CC}">
                    <c16:uniqueId val="{00000006-2F62-4AD7-8365-C67A4B30609B}"/>
                  </c:ext>
                </c:extLst>
              </c15:ser>
            </c15:filteredBarSeries>
            <c15:filteredBarSeries>
              <c15:ser>
                <c:idx val="6"/>
                <c:order val="6"/>
                <c:tx>
                  <c:strRef>
                    <c:extLst>
                      <c:ext xmlns:c15="http://schemas.microsoft.com/office/drawing/2012/chart" uri="{02D57815-91ED-43cb-92C2-25804820EDAC}">
                        <c15:formulaRef>
                          <c15:sqref>'NI IE traffic change'!$H$8</c15:sqref>
                        </c15:formulaRef>
                      </c:ext>
                    </c:extLst>
                    <c:strCache>
                      <c:ptCount val="1"/>
                      <c:pt idx="0">
                        <c:v>Motorbike</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change'!$H$9:$H$111</c15:sqref>
                        </c15:formulaRef>
                      </c:ext>
                    </c:extLst>
                    <c:numCache>
                      <c:formatCode>0%</c:formatCode>
                      <c:ptCount val="103"/>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pt idx="82">
                        <c:v>0.11256782756201872</c:v>
                      </c:pt>
                      <c:pt idx="83">
                        <c:v>0.15053735211518363</c:v>
                      </c:pt>
                      <c:pt idx="84">
                        <c:v>0.15936247435073483</c:v>
                      </c:pt>
                      <c:pt idx="85">
                        <c:v>0.20419761639020384</c:v>
                      </c:pt>
                      <c:pt idx="86">
                        <c:v>0.17985205539948723</c:v>
                      </c:pt>
                      <c:pt idx="87">
                        <c:v>0.20260258585665464</c:v>
                      </c:pt>
                      <c:pt idx="88">
                        <c:v>0.1492894489117737</c:v>
                      </c:pt>
                      <c:pt idx="89">
                        <c:v>0.14588862386759388</c:v>
                      </c:pt>
                      <c:pt idx="90">
                        <c:v>0.17762294711125187</c:v>
                      </c:pt>
                      <c:pt idx="91">
                        <c:v>0.19026116522996298</c:v>
                      </c:pt>
                      <c:pt idx="92">
                        <c:v>0.14970017368612912</c:v>
                      </c:pt>
                      <c:pt idx="93">
                        <c:v>0.15141221384114675</c:v>
                      </c:pt>
                      <c:pt idx="94">
                        <c:v>0.15829067447865466</c:v>
                      </c:pt>
                      <c:pt idx="95">
                        <c:v>0.12937729793462227</c:v>
                      </c:pt>
                      <c:pt idx="96">
                        <c:v>0.14610495002633817</c:v>
                      </c:pt>
                      <c:pt idx="97">
                        <c:v>7.6506835921731603E-2</c:v>
                      </c:pt>
                      <c:pt idx="98">
                        <c:v>5.2971369673731367E-2</c:v>
                      </c:pt>
                      <c:pt idx="99">
                        <c:v>2.8404729608013983E-2</c:v>
                      </c:pt>
                      <c:pt idx="100">
                        <c:v>4.0427501060652252E-2</c:v>
                      </c:pt>
                      <c:pt idx="101">
                        <c:v>3.8374301760022594E-3</c:v>
                      </c:pt>
                      <c:pt idx="102">
                        <c:v>-2.4139609738367443E-2</c:v>
                      </c:pt>
                    </c:numCache>
                  </c:numRef>
                </c:val>
                <c:extLst xmlns:c15="http://schemas.microsoft.com/office/drawing/2012/chart">
                  <c:ext xmlns:c16="http://schemas.microsoft.com/office/drawing/2014/chart" uri="{C3380CC4-5D6E-409C-BE32-E72D297353CC}">
                    <c16:uniqueId val="{00000007-2F62-4AD7-8365-C67A4B30609B}"/>
                  </c:ext>
                </c:extLst>
              </c15:ser>
            </c15:filteredBarSeries>
          </c:ext>
        </c:extLst>
      </c:barChart>
      <c:catAx>
        <c:axId val="1144887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8184"/>
        <c:crosses val="autoZero"/>
        <c:auto val="1"/>
        <c:lblAlgn val="ctr"/>
        <c:lblOffset val="100"/>
        <c:tickLblSkip val="12"/>
        <c:noMultiLvlLbl val="1"/>
      </c:catAx>
      <c:valAx>
        <c:axId val="1144888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4887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on passengers through All NI Airports </a:t>
            </a:r>
          </a:p>
        </c:rich>
      </c:tx>
      <c:layout>
        <c:manualLayout>
          <c:xMode val="edge"/>
          <c:yMode val="edge"/>
          <c:x val="2.7159635182217558E-2"/>
          <c:y val="2.94117647058823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'air passenger flow'!$C$11</c:f>
              <c:strCache>
                <c:ptCount val="1"/>
                <c:pt idx="0">
                  <c:v>% change year on year through All NI Airports</c:v>
                </c:pt>
              </c:strCache>
            </c:strRef>
          </c:tx>
          <c:spPr>
            <a:solidFill>
              <a:srgbClr val="0070C0"/>
            </a:solidFill>
            <a:ln>
              <a:noFill/>
            </a:ln>
            <a:effectLst/>
          </c:spPr>
          <c:invertIfNegative val="0"/>
          <c:dPt>
            <c:idx val="11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0-7CB8-4F31-AE19-6422B18239F0}"/>
              </c:ext>
            </c:extLst>
          </c:dPt>
          <c:cat>
            <c:strRef>
              <c:extLst>
                <c:ext xmlns:c15="http://schemas.microsoft.com/office/drawing/2012/chart" uri="{02D57815-91ED-43cb-92C2-25804820EDAC}">
                  <c15:fullRef>
                    <c15:sqref>'air passenger flow'!$A$12:$A$150</c15:sqref>
                  </c15:fullRef>
                </c:ext>
              </c:extLst>
              <c:f>'air passenger flow'!$A$24:$A$150</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flow'!$C$12:$C$150</c15:sqref>
                  </c15:fullRef>
                </c:ext>
              </c:extLst>
              <c:f>'air passenger flow'!$C$24:$C$150</c:f>
              <c:numCache>
                <c:formatCode>_-* #,##0_-;\-* #,##0_-;_-* "-"??_-;_-@_-</c:formatCode>
                <c:ptCount val="127"/>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-0.22458858963206604</c:v>
                </c:pt>
                <c:pt idx="107" formatCode="0%">
                  <c:v>3.544199195696196E-2</c:v>
                </c:pt>
                <c:pt idx="108" formatCode="0%">
                  <c:v>0.3559290282757</c:v>
                </c:pt>
                <c:pt idx="109" formatCode="0%">
                  <c:v>0.83625784437545458</c:v>
                </c:pt>
                <c:pt idx="110" formatCode="0%">
                  <c:v>1.8021421014868082</c:v>
                </c:pt>
                <c:pt idx="111" formatCode="0%">
                  <c:v>2.7626975767702158</c:v>
                </c:pt>
                <c:pt idx="112" formatCode="0%">
                  <c:v>2.8853984692509234</c:v>
                </c:pt>
                <c:pt idx="113" formatCode="0%">
                  <c:v>2.7850412439570165</c:v>
                </c:pt>
                <c:pt idx="114" formatCode="0%">
                  <c:v>2.4935653091377459</c:v>
                </c:pt>
                <c:pt idx="115" formatCode="0%">
                  <c:v>2.1913481766942362</c:v>
                </c:pt>
                <c:pt idx="116" formatCode="0%">
                  <c:v>1.9595626373733013</c:v>
                </c:pt>
                <c:pt idx="117" formatCode="0%">
                  <c:v>1.7882058569133819</c:v>
                </c:pt>
                <c:pt idx="118" formatCode="0%">
                  <c:v>1.476666641088995</c:v>
                </c:pt>
                <c:pt idx="119" formatCode="0%">
                  <c:v>1.2240610614519818</c:v>
                </c:pt>
                <c:pt idx="120" formatCode="0%">
                  <c:v>1.0651297373389874</c:v>
                </c:pt>
                <c:pt idx="121" formatCode="0%">
                  <c:v>0.96487080676831449</c:v>
                </c:pt>
                <c:pt idx="122" formatCode="0%">
                  <c:v>0.80035900259486192</c:v>
                </c:pt>
                <c:pt idx="123" formatCode="0%">
                  <c:v>0.64183612251193034</c:v>
                </c:pt>
                <c:pt idx="124" formatCode="0%">
                  <c:v>0.51450836086732221</c:v>
                </c:pt>
                <c:pt idx="125" formatCode="0%">
                  <c:v>0.40468987951056234</c:v>
                </c:pt>
                <c:pt idx="126" formatCode="0%">
                  <c:v>0.33445997630427832</c:v>
                </c:pt>
              </c:numCache>
            </c:numRef>
          </c:val>
          <c:extLst>
            <c:ext xmlns:c16="http://schemas.microsoft.com/office/drawing/2014/chart" uri="{C3380CC4-5D6E-409C-BE32-E72D297353CC}">
              <c16:uniqueId val="{00000001-16FF-4074-97E3-2F787F8F5B25}"/>
            </c:ext>
          </c:extLst>
        </c:ser>
        <c:dLbls>
          <c:showLegendKey val="0"/>
          <c:showVal val="0"/>
          <c:showCatName val="0"/>
          <c:showSerName val="0"/>
          <c:showPercent val="0"/>
          <c:showBubbleSize val="0"/>
        </c:dLbls>
        <c:gapWidth val="219"/>
        <c:overlap val="-27"/>
        <c:axId val="1005218752"/>
        <c:axId val="1005219736"/>
        <c:extLst>
          <c:ext xmlns:c15="http://schemas.microsoft.com/office/drawing/2012/chart" uri="{02D57815-91ED-43cb-92C2-25804820EDAC}">
            <c15:filteredBarSeries>
              <c15:ser>
                <c:idx val="0"/>
                <c:order val="0"/>
                <c:tx>
                  <c:strRef>
                    <c:extLst>
                      <c:ext uri="{02D57815-91ED-43cb-92C2-25804820EDAC}">
                        <c15:formulaRef>
                          <c15:sqref>'air passenger flow'!$B$11</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uri="{02D57815-91ED-43cb-92C2-25804820EDAC}">
                        <c15:fullRef>
                          <c15:sqref>'air passenger flow'!$B$12:$B$150</c15:sqref>
                        </c15:fullRef>
                        <c15:formulaRef>
                          <c15:sqref>'air passenger flow'!$B$24:$B$150</c15:sqref>
                        </c15:formulaRef>
                      </c:ext>
                    </c:extLst>
                    <c:numCache>
                      <c:formatCode>_-* #,##0_-;\-* #,##0_-;_-* "-"??_-;_-@_-</c:formatCode>
                      <c:ptCount val="127"/>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2606440</c:v>
                      </c:pt>
                      <c:pt idx="107">
                        <c:v>2939596</c:v>
                      </c:pt>
                      <c:pt idx="108">
                        <c:v>3213724</c:v>
                      </c:pt>
                      <c:pt idx="109">
                        <c:v>3455986</c:v>
                      </c:pt>
                      <c:pt idx="110">
                        <c:v>3819471</c:v>
                      </c:pt>
                      <c:pt idx="111">
                        <c:v>4240436</c:v>
                      </c:pt>
                      <c:pt idx="112">
                        <c:v>4708423</c:v>
                      </c:pt>
                      <c:pt idx="113">
                        <c:v>5165847</c:v>
                      </c:pt>
                      <c:pt idx="114">
                        <c:v>5549525</c:v>
                      </c:pt>
                      <c:pt idx="115">
                        <c:v>5863097</c:v>
                      </c:pt>
                      <c:pt idx="116">
                        <c:v>6099629</c:v>
                      </c:pt>
                      <c:pt idx="117">
                        <c:v>6318186</c:v>
                      </c:pt>
                      <c:pt idx="118">
                        <c:v>6455283</c:v>
                      </c:pt>
                      <c:pt idx="119">
                        <c:v>6537841</c:v>
                      </c:pt>
                      <c:pt idx="120">
                        <c:v>6636757</c:v>
                      </c:pt>
                      <c:pt idx="121">
                        <c:v>6790566</c:v>
                      </c:pt>
                      <c:pt idx="122">
                        <c:v>6876419</c:v>
                      </c:pt>
                      <c:pt idx="123">
                        <c:v>6962101</c:v>
                      </c:pt>
                      <c:pt idx="124">
                        <c:v>7130946</c:v>
                      </c:pt>
                      <c:pt idx="125">
                        <c:v>7256413</c:v>
                      </c:pt>
                      <c:pt idx="126">
                        <c:v>7405619</c:v>
                      </c:pt>
                    </c:numCache>
                  </c:numRef>
                </c:val>
                <c:extLst>
                  <c:ext xmlns:c16="http://schemas.microsoft.com/office/drawing/2014/chart" uri="{C3380CC4-5D6E-409C-BE32-E72D297353CC}">
                    <c16:uniqueId val="{00000000-16FF-4074-97E3-2F787F8F5B25}"/>
                  </c:ext>
                </c:extLst>
              </c15:ser>
            </c15:filteredBarSeries>
            <c15:filteredBarSeries>
              <c15:ser>
                <c:idx val="2"/>
                <c:order val="2"/>
                <c:tx>
                  <c:strRef>
                    <c:extLst>
                      <c:ext xmlns:c15="http://schemas.microsoft.com/office/drawing/2012/chart" uri="{02D57815-91ED-43cb-92C2-25804820EDAC}">
                        <c15:formulaRef>
                          <c15:sqref>'air passenger flow'!$D$11</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flow'!$D$12:$D$150</c15:sqref>
                        </c15:fullRef>
                        <c15:formulaRef>
                          <c15:sqref>'air passenger flow'!$D$24:$D$150</c15:sqref>
                        </c15:formulaRef>
                      </c:ext>
                    </c:extLst>
                    <c:numCache>
                      <c:formatCode>_-* #,##0_-;\-* #,##0_-;_-* "-"??_-;_-@_-</c:formatCode>
                      <c:ptCount val="127"/>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681798</c:v>
                      </c:pt>
                      <c:pt idx="107">
                        <c:v>752553</c:v>
                      </c:pt>
                      <c:pt idx="108">
                        <c:v>812424</c:v>
                      </c:pt>
                      <c:pt idx="109">
                        <c:v>857166</c:v>
                      </c:pt>
                      <c:pt idx="110">
                        <c:v>931211</c:v>
                      </c:pt>
                      <c:pt idx="111">
                        <c:v>1019016</c:v>
                      </c:pt>
                      <c:pt idx="112">
                        <c:v>1101501</c:v>
                      </c:pt>
                      <c:pt idx="113">
                        <c:v>1194267</c:v>
                      </c:pt>
                      <c:pt idx="114">
                        <c:v>1266046</c:v>
                      </c:pt>
                      <c:pt idx="115">
                        <c:v>1333255</c:v>
                      </c:pt>
                      <c:pt idx="116">
                        <c:v>1383812</c:v>
                      </c:pt>
                      <c:pt idx="117">
                        <c:v>1447407</c:v>
                      </c:pt>
                      <c:pt idx="118">
                        <c:v>1510615</c:v>
                      </c:pt>
                      <c:pt idx="119">
                        <c:v>1584070</c:v>
                      </c:pt>
                      <c:pt idx="120">
                        <c:v>1655164</c:v>
                      </c:pt>
                      <c:pt idx="121">
                        <c:v>1735487</c:v>
                      </c:pt>
                      <c:pt idx="122">
                        <c:v>1792100</c:v>
                      </c:pt>
                      <c:pt idx="123">
                        <c:v>1850380</c:v>
                      </c:pt>
                      <c:pt idx="124">
                        <c:v>1909316</c:v>
                      </c:pt>
                      <c:pt idx="125">
                        <c:v>1945739</c:v>
                      </c:pt>
                      <c:pt idx="126">
                        <c:v>1983691</c:v>
                      </c:pt>
                    </c:numCache>
                  </c:numRef>
                </c:val>
                <c:extLst xmlns:c15="http://schemas.microsoft.com/office/drawing/2012/chart">
                  <c:ext xmlns:c16="http://schemas.microsoft.com/office/drawing/2014/chart" uri="{C3380CC4-5D6E-409C-BE32-E72D297353CC}">
                    <c16:uniqueId val="{00000002-16FF-4074-97E3-2F787F8F5B25}"/>
                  </c:ext>
                </c:extLst>
              </c15:ser>
            </c15:filteredBarSeries>
            <c15:filteredBarSeries>
              <c15:ser>
                <c:idx val="3"/>
                <c:order val="3"/>
                <c:tx>
                  <c:strRef>
                    <c:extLst>
                      <c:ext xmlns:c15="http://schemas.microsoft.com/office/drawing/2012/chart" uri="{02D57815-91ED-43cb-92C2-25804820EDAC}">
                        <c15:formulaRef>
                          <c15:sqref>'air passenger flow'!$E$11</c15:sqref>
                        </c15:formulaRef>
                      </c:ext>
                    </c:extLst>
                    <c:strCache>
                      <c:ptCount val="1"/>
                      <c:pt idx="0">
                        <c:v>% change year on year through George Best Belfast City Airport</c:v>
                      </c:pt>
                    </c:strCache>
                  </c:strRef>
                </c:tx>
                <c:spPr>
                  <a:solidFill>
                    <a:schemeClr val="accent4"/>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flow'!$E$12:$E$150</c15:sqref>
                        </c15:fullRef>
                        <c15:formulaRef>
                          <c15:sqref>'air passenger flow'!$E$24:$E$150</c15:sqref>
                        </c15:formulaRef>
                      </c:ext>
                    </c:extLst>
                    <c:numCache>
                      <c:formatCode>_-* #,##0_-;\-* #,##0_-;_-* "-"??_-;_-@_-</c:formatCode>
                      <c:ptCount val="127"/>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-0.16800533024842765</c:v>
                      </c:pt>
                      <c:pt idx="107" formatCode="0%">
                        <c:v>0.12299051083889317</c:v>
                      </c:pt>
                      <c:pt idx="108" formatCode="0%">
                        <c:v>0.49742602944998315</c:v>
                      </c:pt>
                      <c:pt idx="109" formatCode="0%">
                        <c:v>1.0433916115590181</c:v>
                      </c:pt>
                      <c:pt idx="110" formatCode="0%">
                        <c:v>2.2630677099576353</c:v>
                      </c:pt>
                      <c:pt idx="111" formatCode="0%">
                        <c:v>2.9599118651708096</c:v>
                      </c:pt>
                      <c:pt idx="112" formatCode="0%">
                        <c:v>2.8842552921387541</c:v>
                      </c:pt>
                      <c:pt idx="113" formatCode="0%">
                        <c:v>2.7779630133432875</c:v>
                      </c:pt>
                      <c:pt idx="114" formatCode="0%">
                        <c:v>2.3838378168891738</c:v>
                      </c:pt>
                      <c:pt idx="115" formatCode="0%">
                        <c:v>1.9707438808364621</c:v>
                      </c:pt>
                      <c:pt idx="116" formatCode="0%">
                        <c:v>1.5498279000862343</c:v>
                      </c:pt>
                      <c:pt idx="117" formatCode="0%">
                        <c:v>1.3843684106483922</c:v>
                      </c:pt>
                      <c:pt idx="118" formatCode="0%">
                        <c:v>1.2156342494404502</c:v>
                      </c:pt>
                      <c:pt idx="119" formatCode="0%">
                        <c:v>1.1049281578838965</c:v>
                      </c:pt>
                      <c:pt idx="120" formatCode="0%">
                        <c:v>1.0373154904335666</c:v>
                      </c:pt>
                      <c:pt idx="121" formatCode="0%">
                        <c:v>1.0246801669688252</c:v>
                      </c:pt>
                      <c:pt idx="122" formatCode="0%">
                        <c:v>0.92448328037362104</c:v>
                      </c:pt>
                      <c:pt idx="123" formatCode="0%">
                        <c:v>0.815849800199408</c:v>
                      </c:pt>
                      <c:pt idx="124" formatCode="0%">
                        <c:v>0.73337654709346611</c:v>
                      </c:pt>
                      <c:pt idx="125" formatCode="0%">
                        <c:v>0.6292328264952477</c:v>
                      </c:pt>
                      <c:pt idx="126" formatCode="0%">
                        <c:v>0.56683959350608115</c:v>
                      </c:pt>
                    </c:numCache>
                  </c:numRef>
                </c:val>
                <c:extLst xmlns:c15="http://schemas.microsoft.com/office/drawing/2012/chart">
                  <c:ext xmlns:c16="http://schemas.microsoft.com/office/drawing/2014/chart" uri="{C3380CC4-5D6E-409C-BE32-E72D297353CC}">
                    <c16:uniqueId val="{00000003-16FF-4074-97E3-2F787F8F5B25}"/>
                  </c:ext>
                </c:extLst>
              </c15:ser>
            </c15:filteredBarSeries>
            <c15:filteredBarSeries>
              <c15:ser>
                <c:idx val="4"/>
                <c:order val="4"/>
                <c:tx>
                  <c:strRef>
                    <c:extLst>
                      <c:ext xmlns:c15="http://schemas.microsoft.com/office/drawing/2012/chart" uri="{02D57815-91ED-43cb-92C2-25804820EDAC}">
                        <c15:formulaRef>
                          <c15:sqref>'air passenger flow'!$F$11</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flow'!$F$12:$F$150</c15:sqref>
                        </c15:fullRef>
                        <c15:formulaRef>
                          <c15:sqref>'air passenger flow'!$F$24:$F$150</c15:sqref>
                        </c15:formulaRef>
                      </c:ext>
                    </c:extLst>
                    <c:numCache>
                      <c:formatCode>_-* #,##0_-;\-* #,##0_-;_-* "-"??_-;_-@_-</c:formatCode>
                      <c:ptCount val="127"/>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pt idx="107">
                        <c:v>2119396</c:v>
                      </c:pt>
                      <c:pt idx="108">
                        <c:v>2328276</c:v>
                      </c:pt>
                      <c:pt idx="109">
                        <c:v>2519615</c:v>
                      </c:pt>
                      <c:pt idx="110">
                        <c:v>2800031</c:v>
                      </c:pt>
                      <c:pt idx="111">
                        <c:v>3123962</c:v>
                      </c:pt>
                      <c:pt idx="112">
                        <c:v>3500014</c:v>
                      </c:pt>
                      <c:pt idx="113">
                        <c:v>3855231</c:v>
                      </c:pt>
                      <c:pt idx="114">
                        <c:v>4159166</c:v>
                      </c:pt>
                      <c:pt idx="115">
                        <c:v>4393970</c:v>
                      </c:pt>
                      <c:pt idx="116">
                        <c:v>4571216</c:v>
                      </c:pt>
                      <c:pt idx="117">
                        <c:v>4720274</c:v>
                      </c:pt>
                      <c:pt idx="118">
                        <c:v>4787238</c:v>
                      </c:pt>
                      <c:pt idx="119">
                        <c:v>4791947</c:v>
                      </c:pt>
                      <c:pt idx="120">
                        <c:v>4818214</c:v>
                      </c:pt>
                      <c:pt idx="121">
                        <c:v>4888592</c:v>
                      </c:pt>
                      <c:pt idx="122">
                        <c:v>4916747</c:v>
                      </c:pt>
                      <c:pt idx="123">
                        <c:v>4943445</c:v>
                      </c:pt>
                      <c:pt idx="124">
                        <c:v>5052721</c:v>
                      </c:pt>
                      <c:pt idx="125">
                        <c:v>5142779</c:v>
                      </c:pt>
                      <c:pt idx="126">
                        <c:v>5255255</c:v>
                      </c:pt>
                    </c:numCache>
                  </c:numRef>
                </c:val>
                <c:extLst xmlns:c15="http://schemas.microsoft.com/office/drawing/2012/chart">
                  <c:ext xmlns:c16="http://schemas.microsoft.com/office/drawing/2014/chart" uri="{C3380CC4-5D6E-409C-BE32-E72D297353CC}">
                    <c16:uniqueId val="{00000004-16FF-4074-97E3-2F787F8F5B25}"/>
                  </c:ext>
                </c:extLst>
              </c15:ser>
            </c15:filteredBarSeries>
            <c15:filteredBarSeries>
              <c15:ser>
                <c:idx val="5"/>
                <c:order val="5"/>
                <c:tx>
                  <c:strRef>
                    <c:extLst>
                      <c:ext xmlns:c15="http://schemas.microsoft.com/office/drawing/2012/chart" uri="{02D57815-91ED-43cb-92C2-25804820EDAC}">
                        <c15:formulaRef>
                          <c15:sqref>'air passenger flow'!$G$11</c15:sqref>
                        </c15:formulaRef>
                      </c:ext>
                    </c:extLst>
                    <c:strCache>
                      <c:ptCount val="1"/>
                      <c:pt idx="0">
                        <c:v>% change year on year through Belfast international Airport</c:v>
                      </c:pt>
                    </c:strCache>
                  </c:strRef>
                </c:tx>
                <c:spPr>
                  <a:solidFill>
                    <a:schemeClr val="accent6"/>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flow'!$G$12:$G$150</c15:sqref>
                        </c15:fullRef>
                        <c15:formulaRef>
                          <c15:sqref>'air passenger flow'!$G$24:$G$150</c15:sqref>
                        </c15:formulaRef>
                      </c:ext>
                    </c:extLst>
                    <c:numCache>
                      <c:formatCode>_-* #,##0_-;\-* #,##0_-;_-* "-"??_-;_-@_-</c:formatCode>
                      <c:ptCount val="127"/>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pt idx="107" formatCode="0%">
                        <c:v>2.0955298798831349E-2</c:v>
                      </c:pt>
                      <c:pt idx="108" formatCode="0%">
                        <c:v>0.33266250201764536</c:v>
                      </c:pt>
                      <c:pt idx="109" formatCode="0%">
                        <c:v>0.80463231086246667</c:v>
                      </c:pt>
                      <c:pt idx="110" formatCode="0%">
                        <c:v>1.7279636561322971</c:v>
                      </c:pt>
                      <c:pt idx="111" formatCode="0%">
                        <c:v>2.7799724363573883</c:v>
                      </c:pt>
                      <c:pt idx="112" formatCode="0%">
                        <c:v>2.9688683214135465</c:v>
                      </c:pt>
                      <c:pt idx="113" formatCode="0%">
                        <c:v>2.8598937516519958</c:v>
                      </c:pt>
                      <c:pt idx="114" formatCode="0%">
                        <c:v>2.5900931539768255</c:v>
                      </c:pt>
                      <c:pt idx="115" formatCode="0%">
                        <c:v>2.3039827776654054</c:v>
                      </c:pt>
                      <c:pt idx="116" formatCode="0%">
                        <c:v>2.1349465212036089</c:v>
                      </c:pt>
                      <c:pt idx="117" formatCode="0%">
                        <c:v>1.956024177872187</c:v>
                      </c:pt>
                      <c:pt idx="118" formatCode="0%">
                        <c:v>1.5760649349181775</c:v>
                      </c:pt>
                      <c:pt idx="119" formatCode="0%">
                        <c:v>1.2609965291998286</c:v>
                      </c:pt>
                      <c:pt idx="120" formatCode="0%">
                        <c:v>1.069434207971907</c:v>
                      </c:pt>
                      <c:pt idx="121" formatCode="0%">
                        <c:v>0.94021388188274801</c:v>
                      </c:pt>
                      <c:pt idx="122" formatCode="0%">
                        <c:v>0.75596163042480602</c:v>
                      </c:pt>
                      <c:pt idx="123" formatCode="0%">
                        <c:v>0.58242801929088761</c:v>
                      </c:pt>
                      <c:pt idx="124" formatCode="0%">
                        <c:v>0.44362879691338375</c:v>
                      </c:pt>
                      <c:pt idx="125" formatCode="0%">
                        <c:v>0.33397428065918749</c:v>
                      </c:pt>
                      <c:pt idx="126" formatCode="0%">
                        <c:v>0.26353576654550454</c:v>
                      </c:pt>
                    </c:numCache>
                  </c:numRef>
                </c:val>
                <c:extLst xmlns:c15="http://schemas.microsoft.com/office/drawing/2012/chart">
                  <c:ext xmlns:c16="http://schemas.microsoft.com/office/drawing/2014/chart" uri="{C3380CC4-5D6E-409C-BE32-E72D297353CC}">
                    <c16:uniqueId val="{00000005-16FF-4074-97E3-2F787F8F5B25}"/>
                  </c:ext>
                </c:extLst>
              </c15:ser>
            </c15:filteredBarSeries>
            <c15:filteredBarSeries>
              <c15:ser>
                <c:idx val="6"/>
                <c:order val="6"/>
                <c:tx>
                  <c:strRef>
                    <c:extLst>
                      <c:ext xmlns:c15="http://schemas.microsoft.com/office/drawing/2012/chart" uri="{02D57815-91ED-43cb-92C2-25804820EDAC}">
                        <c15:formulaRef>
                          <c15:sqref>'air passenger flow'!$H$11</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flow'!$H$12:$H$150</c15:sqref>
                        </c15:fullRef>
                        <c15:formulaRef>
                          <c15:sqref>'air passenger flow'!$H$24:$H$150</c15:sqref>
                        </c15:formulaRef>
                      </c:ext>
                    </c:extLst>
                    <c:numCache>
                      <c:formatCode>_-* #,##0_-;\-* #,##0_-;_-* "-"??_-;_-@_-</c:formatCode>
                      <c:ptCount val="127"/>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pt idx="107">
                        <c:v>67647</c:v>
                      </c:pt>
                      <c:pt idx="108">
                        <c:v>73024</c:v>
                      </c:pt>
                      <c:pt idx="109">
                        <c:v>79205</c:v>
                      </c:pt>
                      <c:pt idx="110">
                        <c:v>88229</c:v>
                      </c:pt>
                      <c:pt idx="111">
                        <c:v>97458</c:v>
                      </c:pt>
                      <c:pt idx="112">
                        <c:v>106908</c:v>
                      </c:pt>
                      <c:pt idx="113">
                        <c:v>116349</c:v>
                      </c:pt>
                      <c:pt idx="114">
                        <c:v>124313</c:v>
                      </c:pt>
                      <c:pt idx="115">
                        <c:v>135872</c:v>
                      </c:pt>
                      <c:pt idx="116">
                        <c:v>144601</c:v>
                      </c:pt>
                      <c:pt idx="117">
                        <c:v>150505</c:v>
                      </c:pt>
                      <c:pt idx="118">
                        <c:v>157430</c:v>
                      </c:pt>
                      <c:pt idx="119">
                        <c:v>161824</c:v>
                      </c:pt>
                      <c:pt idx="120">
                        <c:v>163379</c:v>
                      </c:pt>
                      <c:pt idx="121">
                        <c:v>166487</c:v>
                      </c:pt>
                      <c:pt idx="122">
                        <c:v>167572</c:v>
                      </c:pt>
                      <c:pt idx="123">
                        <c:v>168276</c:v>
                      </c:pt>
                      <c:pt idx="124">
                        <c:v>168909</c:v>
                      </c:pt>
                      <c:pt idx="125">
                        <c:v>167895</c:v>
                      </c:pt>
                      <c:pt idx="126">
                        <c:v>166673</c:v>
                      </c:pt>
                    </c:numCache>
                  </c:numRef>
                </c:val>
                <c:extLst xmlns:c15="http://schemas.microsoft.com/office/drawing/2012/chart">
                  <c:ext xmlns:c16="http://schemas.microsoft.com/office/drawing/2014/chart" uri="{C3380CC4-5D6E-409C-BE32-E72D297353CC}">
                    <c16:uniqueId val="{00000006-16FF-4074-97E3-2F787F8F5B25}"/>
                  </c:ext>
                </c:extLst>
              </c15:ser>
            </c15:filteredBarSeries>
            <c15:filteredBarSeries>
              <c15:ser>
                <c:idx val="7"/>
                <c:order val="7"/>
                <c:tx>
                  <c:strRef>
                    <c:extLst>
                      <c:ext xmlns:c15="http://schemas.microsoft.com/office/drawing/2012/chart" uri="{02D57815-91ED-43cb-92C2-25804820EDAC}">
                        <c15:formulaRef>
                          <c15:sqref>'air passenger flow'!$I$11</c15:sqref>
                        </c15:formulaRef>
                      </c:ext>
                    </c:extLst>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flow'!$I$12:$I$150</c15:sqref>
                        </c15:fullRef>
                        <c15:formulaRef>
                          <c15:sqref>'air passenger flow'!$I$24:$I$150</c15:sqref>
                        </c15:formulaRef>
                      </c:ext>
                    </c:extLst>
                    <c:numCache>
                      <c:formatCode>_-* #,##0_-;\-* #,##0_-;_-* "-"??_-;_-@_-</c:formatCode>
                      <c:ptCount val="127"/>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pt idx="107" formatCode="0%">
                        <c:v>-0.27221379466158863</c:v>
                      </c:pt>
                      <c:pt idx="108" formatCode="0%">
                        <c:v>-9.280194797127736E-2</c:v>
                      </c:pt>
                      <c:pt idx="109" formatCode="0%">
                        <c:v>0.19273860795711231</c:v>
                      </c:pt>
                      <c:pt idx="110" formatCode="0%">
                        <c:v>0.72130635815595923</c:v>
                      </c:pt>
                      <c:pt idx="111" formatCode="0%">
                        <c:v>1.2568603385591552</c:v>
                      </c:pt>
                      <c:pt idx="112" formatCode="0%">
                        <c:v>1.3051943851478103</c:v>
                      </c:pt>
                      <c:pt idx="113" formatCode="0%">
                        <c:v>1.3316432865731462</c:v>
                      </c:pt>
                      <c:pt idx="114" formatCode="0%">
                        <c:v>1.2261559399734967</c:v>
                      </c:pt>
                      <c:pt idx="115" formatCode="0%">
                        <c:v>1.3230351006172101</c:v>
                      </c:pt>
                      <c:pt idx="116" formatCode="0%">
                        <c:v>1.4046462899524395</c:v>
                      </c:pt>
                      <c:pt idx="117" formatCode="0%">
                        <c:v>1.4209400334577273</c:v>
                      </c:pt>
                      <c:pt idx="118" formatCode="0%">
                        <c:v>1.3749038301980721</c:v>
                      </c:pt>
                      <c:pt idx="119" formatCode="0%">
                        <c:v>1.3921829497243041</c:v>
                      </c:pt>
                      <c:pt idx="120" formatCode="0%">
                        <c:v>1.2373329316389132</c:v>
                      </c:pt>
                      <c:pt idx="121" formatCode="0%">
                        <c:v>1.1019758853607726</c:v>
                      </c:pt>
                      <c:pt idx="122" formatCode="0%">
                        <c:v>0.89928481565018303</c:v>
                      </c:pt>
                      <c:pt idx="123" formatCode="0%">
                        <c:v>0.72665148063781326</c:v>
                      </c:pt>
                      <c:pt idx="124" formatCode="0%">
                        <c:v>0.57994724435963629</c:v>
                      </c:pt>
                      <c:pt idx="125" formatCode="0%">
                        <c:v>0.44302916226181577</c:v>
                      </c:pt>
                      <c:pt idx="126" formatCode="0%">
                        <c:v>0.34075277726384207</c:v>
                      </c:pt>
                    </c:numCache>
                  </c:numRef>
                </c:val>
                <c:extLst xmlns:c15="http://schemas.microsoft.com/office/drawing/2012/chart">
                  <c:ext xmlns:c16="http://schemas.microsoft.com/office/drawing/2014/chart" uri="{C3380CC4-5D6E-409C-BE32-E72D297353CC}">
                    <c16:uniqueId val="{00000007-16FF-4074-97E3-2F787F8F5B25}"/>
                  </c:ext>
                </c:extLst>
              </c15:ser>
            </c15:filteredBarSeries>
          </c:ext>
        </c:extLst>
      </c:barChart>
      <c:catAx>
        <c:axId val="100521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9736"/>
        <c:crosses val="autoZero"/>
        <c:auto val="1"/>
        <c:lblAlgn val="ctr"/>
        <c:lblOffset val="100"/>
        <c:tickLblSkip val="12"/>
        <c:noMultiLvlLbl val="0"/>
      </c:catAx>
      <c:valAx>
        <c:axId val="10052197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52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 year on year in Proportion of NI residents taking overnight trips </a:t>
            </a:r>
          </a:p>
        </c:rich>
      </c:tx>
      <c:layout>
        <c:manualLayout>
          <c:xMode val="edge"/>
          <c:yMode val="edge"/>
          <c:x val="2.0371589998787777E-2"/>
          <c:y val="2.777777777777777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trips'!$C$10</c:f>
              <c:strCache>
                <c:ptCount val="1"/>
                <c:pt idx="0">
                  <c:v>Percentage change (%) year on year</c:v>
                </c:pt>
              </c:strCache>
            </c:strRef>
          </c:tx>
          <c:spPr>
            <a:solidFill>
              <a:schemeClr val="accent5"/>
            </a:solidFill>
            <a:ln>
              <a:solidFill>
                <a:schemeClr val="accent5"/>
              </a:solidFill>
            </a:ln>
            <a:effectLst/>
          </c:spPr>
          <c:invertIfNegative val="0"/>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6A78-4A74-B968-775E63C7CD7B}"/>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6A78-4A74-B968-775E63C7CD7B}"/>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6A78-4A74-B968-775E63C7CD7B}"/>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6A78-4A74-B968-775E63C7CD7B}"/>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6A78-4A74-B968-775E63C7CD7B}"/>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6A78-4A74-B968-775E63C7CD7B}"/>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6A78-4A74-B968-775E63C7CD7B}"/>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6A78-4A74-B968-775E63C7CD7B}"/>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6A78-4A74-B968-775E63C7CD7B}"/>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6A78-4A74-B968-775E63C7CD7B}"/>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6A78-4A74-B968-775E63C7CD7B}"/>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6A78-4A74-B968-775E63C7CD7B}"/>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6A78-4A74-B968-775E63C7CD7B}"/>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6A78-4A74-B968-775E63C7CD7B}"/>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6A78-4A74-B968-775E63C7CD7B}"/>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6A78-4A74-B968-775E63C7CD7B}"/>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E3CE-4621-9C28-7265A2C34DED}"/>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6-CC42-4B42-AD77-100CE64916C9}"/>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E3CE-4621-9C28-7265A2C34DED}"/>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CC42-4B42-AD77-100CE64916C9}"/>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CC42-4B42-AD77-100CE64916C9}"/>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EDC9-4AB8-8286-D9D774A54C14}"/>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B-EDC9-4AB8-8286-D9D774A54C14}"/>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EDC9-4AB8-8286-D9D774A54C14}"/>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0-E5CD-4402-A825-950729B72827}"/>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1-E5CD-4402-A825-950729B72827}"/>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2-E5CD-4402-A825-950729B72827}"/>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3-E5CD-4402-A825-950729B72827}"/>
              </c:ext>
            </c:extLst>
          </c:dPt>
          <c:cat>
            <c:strRef>
              <c:extLst>
                <c:ext xmlns:c15="http://schemas.microsoft.com/office/drawing/2012/chart" uri="{02D57815-91ED-43cb-92C2-25804820EDAC}">
                  <c15:fullRef>
                    <c15:sqref>'Total NI overnight trips'!$A$11:$A$125</c15:sqref>
                  </c15:fullRef>
                </c:ext>
              </c:extLst>
              <c:f>'Total NI overnight trips'!$A$23:$A$125</c:f>
              <c:strCache>
                <c:ptCount val="103"/>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pt idx="97">
                  <c:v>12 months to May 2023</c:v>
                </c:pt>
                <c:pt idx="98">
                  <c:v>12 months to Apr 2023</c:v>
                </c:pt>
                <c:pt idx="99">
                  <c:v>12 months to Jun 2023</c:v>
                </c:pt>
                <c:pt idx="100">
                  <c:v>12 months to Jul 2023</c:v>
                </c:pt>
                <c:pt idx="101">
                  <c:v>12 months to Aug 2023</c:v>
                </c:pt>
                <c:pt idx="102">
                  <c:v>12 months to Sep 2023</c:v>
                </c:pt>
              </c:strCache>
            </c:strRef>
          </c:cat>
          <c:val>
            <c:numRef>
              <c:extLst>
                <c:ext xmlns:c15="http://schemas.microsoft.com/office/drawing/2012/chart" uri="{02D57815-91ED-43cb-92C2-25804820EDAC}">
                  <c15:fullRef>
                    <c15:sqref>'Total NI overnight trips'!$C$11:$C$125</c15:sqref>
                  </c15:fullRef>
                </c:ext>
              </c:extLst>
              <c:f>'Total NI overnight trips'!$C$23:$C$125</c:f>
              <c:numCache>
                <c:formatCode>General</c:formatCode>
                <c:ptCount val="103"/>
                <c:pt idx="0" formatCode="0%">
                  <c:v>0.15978137091886485</c:v>
                </c:pt>
                <c:pt idx="1" formatCode="0%">
                  <c:v>0.13246548588998683</c:v>
                </c:pt>
                <c:pt idx="2" formatCode="0%">
                  <c:v>7.7198512522021548E-2</c:v>
                </c:pt>
                <c:pt idx="3" formatCode="0%">
                  <c:v>6.6322963365346183E-2</c:v>
                </c:pt>
                <c:pt idx="4" formatCode="0%">
                  <c:v>1.2891828414708624E-2</c:v>
                </c:pt>
                <c:pt idx="5" formatCode="0%">
                  <c:v>4.8863050899024922E-2</c:v>
                </c:pt>
                <c:pt idx="6" formatCode="0%">
                  <c:v>4.5627882406624277E-2</c:v>
                </c:pt>
                <c:pt idx="7" formatCode="0%">
                  <c:v>-1.7553261246142721E-2</c:v>
                </c:pt>
                <c:pt idx="8" formatCode="0%">
                  <c:v>-2.4738570349508316E-2</c:v>
                </c:pt>
                <c:pt idx="9" formatCode="0%">
                  <c:v>-4.0720674031733926E-2</c:v>
                </c:pt>
                <c:pt idx="10" formatCode="0%">
                  <c:v>-5.9563044514106746E-2</c:v>
                </c:pt>
                <c:pt idx="11" formatCode="0%">
                  <c:v>-8.8080389595998579E-2</c:v>
                </c:pt>
                <c:pt idx="12" formatCode="0%">
                  <c:v>-0.13601110292693211</c:v>
                </c:pt>
                <c:pt idx="13" formatCode="0%">
                  <c:v>-0.15363205964334642</c:v>
                </c:pt>
                <c:pt idx="14" formatCode="0%">
                  <c:v>-9.6676611453412997E-2</c:v>
                </c:pt>
                <c:pt idx="15" formatCode="0%">
                  <c:v>-0.13333700625584938</c:v>
                </c:pt>
                <c:pt idx="16" formatCode="0%">
                  <c:v>-0.13849407144707904</c:v>
                </c:pt>
                <c:pt idx="17" formatCode="0%">
                  <c:v>-0.16366047432416403</c:v>
                </c:pt>
                <c:pt idx="18" formatCode="0%">
                  <c:v>-0.12810897616259409</c:v>
                </c:pt>
                <c:pt idx="19" formatCode="0%">
                  <c:v>-8.8001341126069388E-2</c:v>
                </c:pt>
                <c:pt idx="20" formatCode="0%">
                  <c:v>-5.5993525795111632E-2</c:v>
                </c:pt>
                <c:pt idx="21" formatCode="0%">
                  <c:v>-6.1201259683798276E-2</c:v>
                </c:pt>
                <c:pt idx="22" formatCode="0%">
                  <c:v>-6.4928749188429349E-2</c:v>
                </c:pt>
                <c:pt idx="23" formatCode="0%">
                  <c:v>-5.4026518547168591E-2</c:v>
                </c:pt>
                <c:pt idx="24" formatCode="0%">
                  <c:v>-2.6734448169035446E-2</c:v>
                </c:pt>
                <c:pt idx="25" formatCode="0%">
                  <c:v>-3.5085712154940434E-3</c:v>
                </c:pt>
                <c:pt idx="26" formatCode="0%">
                  <c:v>-3.4065068877661635E-2</c:v>
                </c:pt>
                <c:pt idx="27" formatCode="0%">
                  <c:v>1.9203645055745767E-2</c:v>
                </c:pt>
                <c:pt idx="28" formatCode="0%">
                  <c:v>5.5886818541780958E-2</c:v>
                </c:pt>
                <c:pt idx="29" formatCode="0%">
                  <c:v>0.12385181692174746</c:v>
                </c:pt>
                <c:pt idx="30" formatCode="0%">
                  <c:v>8.7902606859356913E-2</c:v>
                </c:pt>
                <c:pt idx="31" formatCode="0%">
                  <c:v>6.9238220201914488E-2</c:v>
                </c:pt>
                <c:pt idx="32" formatCode="0%">
                  <c:v>1.6562499368000985E-2</c:v>
                </c:pt>
                <c:pt idx="33" formatCode="0%">
                  <c:v>3.1871892562285391E-2</c:v>
                </c:pt>
                <c:pt idx="34" formatCode="0%">
                  <c:v>6.1360645617035837E-2</c:v>
                </c:pt>
                <c:pt idx="35" formatCode="0%">
                  <c:v>8.0766814350797203E-2</c:v>
                </c:pt>
                <c:pt idx="36" formatCode="0%">
                  <c:v>9.4753307073163789E-2</c:v>
                </c:pt>
                <c:pt idx="37" formatCode="0%">
                  <c:v>8.2208168464972822E-2</c:v>
                </c:pt>
                <c:pt idx="38" formatCode="0%">
                  <c:v>7.0585058804708889E-2</c:v>
                </c:pt>
                <c:pt idx="39" formatCode="0%">
                  <c:v>6.0136377338924636E-2</c:v>
                </c:pt>
                <c:pt idx="40" formatCode="0%">
                  <c:v>5.6881324594735244E-2</c:v>
                </c:pt>
                <c:pt idx="41" formatCode="0%">
                  <c:v>-2.148052500683487E-2</c:v>
                </c:pt>
                <c:pt idx="42" formatCode="0%">
                  <c:v>-3.1313037042157189E-2</c:v>
                </c:pt>
                <c:pt idx="43" formatCode="0%">
                  <c:v>-3.9976762665415742E-2</c:v>
                </c:pt>
                <c:pt idx="44" formatCode="0%">
                  <c:v>-4.7940808234162345E-3</c:v>
                </c:pt>
                <c:pt idx="45" formatCode="0%">
                  <c:v>-2.2223347426273865E-3</c:v>
                </c:pt>
                <c:pt idx="46" formatCode="0%">
                  <c:v>-2.1991844687510333E-2</c:v>
                </c:pt>
                <c:pt idx="47" formatCode="0%">
                  <c:v>-4.3711253961195705E-2</c:v>
                </c:pt>
                <c:pt idx="48" formatCode="0%">
                  <c:v>-5.7740661281123276E-2</c:v>
                </c:pt>
                <c:pt idx="49" formatCode="0%">
                  <c:v>-2.9609675198324911E-2</c:v>
                </c:pt>
                <c:pt idx="50" formatCode="0%">
                  <c:v>-4.0533884540784279E-4</c:v>
                </c:pt>
                <c:pt idx="51" formatCode="0%">
                  <c:v>-2.1629175493542218E-2</c:v>
                </c:pt>
                <c:pt idx="52" formatCode="0%">
                  <c:v>-2.2426885626877675E-2</c:v>
                </c:pt>
                <c:pt idx="53" formatCode="0%">
                  <c:v>3.5002932343804971E-2</c:v>
                </c:pt>
                <c:pt idx="54" formatCode="0%">
                  <c:v>6.2404062514280698E-2</c:v>
                </c:pt>
                <c:pt idx="55" formatCode="0%">
                  <c:v>7.6901707835094354E-2</c:v>
                </c:pt>
                <c:pt idx="56" formatCode="0%">
                  <c:v>7.1495302164118507E-2</c:v>
                </c:pt>
                <c:pt idx="57" formatCode="0%">
                  <c:v>5.0633971796055735E-2</c:v>
                </c:pt>
                <c:pt idx="58" formatCode="0%">
                  <c:v>6.2327932206641734E-2</c:v>
                </c:pt>
                <c:pt idx="59" formatCode="0%">
                  <c:v>6.7933795034317235E-2</c:v>
                </c:pt>
                <c:pt idx="60" formatCode="0%">
                  <c:v>5.2788446904289479E-2</c:v>
                </c:pt>
                <c:pt idx="61" formatCode="0%">
                  <c:v>-3.0861692764392188E-2</c:v>
                </c:pt>
                <c:pt idx="62" formatCode="0%">
                  <c:v>-0.13948816350908946</c:v>
                </c:pt>
                <c:pt idx="63" formatCode="0%">
                  <c:v>-0.21522298396682465</c:v>
                </c:pt>
                <c:pt idx="64" formatCode="0%">
                  <c:v>-0.30871355888564667</c:v>
                </c:pt>
                <c:pt idx="65" formatCode="0%">
                  <c:v>-0.39560389889546754</c:v>
                </c:pt>
                <c:pt idx="66" formatCode="0%">
                  <c:v>-0.44427374940068709</c:v>
                </c:pt>
                <c:pt idx="67" formatCode="0%">
                  <c:v>-0.49623259466209391</c:v>
                </c:pt>
                <c:pt idx="68" formatCode="0%">
                  <c:v>-0.55161468473269637</c:v>
                </c:pt>
                <c:pt idx="69" formatCode="0%">
                  <c:v>-0.59696974465262165</c:v>
                </c:pt>
                <c:pt idx="70" formatCode="0%">
                  <c:v>-0.65706179046473467</c:v>
                </c:pt>
                <c:pt idx="71" formatCode="0%">
                  <c:v>-0.71380278825288557</c:v>
                </c:pt>
                <c:pt idx="72" formatCode="0%">
                  <c:v>-0.76862619523016618</c:v>
                </c:pt>
                <c:pt idx="73" formatCode="0%">
                  <c:v>-0.75127787262665369</c:v>
                </c:pt>
                <c:pt idx="74" formatCode="0%">
                  <c:v>-0.68873319245359332</c:v>
                </c:pt>
                <c:pt idx="75" formatCode="0%">
                  <c:v>-0.5765643446727301</c:v>
                </c:pt>
                <c:pt idx="76" formatCode="0%">
                  <c:v>-0.38578187375279566</c:v>
                </c:pt>
                <c:pt idx="77" formatCode="0%">
                  <c:v>-0.22659450936487854</c:v>
                </c:pt>
                <c:pt idx="78" formatCode="0%">
                  <c:v>-0.10090988031184275</c:v>
                </c:pt>
                <c:pt idx="79" formatCode="0%">
                  <c:v>3.4298467185749901E-2</c:v>
                </c:pt>
                <c:pt idx="80" formatCode="0%">
                  <c:v>0.26391165591325011</c:v>
                </c:pt>
                <c:pt idx="81" formatCode="0%">
                  <c:v>0.45668084266518139</c:v>
                </c:pt>
                <c:pt idx="82" formatCode="0%">
                  <c:v>0.79519995840977509</c:v>
                </c:pt>
                <c:pt idx="83" formatCode="0%">
                  <c:v>1.3184671164569806</c:v>
                </c:pt>
                <c:pt idx="84" formatCode="0%">
                  <c:v>2.1441802916886026</c:v>
                </c:pt>
                <c:pt idx="85" formatCode="0%">
                  <c:v>2.3995798581119683</c:v>
                </c:pt>
                <c:pt idx="86" formatCode="0%">
                  <c:v>2.2001861865154022</c:v>
                </c:pt>
                <c:pt idx="87" formatCode="0%">
                  <c:v>1.65531675087325</c:v>
                </c:pt>
                <c:pt idx="88" formatCode="0%">
                  <c:v>1.0803652581918035</c:v>
                </c:pt>
                <c:pt idx="89" formatCode="0%">
                  <c:v>0.89398266520044756</c:v>
                </c:pt>
                <c:pt idx="90" formatCode="0%">
                  <c:v>0.77916172979807874</c:v>
                </c:pt>
                <c:pt idx="91" formatCode="0%">
                  <c:v>0.72012398115651732</c:v>
                </c:pt>
                <c:pt idx="92" formatCode="0%">
                  <c:v>0.56501907585539302</c:v>
                </c:pt>
                <c:pt idx="93" formatCode="0%">
                  <c:v>0.5606722049864391</c:v>
                </c:pt>
                <c:pt idx="94" formatCode="0%">
                  <c:v>0.47784889297555866</c:v>
                </c:pt>
                <c:pt idx="95" formatCode="0%">
                  <c:v>0.37643750531295805</c:v>
                </c:pt>
                <c:pt idx="96" formatCode="0%">
                  <c:v>0.28805442371458495</c:v>
                </c:pt>
                <c:pt idx="97" formatCode="0%">
                  <c:v>0.17341014298005217</c:v>
                </c:pt>
                <c:pt idx="98" formatCode="0%">
                  <c:v>8.3095260250016137E-2</c:v>
                </c:pt>
                <c:pt idx="99" formatCode="0%">
                  <c:v>4.3137349420779611E-2</c:v>
                </c:pt>
                <c:pt idx="100" formatCode="0%">
                  <c:v>3.7043665974575271E-2</c:v>
                </c:pt>
                <c:pt idx="101" formatCode="0%">
                  <c:v>1.7139454933695029E-2</c:v>
                </c:pt>
                <c:pt idx="102" formatCode="0%">
                  <c:v>-6.7018256727088667E-3</c:v>
                </c:pt>
              </c:numCache>
            </c:numRef>
          </c:val>
          <c:extLst>
            <c:ext xmlns:c16="http://schemas.microsoft.com/office/drawing/2014/chart" uri="{C3380CC4-5D6E-409C-BE32-E72D297353CC}">
              <c16:uniqueId val="{00000001-6A78-4A74-B968-775E63C7CD7B}"/>
            </c:ext>
          </c:extLst>
        </c:ser>
        <c:dLbls>
          <c:showLegendKey val="0"/>
          <c:showVal val="0"/>
          <c:showCatName val="0"/>
          <c:showSerName val="0"/>
          <c:showPercent val="0"/>
          <c:showBubbleSize val="0"/>
        </c:dLbls>
        <c:gapWidth val="219"/>
        <c:overlap val="-27"/>
        <c:axId val="1313778064"/>
        <c:axId val="1313783312"/>
        <c:extLst>
          <c:ext xmlns:c15="http://schemas.microsoft.com/office/drawing/2012/chart" uri="{02D57815-91ED-43cb-92C2-25804820EDAC}">
            <c15:filteredBarSeries>
              <c15:ser>
                <c:idx val="0"/>
                <c:order val="0"/>
                <c:tx>
                  <c:strRef>
                    <c:extLst>
                      <c:ext uri="{02D57815-91ED-43cb-92C2-25804820EDAC}">
                        <c15:formulaRef>
                          <c15:sqref>'Total NI overnight trips'!$B$10</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'Total NI overnight trips'!$A$11:$A$125</c15:sqref>
                        </c15:fullRef>
                        <c15:formulaRef>
                          <c15:sqref>'Total NI overnight trips'!$A$23:$A$125</c15:sqref>
                        </c15:formulaRef>
                      </c:ext>
                    </c:extLst>
                    <c:strCache>
                      <c:ptCount val="103"/>
                      <c:pt idx="0">
                        <c:v>12 months to Mar 2015</c:v>
                      </c:pt>
                      <c:pt idx="1">
                        <c:v>12 months to Apr 2015</c:v>
                      </c:pt>
                      <c:pt idx="2">
                        <c:v>12 months to May 2015</c:v>
                      </c:pt>
                      <c:pt idx="3">
                        <c:v>12 months to Jun 2015</c:v>
                      </c:pt>
                      <c:pt idx="4">
                        <c:v>12 months to Jul 2015</c:v>
                      </c:pt>
                      <c:pt idx="5">
                        <c:v>12 months to Aug 2015</c:v>
                      </c:pt>
                      <c:pt idx="6">
                        <c:v>12 months to Sep 2015</c:v>
                      </c:pt>
                      <c:pt idx="7">
                        <c:v>12 months to Oct 2015</c:v>
                      </c:pt>
                      <c:pt idx="8">
                        <c:v>12 months to Nov 2015</c:v>
                      </c:pt>
                      <c:pt idx="9">
                        <c:v>12 months to Dec 2015</c:v>
                      </c:pt>
                      <c:pt idx="10">
                        <c:v>12 months to Jan 2016</c:v>
                      </c:pt>
                      <c:pt idx="11">
                        <c:v>12 months to Feb 2016</c:v>
                      </c:pt>
                      <c:pt idx="12">
                        <c:v>12 months to Mar 2016</c:v>
                      </c:pt>
                      <c:pt idx="13">
                        <c:v>12 months to Apr 2016</c:v>
                      </c:pt>
                      <c:pt idx="14">
                        <c:v>12 months to May 2016</c:v>
                      </c:pt>
                      <c:pt idx="15">
                        <c:v>12 months to Jun 2016</c:v>
                      </c:pt>
                      <c:pt idx="16">
                        <c:v>12 months to Jul 2016</c:v>
                      </c:pt>
                      <c:pt idx="17">
                        <c:v>12 months to Aug 2016</c:v>
                      </c:pt>
                      <c:pt idx="18">
                        <c:v>12 months to Sep 2016</c:v>
                      </c:pt>
                      <c:pt idx="19">
                        <c:v>12 months to Oct 2016</c:v>
                      </c:pt>
                      <c:pt idx="20">
                        <c:v>12 months to Nov 2016</c:v>
                      </c:pt>
                      <c:pt idx="21">
                        <c:v>12 months to Dec 2016</c:v>
                      </c:pt>
                      <c:pt idx="22">
                        <c:v>12 months to Jan 2017</c:v>
                      </c:pt>
                      <c:pt idx="23">
                        <c:v>12 months to Feb 2017</c:v>
                      </c:pt>
                      <c:pt idx="24">
                        <c:v>12 months to Mar 2017</c:v>
                      </c:pt>
                      <c:pt idx="25">
                        <c:v>12 months to Apr 2017</c:v>
                      </c:pt>
                      <c:pt idx="26">
                        <c:v>12 months to May 2017</c:v>
                      </c:pt>
                      <c:pt idx="27">
                        <c:v>12 months to Jun 2017</c:v>
                      </c:pt>
                      <c:pt idx="28">
                        <c:v>12 months to Jul 2017</c:v>
                      </c:pt>
                      <c:pt idx="29">
                        <c:v>12 months to Aug 2017</c:v>
                      </c:pt>
                      <c:pt idx="30">
                        <c:v>12 months to Sep 2017</c:v>
                      </c:pt>
                      <c:pt idx="31">
                        <c:v>12 months to Oct 2017</c:v>
                      </c:pt>
                      <c:pt idx="32">
                        <c:v>12 months to Nov 2017</c:v>
                      </c:pt>
                      <c:pt idx="33">
                        <c:v>12 months to Dec 2017</c:v>
                      </c:pt>
                      <c:pt idx="34">
                        <c:v>12 months to Jan 2018</c:v>
                      </c:pt>
                      <c:pt idx="35">
                        <c:v>12 months to Feb 2018</c:v>
                      </c:pt>
                      <c:pt idx="36">
                        <c:v>12 months to Mar 2018</c:v>
                      </c:pt>
                      <c:pt idx="37">
                        <c:v>12 months to Apr 2018</c:v>
                      </c:pt>
                      <c:pt idx="38">
                        <c:v>12 months to May 2018</c:v>
                      </c:pt>
                      <c:pt idx="39">
                        <c:v>12 months to June 2018</c:v>
                      </c:pt>
                      <c:pt idx="40">
                        <c:v>12 months to Jul 2018</c:v>
                      </c:pt>
                      <c:pt idx="41">
                        <c:v>12 months to Aug 2018</c:v>
                      </c:pt>
                      <c:pt idx="42">
                        <c:v>12 months to Sep 2018</c:v>
                      </c:pt>
                      <c:pt idx="43">
                        <c:v>12 months to Oct 2018</c:v>
                      </c:pt>
                      <c:pt idx="44">
                        <c:v>12 months to Nov 2018</c:v>
                      </c:pt>
                      <c:pt idx="45">
                        <c:v>12 months to Dec 2018</c:v>
                      </c:pt>
                      <c:pt idx="46">
                        <c:v>12 months to Jan 2019</c:v>
                      </c:pt>
                      <c:pt idx="47">
                        <c:v>12 months to Feb 2019</c:v>
                      </c:pt>
                      <c:pt idx="48">
                        <c:v>12 months to Mar 2019</c:v>
                      </c:pt>
                      <c:pt idx="49">
                        <c:v>12 months to Apr 2019</c:v>
                      </c:pt>
                      <c:pt idx="50">
                        <c:v>12 months to May 2019</c:v>
                      </c:pt>
                      <c:pt idx="51">
                        <c:v>12 months to Jun 2019</c:v>
                      </c:pt>
                      <c:pt idx="52">
                        <c:v>12 months to Jul 2019</c:v>
                      </c:pt>
                      <c:pt idx="53">
                        <c:v>12 months to Aug 2019</c:v>
                      </c:pt>
                      <c:pt idx="54">
                        <c:v>12 months to Sep 2019</c:v>
                      </c:pt>
                      <c:pt idx="55">
                        <c:v>12 months to Oct 2019</c:v>
                      </c:pt>
                      <c:pt idx="56">
                        <c:v>12 months to Nov 2019</c:v>
                      </c:pt>
                      <c:pt idx="57">
                        <c:v>12 months to Dec 2019</c:v>
                      </c:pt>
                      <c:pt idx="58">
                        <c:v>12 months to Jan 2020</c:v>
                      </c:pt>
                      <c:pt idx="59">
                        <c:v>12 months to Feb 2020</c:v>
                      </c:pt>
                      <c:pt idx="60">
                        <c:v>12 months to Mar 2020</c:v>
                      </c:pt>
                      <c:pt idx="61">
                        <c:v>12 months to Apr 2020</c:v>
                      </c:pt>
                      <c:pt idx="62">
                        <c:v>12 months to May 2020</c:v>
                      </c:pt>
                      <c:pt idx="63">
                        <c:v>12 months to Jun 2020</c:v>
                      </c:pt>
                      <c:pt idx="64">
                        <c:v>12 months to Jul 2020</c:v>
                      </c:pt>
                      <c:pt idx="65">
                        <c:v>12 months to Aug 2020</c:v>
                      </c:pt>
                      <c:pt idx="66">
                        <c:v>12 months to Sept 2020</c:v>
                      </c:pt>
                      <c:pt idx="67">
                        <c:v>12 months to Oct 2020</c:v>
                      </c:pt>
                      <c:pt idx="68">
                        <c:v>12 months to Nov 2020</c:v>
                      </c:pt>
                      <c:pt idx="69">
                        <c:v>12 months to Dec 2020</c:v>
                      </c:pt>
                      <c:pt idx="70">
                        <c:v>12 months to Jan 2021</c:v>
                      </c:pt>
                      <c:pt idx="71">
                        <c:v>12 months to Feb 2021</c:v>
                      </c:pt>
                      <c:pt idx="72">
                        <c:v>12 months to Mar 2021</c:v>
                      </c:pt>
                      <c:pt idx="73">
                        <c:v>12 months to Apr 2021</c:v>
                      </c:pt>
                      <c:pt idx="74">
                        <c:v>12 months to May 2021</c:v>
                      </c:pt>
                      <c:pt idx="75">
                        <c:v>12 months to Jun 2021</c:v>
                      </c:pt>
                      <c:pt idx="76">
                        <c:v>12 months to Jul 2021</c:v>
                      </c:pt>
                      <c:pt idx="77">
                        <c:v>12 months to Aug 2021</c:v>
                      </c:pt>
                      <c:pt idx="78">
                        <c:v>12 months to Sep 2021</c:v>
                      </c:pt>
                      <c:pt idx="79">
                        <c:v>12 months to Oct 2021</c:v>
                      </c:pt>
                      <c:pt idx="80">
                        <c:v>12 months to Nov 2021</c:v>
                      </c:pt>
                      <c:pt idx="81">
                        <c:v>12 months to Dec 2021</c:v>
                      </c:pt>
                      <c:pt idx="82">
                        <c:v>12 months to Jan 2022</c:v>
                      </c:pt>
                      <c:pt idx="83">
                        <c:v>12 months to Feb 2022</c:v>
                      </c:pt>
                      <c:pt idx="84">
                        <c:v>12 months to Mar 2022</c:v>
                      </c:pt>
                      <c:pt idx="85">
                        <c:v>12 months to Apr 2022</c:v>
                      </c:pt>
                      <c:pt idx="86">
                        <c:v>12 months to May 2022</c:v>
                      </c:pt>
                      <c:pt idx="87">
                        <c:v>12 months to Jun 2022</c:v>
                      </c:pt>
                      <c:pt idx="88">
                        <c:v>12 months to Jul 2022</c:v>
                      </c:pt>
                      <c:pt idx="89">
                        <c:v>12 months to Aug 2022</c:v>
                      </c:pt>
                      <c:pt idx="90">
                        <c:v>12 months to Sep 2022</c:v>
                      </c:pt>
                      <c:pt idx="91">
                        <c:v>12 months to Oct 2022</c:v>
                      </c:pt>
                      <c:pt idx="92">
                        <c:v>12 months to Nov 2022</c:v>
                      </c:pt>
                      <c:pt idx="93">
                        <c:v>12 months to Dec 2022</c:v>
                      </c:pt>
                      <c:pt idx="94">
                        <c:v>12 months to Jan 2023</c:v>
                      </c:pt>
                      <c:pt idx="95">
                        <c:v>12 months to Feb 2023</c:v>
                      </c:pt>
                      <c:pt idx="96">
                        <c:v>12 months to Mar 2023</c:v>
                      </c:pt>
                      <c:pt idx="97">
                        <c:v>12 months to May 2023</c:v>
                      </c:pt>
                      <c:pt idx="98">
                        <c:v>12 months to Apr 2023</c:v>
                      </c:pt>
                      <c:pt idx="99">
                        <c:v>12 months to Jun 2023</c:v>
                      </c:pt>
                      <c:pt idx="100">
                        <c:v>12 months to Jul 2023</c:v>
                      </c:pt>
                      <c:pt idx="101">
                        <c:v>12 months to Aug 2023</c:v>
                      </c:pt>
                      <c:pt idx="102">
                        <c:v>12 months to Sep 2023</c:v>
                      </c:pt>
                    </c:strCache>
                  </c:strRef>
                </c:cat>
                <c:val>
                  <c:numRef>
                    <c:extLst>
                      <c:ext uri="{02D57815-91ED-43cb-92C2-25804820EDAC}">
                        <c15:fullRef>
                          <c15:sqref>'Total NI overnight trips'!$B$11:$B$125</c15:sqref>
                        </c15:fullRef>
                        <c15:formulaRef>
                          <c15:sqref>'Total NI overnight trips'!$B$23:$B$125</c15:sqref>
                        </c15:formulaRef>
                      </c:ext>
                    </c:extLst>
                    <c:numCache>
                      <c:formatCode>_(* #,##0_);_(* \(#,##0\);_(* "-"??_);_(@_)</c:formatCode>
                      <c:ptCount val="103"/>
                      <c:pt idx="0">
                        <c:v>33.48980980069387</c:v>
                      </c:pt>
                      <c:pt idx="1">
                        <c:v>33.410060881163098</c:v>
                      </c:pt>
                      <c:pt idx="2">
                        <c:v>32.202979336098721</c:v>
                      </c:pt>
                      <c:pt idx="3">
                        <c:v>32.495727643096465</c:v>
                      </c:pt>
                      <c:pt idx="4">
                        <c:v>31.825967760533818</c:v>
                      </c:pt>
                      <c:pt idx="5">
                        <c:v>32.099688178139132</c:v>
                      </c:pt>
                      <c:pt idx="6">
                        <c:v>31.646249212041933</c:v>
                      </c:pt>
                      <c:pt idx="7">
                        <c:v>30.7446793116663</c:v>
                      </c:pt>
                      <c:pt idx="8">
                        <c:v>30.438827497434595</c:v>
                      </c:pt>
                      <c:pt idx="9">
                        <c:v>30.411264792280367</c:v>
                      </c:pt>
                      <c:pt idx="10">
                        <c:v>30.190368397857831</c:v>
                      </c:pt>
                      <c:pt idx="11">
                        <c:v>29.788796722065619</c:v>
                      </c:pt>
                      <c:pt idx="12">
                        <c:v>28.934823832888316</c:v>
                      </c:pt>
                      <c:pt idx="13">
                        <c:v>28.277204415180414</c:v>
                      </c:pt>
                      <c:pt idx="14">
                        <c:v>29.089704415180417</c:v>
                      </c:pt>
                      <c:pt idx="15">
                        <c:v>28.162844603060535</c:v>
                      </c:pt>
                      <c:pt idx="16">
                        <c:v>27.418259907634013</c:v>
                      </c:pt>
                      <c:pt idx="17">
                        <c:v>26.846237985247122</c:v>
                      </c:pt>
                      <c:pt idx="18">
                        <c:v>27.592080626100941</c:v>
                      </c:pt>
                      <c:pt idx="19">
                        <c:v>28.039106299748745</c:v>
                      </c:pt>
                      <c:pt idx="20">
                        <c:v>28.734450224784037</c:v>
                      </c:pt>
                      <c:pt idx="21">
                        <c:v>28.550057078415264</c:v>
                      </c:pt>
                      <c:pt idx="22">
                        <c:v>28.230145540247037</c:v>
                      </c:pt>
                      <c:pt idx="23">
                        <c:v>28.179411743463106</c:v>
                      </c:pt>
                      <c:pt idx="24">
                        <c:v>28.161267284847792</c:v>
                      </c:pt>
                      <c:pt idx="25">
                        <c:v>28.177991829714671</c:v>
                      </c:pt>
                      <c:pt idx="26">
                        <c:v>28.098761630646479</c:v>
                      </c:pt>
                      <c:pt idx="27">
                        <c:v>28.703673874577834</c:v>
                      </c:pt>
                      <c:pt idx="28">
                        <c:v>28.950579223823343</c:v>
                      </c:pt>
                      <c:pt idx="29">
                        <c:v>30.171193337233611</c:v>
                      </c:pt>
                      <c:pt idx="30">
                        <c:v>30.01749644180877</c:v>
                      </c:pt>
                      <c:pt idx="31">
                        <c:v>29.980484115995637</c:v>
                      </c:pt>
                      <c:pt idx="32">
                        <c:v>29.210364538471879</c:v>
                      </c:pt>
                      <c:pt idx="33">
                        <c:v>29.460001430265631</c:v>
                      </c:pt>
                      <c:pt idx="34">
                        <c:v>29.96236549645948</c:v>
                      </c:pt>
                      <c:pt idx="35">
                        <c:v>30.455373060262065</c:v>
                      </c:pt>
                      <c:pt idx="36">
                        <c:v>30.829640491458417</c:v>
                      </c:pt>
                      <c:pt idx="37">
                        <c:v>30.494452929056482</c:v>
                      </c:pt>
                      <c:pt idx="38">
                        <c:v>30.082114372685158</c:v>
                      </c:pt>
                      <c:pt idx="39">
                        <c:v>30.42980883771288</c:v>
                      </c:pt>
                      <c:pt idx="40">
                        <c:v>30.597326517859237</c:v>
                      </c:pt>
                      <c:pt idx="41">
                        <c:v>29.523100264267114</c:v>
                      </c:pt>
                      <c:pt idx="42">
                        <c:v>29.077557463813591</c:v>
                      </c:pt>
                      <c:pt idx="43">
                        <c:v>28.781961417896213</c:v>
                      </c:pt>
                      <c:pt idx="44">
                        <c:v>29.070327689992993</c:v>
                      </c:pt>
                      <c:pt idx="45">
                        <c:v>29.394531445569299</c:v>
                      </c:pt>
                      <c:pt idx="46">
                        <c:v>29.303437807990925</c:v>
                      </c:pt>
                      <c:pt idx="47">
                        <c:v>29.124130513941992</c:v>
                      </c:pt>
                      <c:pt idx="48">
                        <c:v>29.049516662422313</c:v>
                      </c:pt>
                      <c:pt idx="49">
                        <c:v>29.591522082476512</c:v>
                      </c:pt>
                      <c:pt idx="50">
                        <c:v>30.069920923177907</c:v>
                      </c:pt>
                      <c:pt idx="51">
                        <c:v>29.771637162127046</c:v>
                      </c:pt>
                      <c:pt idx="52">
                        <c:v>29.911123775554977</c:v>
                      </c:pt>
                      <c:pt idx="53">
                        <c:v>30.556495345396627</c:v>
                      </c:pt>
                      <c:pt idx="54">
                        <c:v>30.892115177548003</c:v>
                      </c:pt>
                      <c:pt idx="55">
                        <c:v>30.995343405776225</c:v>
                      </c:pt>
                      <c:pt idx="56">
                        <c:v>31.148719552198983</c:v>
                      </c:pt>
                      <c:pt idx="57">
                        <c:v>30.882893321742529</c:v>
                      </c:pt>
                      <c:pt idx="58">
                        <c:v>31.129860493108925</c:v>
                      </c:pt>
                      <c:pt idx="59">
                        <c:v>31.102643226828832</c:v>
                      </c:pt>
                      <c:pt idx="60">
                        <c:v>30.582995530351866</c:v>
                      </c:pt>
                      <c:pt idx="61">
                        <c:v>28.678277619536395</c:v>
                      </c:pt>
                      <c:pt idx="62">
                        <c:v>25.875522876740277</c:v>
                      </c:pt>
                      <c:pt idx="63">
                        <c:v>23.364096574516456</c:v>
                      </c:pt>
                      <c:pt idx="64">
                        <c:v>20.677154304534319</c:v>
                      </c:pt>
                      <c:pt idx="65">
                        <c:v>18.468226650176515</c:v>
                      </c:pt>
                      <c:pt idx="66">
                        <c:v>17.16755934070088</c:v>
                      </c:pt>
                      <c:pt idx="67">
                        <c:v>15.614443725085266</c:v>
                      </c:pt>
                      <c:pt idx="68">
                        <c:v>13.966628436585568</c:v>
                      </c:pt>
                      <c:pt idx="69">
                        <c:v>12.446740381327738</c:v>
                      </c:pt>
                      <c:pt idx="70">
                        <c:v>10.675618620589363</c:v>
                      </c:pt>
                      <c:pt idx="71">
                        <c:v>8.9014897694836854</c:v>
                      </c:pt>
                      <c:pt idx="72">
                        <c:v>7.0761040371163331</c:v>
                      </c:pt>
                      <c:pt idx="73">
                        <c:v>7.1329222189345165</c:v>
                      </c:pt>
                      <c:pt idx="74">
                        <c:v>8.0541913994369594</c:v>
                      </c:pt>
                      <c:pt idx="75">
                        <c:v>9.8931915441599969</c:v>
                      </c:pt>
                      <c:pt idx="76">
                        <c:v>12.700282973055385</c:v>
                      </c:pt>
                      <c:pt idx="77">
                        <c:v>14.283427893540393</c:v>
                      </c:pt>
                      <c:pt idx="78">
                        <c:v>15.435182982384296</c:v>
                      </c:pt>
                      <c:pt idx="79">
                        <c:v>16.149995210813842</c:v>
                      </c:pt>
                      <c:pt idx="80">
                        <c:v>17.652584474809952</c:v>
                      </c:pt>
                      <c:pt idx="81">
                        <c:v>18.13092826710723</c:v>
                      </c:pt>
                      <c:pt idx="82">
                        <c:v>19.164870103680645</c:v>
                      </c:pt>
                      <c:pt idx="83">
                        <c:v>20.637811318026152</c:v>
                      </c:pt>
                      <c:pt idx="84">
                        <c:v>22.248546855439333</c:v>
                      </c:pt>
                      <c:pt idx="85">
                        <c:v>24.24893870496911</c:v>
                      </c:pt>
                      <c:pt idx="86">
                        <c:v>25.774912060029315</c:v>
                      </c:pt>
                      <c:pt idx="87">
                        <c:v>26.269557226805635</c:v>
                      </c:pt>
                      <c:pt idx="88">
                        <c:v>26.421227466349333</c:v>
                      </c:pt>
                      <c:pt idx="89">
                        <c:v>27.052564830006048</c:v>
                      </c:pt>
                      <c:pt idx="90">
                        <c:v>27.461686854688711</c:v>
                      </c:pt>
                      <c:pt idx="91">
                        <c:v>27.779994057683794</c:v>
                      </c:pt>
                      <c:pt idx="92">
                        <c:v>27.62663144122633</c:v>
                      </c:pt>
                      <c:pt idx="93">
                        <c:v>28.296435797077198</c:v>
                      </c:pt>
                      <c:pt idx="94">
                        <c:v>28.322782066744821</c:v>
                      </c:pt>
                      <c:pt idx="95">
                        <c:v>28.406657525703448</c:v>
                      </c:pt>
                      <c:pt idx="96">
                        <c:v>28.657339198369851</c:v>
                      </c:pt>
                      <c:pt idx="97">
                        <c:v>28.453950632912324</c:v>
                      </c:pt>
                      <c:pt idx="98">
                        <c:v>27.916685085578731</c:v>
                      </c:pt>
                      <c:pt idx="99">
                        <c:v>27.402756296027516</c:v>
                      </c:pt>
                      <c:pt idx="100">
                        <c:v>27.399966591251051</c:v>
                      </c:pt>
                      <c:pt idx="101">
                        <c:v>27.5162310457508</c:v>
                      </c:pt>
                      <c:pt idx="102">
                        <c:v>27.277643416710067</c:v>
                      </c:pt>
                    </c:numCache>
                  </c:numRef>
                </c:val>
                <c:extLst>
                  <c:ext xmlns:c16="http://schemas.microsoft.com/office/drawing/2014/chart" uri="{C3380CC4-5D6E-409C-BE32-E72D297353CC}">
                    <c16:uniqueId val="{00000000-6A78-4A74-B968-775E63C7CD7B}"/>
                  </c:ext>
                </c:extLst>
              </c15:ser>
            </c15:filteredBarSeries>
          </c:ext>
        </c:extLst>
      </c:barChart>
      <c:catAx>
        <c:axId val="131377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83312"/>
        <c:crosses val="autoZero"/>
        <c:auto val="1"/>
        <c:lblAlgn val="ctr"/>
        <c:lblOffset val="100"/>
        <c:tickLblSkip val="12"/>
        <c:noMultiLvlLbl val="0"/>
      </c:catAx>
      <c:valAx>
        <c:axId val="131378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377806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in Self Catering Occupancy (percentage points)</a:t>
            </a:r>
          </a:p>
        </c:rich>
      </c:tx>
      <c:layout>
        <c:manualLayout>
          <c:xMode val="edge"/>
          <c:yMode val="edge"/>
          <c:x val="1.5946426335724188E-2"/>
          <c:y val="3.334153015745778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2"/>
          <c:order val="2"/>
          <c:tx>
            <c:strRef>
              <c:f>'SC Occupancy'!$A$14</c:f>
              <c:strCache>
                <c:ptCount val="1"/>
                <c:pt idx="0">
                  <c:v>Change year on year annual self catering occupancy (percentage points)</c:v>
                </c:pt>
              </c:strCache>
            </c:strRef>
          </c:tx>
          <c:spPr>
            <a:solidFill>
              <a:srgbClr val="002060"/>
            </a:solidFill>
            <a:ln>
              <a:solidFill>
                <a:srgbClr val="002060"/>
              </a:solidFill>
            </a:ln>
            <a:effectLst/>
          </c:spPr>
          <c:invertIfNegative val="0"/>
          <c:dPt>
            <c:idx val="7"/>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8-0657-48A6-BD68-871BAA4377B1}"/>
              </c:ext>
            </c:extLst>
          </c:dPt>
          <c:dPt>
            <c:idx val="8"/>
            <c:invertIfNegative val="0"/>
            <c:bubble3D val="0"/>
            <c:spPr>
              <a:pattFill prst="dkUpDiag">
                <a:fgClr>
                  <a:srgbClr val="002060"/>
                </a:fgClr>
                <a:bgClr>
                  <a:schemeClr val="bg1"/>
                </a:bgClr>
              </a:pattFill>
              <a:ln>
                <a:solidFill>
                  <a:srgbClr val="002060"/>
                </a:solidFill>
              </a:ln>
              <a:effectLst/>
            </c:spPr>
            <c:extLst>
              <c:ext xmlns:c16="http://schemas.microsoft.com/office/drawing/2014/chart" uri="{C3380CC4-5D6E-409C-BE32-E72D297353CC}">
                <c16:uniqueId val="{00000004-4600-433A-BFDC-189E5AC7FB60}"/>
              </c:ext>
            </c:extLst>
          </c:dPt>
          <c:cat>
            <c:strRef>
              <c:f>'SC Occupancy'!$B$11:$K$11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'SC Occupancy'!$B$14:$K$14</c:f>
              <c:numCache>
                <c:formatCode>0%\ "points"</c:formatCode>
                <c:ptCount val="10"/>
                <c:pt idx="1">
                  <c:v>2.0000000000000018E-2</c:v>
                </c:pt>
                <c:pt idx="2">
                  <c:v>2.9999999999999971E-2</c:v>
                </c:pt>
                <c:pt idx="3">
                  <c:v>0</c:v>
                </c:pt>
                <c:pt idx="4">
                  <c:v>-1.9999999999999962E-2</c:v>
                </c:pt>
                <c:pt idx="5">
                  <c:v>-2.0000000000000018E-2</c:v>
                </c:pt>
                <c:pt idx="6">
                  <c:v>-1.0000000000000009E-2</c:v>
                </c:pt>
                <c:pt idx="7">
                  <c:v>-0.11798519015913222</c:v>
                </c:pt>
                <c:pt idx="8">
                  <c:v>4.7279761352600258E-2</c:v>
                </c:pt>
                <c:pt idx="9">
                  <c:v>0.1024755794933373</c:v>
                </c:pt>
              </c:numCache>
            </c:numRef>
          </c:val>
          <c:extLst>
            <c:ext xmlns:c16="http://schemas.microsoft.com/office/drawing/2014/chart" uri="{C3380CC4-5D6E-409C-BE32-E72D297353CC}">
              <c16:uniqueId val="{00000002-0657-48A6-BD68-871BAA4377B1}"/>
            </c:ext>
          </c:extLst>
        </c:ser>
        <c:ser>
          <c:idx val="3"/>
          <c:order val="3"/>
          <c:tx>
            <c:strRef>
              <c:f>'SC Occupancy'!$A$15</c:f>
              <c:strCache>
                <c:ptCount val="1"/>
                <c:pt idx="0">
                  <c:v>Change year on year peak Season Self Catering Occupancy (percentage points)</c:v>
                </c:pt>
              </c:strCache>
            </c:strRef>
          </c:tx>
          <c:spPr>
            <a:solidFill>
              <a:schemeClr val="accent5"/>
            </a:solidFill>
            <a:ln>
              <a:solidFill>
                <a:schemeClr val="accent5"/>
              </a:solidFill>
            </a:ln>
            <a:effectLst/>
          </c:spPr>
          <c:invertIfNegative val="0"/>
          <c:dPt>
            <c:idx val="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0657-48A6-BD68-871BAA4377B1}"/>
              </c:ext>
            </c:extLst>
          </c:dPt>
          <c:dPt>
            <c:idx val="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600-433A-BFDC-189E5AC7FB60}"/>
              </c:ext>
            </c:extLst>
          </c:dPt>
          <c:cat>
            <c:strRef>
              <c:f>'SC Occupancy'!$B$11:$K$11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'SC Occupancy'!$B$15:$K$15</c:f>
              <c:numCache>
                <c:formatCode>0%\ "points"</c:formatCode>
                <c:ptCount val="10"/>
                <c:pt idx="1">
                  <c:v>3.0000000000000027E-2</c:v>
                </c:pt>
                <c:pt idx="2">
                  <c:v>2.9999999999999971E-2</c:v>
                </c:pt>
                <c:pt idx="3">
                  <c:v>1.0000000000000009E-2</c:v>
                </c:pt>
                <c:pt idx="4">
                  <c:v>-3.999999999999998E-2</c:v>
                </c:pt>
                <c:pt idx="5">
                  <c:v>-2.0000000000000018E-2</c:v>
                </c:pt>
                <c:pt idx="6">
                  <c:v>-1.0000000000000009E-2</c:v>
                </c:pt>
                <c:pt idx="7">
                  <c:v>-0.19287748773999322</c:v>
                </c:pt>
                <c:pt idx="8">
                  <c:v>0.14773034535248145</c:v>
                </c:pt>
                <c:pt idx="9">
                  <c:v>7.4714092527550902E-2</c:v>
                </c:pt>
              </c:numCache>
            </c:numRef>
          </c:val>
          <c:extLst>
            <c:ext xmlns:c16="http://schemas.microsoft.com/office/drawing/2014/chart" uri="{C3380CC4-5D6E-409C-BE32-E72D297353CC}">
              <c16:uniqueId val="{00000003-0657-48A6-BD68-871BAA4377B1}"/>
            </c:ext>
          </c:extLst>
        </c:ser>
        <c:dLbls>
          <c:showLegendKey val="0"/>
          <c:showVal val="0"/>
          <c:showCatName val="0"/>
          <c:showSerName val="0"/>
          <c:showPercent val="0"/>
          <c:showBubbleSize val="0"/>
        </c:dLbls>
        <c:gapWidth val="219"/>
        <c:overlap val="-27"/>
        <c:axId val="1009861792"/>
        <c:axId val="1009857200"/>
        <c:extLst>
          <c:ext xmlns:c15="http://schemas.microsoft.com/office/drawing/2012/chart" uri="{02D57815-91ED-43cb-92C2-25804820EDAC}">
            <c15:filteredBarSeries>
              <c15:ser>
                <c:idx val="0"/>
                <c:order val="0"/>
                <c:tx>
                  <c:strRef>
                    <c:extLst>
                      <c:ext uri="{02D57815-91ED-43cb-92C2-25804820EDAC}">
                        <c15:formulaRef>
                          <c15:sqref>'SC Occupancy'!$A$12</c15:sqref>
                        </c15:formulaRef>
                      </c:ext>
                    </c:extLst>
                    <c:strCache>
                      <c:ptCount val="1"/>
                      <c:pt idx="0">
                        <c:v>Annual Self Catering Occupancy (%)</c:v>
                      </c:pt>
                    </c:strCache>
                  </c:strRef>
                </c:tx>
                <c:spPr>
                  <a:solidFill>
                    <a:schemeClr val="accent1"/>
                  </a:solidFill>
                  <a:ln>
                    <a:noFill/>
                  </a:ln>
                  <a:effectLst/>
                </c:spPr>
                <c:invertIfNegative val="0"/>
                <c:cat>
                  <c:strRef>
                    <c:extLst>
                      <c:ext uri="{02D57815-91ED-43cb-92C2-25804820EDAC}">
                        <c15:formulaRef>
                          <c15:sqref>'SC Occupancy'!$B$11:$K$11</c15:sqref>
                        </c15:formulaRef>
                      </c:ext>
                    </c:extLst>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ormulaRef>
                          <c15:sqref>'SC Occupancy'!$B$12:$K$12</c15:sqref>
                        </c15:formulaRef>
                      </c:ext>
                    </c:extLst>
                    <c:numCache>
                      <c:formatCode>0%</c:formatCode>
                      <c:ptCount val="10"/>
                      <c:pt idx="0">
                        <c:v>0.31</c:v>
                      </c:pt>
                      <c:pt idx="1">
                        <c:v>0.33</c:v>
                      </c:pt>
                      <c:pt idx="2">
                        <c:v>0.36</c:v>
                      </c:pt>
                      <c:pt idx="3">
                        <c:v>0.36</c:v>
                      </c:pt>
                      <c:pt idx="4">
                        <c:v>0.34</c:v>
                      </c:pt>
                      <c:pt idx="5">
                        <c:v>0.32</c:v>
                      </c:pt>
                      <c:pt idx="6">
                        <c:v>0.31</c:v>
                      </c:pt>
                      <c:pt idx="7">
                        <c:v>0.19201480984086777</c:v>
                      </c:pt>
                      <c:pt idx="8">
                        <c:v>0.23929457119346803</c:v>
                      </c:pt>
                      <c:pt idx="9">
                        <c:v>0.34177015068680533</c:v>
                      </c:pt>
                    </c:numCache>
                  </c:numRef>
                </c:val>
                <c:extLst>
                  <c:ext xmlns:c16="http://schemas.microsoft.com/office/drawing/2014/chart" uri="{C3380CC4-5D6E-409C-BE32-E72D297353CC}">
                    <c16:uniqueId val="{00000000-0657-48A6-BD68-871BAA4377B1}"/>
                  </c:ext>
                </c:extLst>
              </c15:ser>
            </c15:filteredBarSeries>
            <c15:filteredBarSeries>
              <c15:ser>
                <c:idx val="1"/>
                <c:order val="1"/>
                <c:tx>
                  <c:strRef>
                    <c:extLst>
                      <c:ext xmlns:c15="http://schemas.microsoft.com/office/drawing/2012/chart" uri="{02D57815-91ED-43cb-92C2-25804820EDAC}">
                        <c15:formulaRef>
                          <c15:sqref>'SC Occupancy'!$A$13</c15:sqref>
                        </c15:formulaRef>
                      </c:ext>
                    </c:extLst>
                    <c:strCache>
                      <c:ptCount val="1"/>
                      <c:pt idx="0">
                        <c:v>Peak Season Self Catering Occupancy (%)</c:v>
                      </c:pt>
                    </c:strCache>
                  </c:strRef>
                </c:tx>
                <c:spPr>
                  <a:solidFill>
                    <a:schemeClr val="accent2"/>
                  </a:solidFill>
                  <a:ln>
                    <a:noFill/>
                  </a:ln>
                  <a:effectLst/>
                </c:spPr>
                <c:invertIfNegative val="0"/>
                <c:cat>
                  <c:strRef>
                    <c:extLst>
                      <c:ext xmlns:c15="http://schemas.microsoft.com/office/drawing/2012/chart" uri="{02D57815-91ED-43cb-92C2-25804820EDAC}">
                        <c15:formulaRef>
                          <c15:sqref>'SC Occupancy'!$B$11:$K$11</c15:sqref>
                        </c15:formulaRef>
                      </c:ext>
                    </c:extLst>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ormulaRef>
                          <c15:sqref>'SC Occupancy'!$B$13:$K$13</c15:sqref>
                        </c15:formulaRef>
                      </c:ext>
                    </c:extLst>
                    <c:numCache>
                      <c:formatCode>0%</c:formatCode>
                      <c:ptCount val="10"/>
                      <c:pt idx="0">
                        <c:v>0.42</c:v>
                      </c:pt>
                      <c:pt idx="1">
                        <c:v>0.45</c:v>
                      </c:pt>
                      <c:pt idx="2">
                        <c:v>0.48</c:v>
                      </c:pt>
                      <c:pt idx="3">
                        <c:v>0.49</c:v>
                      </c:pt>
                      <c:pt idx="4">
                        <c:v>0.45</c:v>
                      </c:pt>
                      <c:pt idx="5">
                        <c:v>0.43</c:v>
                      </c:pt>
                      <c:pt idx="6">
                        <c:v>0.42</c:v>
                      </c:pt>
                      <c:pt idx="7">
                        <c:v>0.22712251226000676</c:v>
                      </c:pt>
                      <c:pt idx="8">
                        <c:v>0.37485285761248821</c:v>
                      </c:pt>
                      <c:pt idx="9">
                        <c:v>0.44956695014003911</c:v>
                      </c:pt>
                    </c:numCache>
                  </c:numRef>
                </c:val>
                <c:extLst xmlns:c15="http://schemas.microsoft.com/office/drawing/2012/chart">
                  <c:ext xmlns:c16="http://schemas.microsoft.com/office/drawing/2014/chart" uri="{C3380CC4-5D6E-409C-BE32-E72D297353CC}">
                    <c16:uniqueId val="{00000001-0657-48A6-BD68-871BAA4377B1}"/>
                  </c:ext>
                </c:extLst>
              </c15:ser>
            </c15:filteredBarSeries>
          </c:ext>
        </c:extLst>
      </c:barChart>
      <c:catAx>
        <c:axId val="100986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57200"/>
        <c:crosses val="autoZero"/>
        <c:auto val="1"/>
        <c:lblAlgn val="ctr"/>
        <c:lblOffset val="100"/>
        <c:noMultiLvlLbl val="0"/>
      </c:catAx>
      <c:valAx>
        <c:axId val="1009857200"/>
        <c:scaling>
          <c:orientation val="minMax"/>
        </c:scaling>
        <c:delete val="0"/>
        <c:axPos val="l"/>
        <c:numFmt formatCode="0%\ &quot;points&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861792"/>
        <c:crosses val="autoZero"/>
        <c:crossBetween val="between"/>
      </c:valAx>
      <c:spPr>
        <a:noFill/>
        <a:ln>
          <a:noFill/>
        </a:ln>
        <a:effectLst/>
      </c:spPr>
    </c:plotArea>
    <c:legend>
      <c:legendPos val="b"/>
      <c:layout>
        <c:manualLayout>
          <c:xMode val="edge"/>
          <c:yMode val="edge"/>
          <c:x val="0.17450306211723535"/>
          <c:y val="0.815550790047055"/>
          <c:w val="0.82321609798775153"/>
          <c:h val="0.184449209952945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(%)in Rooms</a:t>
            </a:r>
            <a:r>
              <a:rPr lang="en-US" baseline="0"/>
              <a:t> sold in Hotels</a:t>
            </a:r>
            <a:endParaRPr lang="en-US"/>
          </a:p>
        </c:rich>
      </c:tx>
      <c:layout>
        <c:manualLayout>
          <c:xMode val="edge"/>
          <c:yMode val="edge"/>
          <c:x val="0"/>
          <c:y val="1.2180673199010054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BC2E-4F6D-976A-605F650F8AFE}"/>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BC2E-4F6D-976A-605F650F8AFE}"/>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BC2E-4F6D-976A-605F650F8AFE}"/>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BC2E-4F6D-976A-605F650F8AFE}"/>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BC2E-4F6D-976A-605F650F8AFE}"/>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BC2E-4F6D-976A-605F650F8AFE}"/>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BC2E-4F6D-976A-605F650F8AFE}"/>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BC2E-4F6D-976A-605F650F8AFE}"/>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BC2E-4F6D-976A-605F650F8AFE}"/>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3-BC2E-4F6D-976A-605F650F8AFE}"/>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5-BC2E-4F6D-976A-605F650F8AFE}"/>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7-BC2E-4F6D-976A-605F650F8AFE}"/>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9-BC2E-4F6D-976A-605F650F8AFE}"/>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B-BC2E-4F6D-976A-605F650F8AFE}"/>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D-BC2E-4F6D-976A-605F650F8AFE}"/>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F-BC2E-4F6D-976A-605F650F8AFE}"/>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0079-4293-982C-F9A71A0195BA}"/>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0079-4293-982C-F9A71A0195BA}"/>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EC0-4EF7-9F99-EA4E2E2EB110}"/>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EC0-4EF7-9F99-EA4E2E2EB110}"/>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D-BAE0-4345-9EF8-940B3D490515}"/>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BAE0-4345-9EF8-940B3D490515}"/>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BAE0-4345-9EF8-940B3D490515}"/>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BAE0-4345-9EF8-940B3D490515}"/>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B-BAE0-4345-9EF8-940B3D490515}"/>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BAE0-4345-9EF8-940B3D490515}"/>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7-E634-4BD4-A477-6E3D2FBDB55D}"/>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E634-4BD4-A477-6E3D2FBDB55D}"/>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E634-4BD4-A477-6E3D2FBDB55D}"/>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6-E634-4BD4-A477-6E3D2FBDB55D}"/>
              </c:ext>
            </c:extLst>
          </c:dPt>
          <c:cat>
            <c:strRef>
              <c:extLst>
                <c:ext xmlns:c15="http://schemas.microsoft.com/office/drawing/2012/chart" uri="{02D57815-91ED-43cb-92C2-25804820EDAC}">
                  <c15:fullRef>
                    <c15:sqref>'Hotels rooms'!$A$9:$A$115</c15:sqref>
                  </c15:fullRef>
                </c:ext>
              </c:extLst>
              <c:f>'Hotels rooms'!$A$21:$A$115</c:f>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June 2023</c:v>
                </c:pt>
                <c:pt idx="91">
                  <c:v>12 months to July 2023</c:v>
                </c:pt>
                <c:pt idx="92">
                  <c:v>12 months to Aug 2023</c:v>
                </c:pt>
                <c:pt idx="93">
                  <c:v>12 months to Sep 2023</c:v>
                </c:pt>
                <c:pt idx="94">
                  <c:v>12 months to Oct 2023</c:v>
                </c:pt>
              </c:strCache>
            </c:strRef>
          </c:cat>
          <c:val>
            <c:numRef>
              <c:extLst>
                <c:ext xmlns:c15="http://schemas.microsoft.com/office/drawing/2012/chart" uri="{02D57815-91ED-43cb-92C2-25804820EDAC}">
                  <c15:fullRef>
                    <c15:sqref>'Hotels rooms'!$C$9:$C$115</c15:sqref>
                  </c15:fullRef>
                </c:ext>
              </c:extLst>
              <c:f>'Hotels rooms'!$C$21:$C$115</c:f>
              <c:numCache>
                <c:formatCode>0%</c:formatCode>
                <c:ptCount val="95"/>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-0.39156856711510607</c:v>
                </c:pt>
                <c:pt idx="69">
                  <c:v>-0.28382492508927459</c:v>
                </c:pt>
                <c:pt idx="70">
                  <c:v>-6.4214803706608398E-2</c:v>
                </c:pt>
                <c:pt idx="71">
                  <c:v>0.29399267930329692</c:v>
                </c:pt>
                <c:pt idx="72">
                  <c:v>0.58665017842386857</c:v>
                </c:pt>
                <c:pt idx="73">
                  <c:v>1.0898184930677306</c:v>
                </c:pt>
                <c:pt idx="74">
                  <c:v>1.92854848151414</c:v>
                </c:pt>
                <c:pt idx="75">
                  <c:v>2.7789264459768335</c:v>
                </c:pt>
                <c:pt idx="76">
                  <c:v>3.1879156914342346</c:v>
                </c:pt>
                <c:pt idx="77">
                  <c:v>3.1854413068938956</c:v>
                </c:pt>
                <c:pt idx="78">
                  <c:v>2.2474146723874213</c:v>
                </c:pt>
                <c:pt idx="79">
                  <c:v>1.892427151704533</c:v>
                </c:pt>
                <c:pt idx="80">
                  <c:v>1.6644813812189925</c:v>
                </c:pt>
                <c:pt idx="81">
                  <c:v>1.462157258590596</c:v>
                </c:pt>
                <c:pt idx="82">
                  <c:v>1.1364789534795516</c:v>
                </c:pt>
                <c:pt idx="83">
                  <c:v>0.84456216117880945</c:v>
                </c:pt>
                <c:pt idx="84">
                  <c:v>0.72843691348275241</c:v>
                </c:pt>
                <c:pt idx="85">
                  <c:v>0.60645246334143765</c:v>
                </c:pt>
                <c:pt idx="86">
                  <c:v>0.44581288790900558</c:v>
                </c:pt>
                <c:pt idx="87">
                  <c:v>0.29961243927469478</c:v>
                </c:pt>
                <c:pt idx="88">
                  <c:v>0.16660438818421486</c:v>
                </c:pt>
                <c:pt idx="89">
                  <c:v>7.0586516917906988E-2</c:v>
                </c:pt>
                <c:pt idx="90">
                  <c:v>3.8620932897267667E-2</c:v>
                </c:pt>
                <c:pt idx="91">
                  <c:v>1.5149302652290336E-2</c:v>
                </c:pt>
                <c:pt idx="92">
                  <c:v>1.1285333103168491E-2</c:v>
                </c:pt>
                <c:pt idx="93">
                  <c:v>-1.6849546058097291E-2</c:v>
                </c:pt>
                <c:pt idx="94">
                  <c:v>-3.0121116501131424E-2</c:v>
                </c:pt>
              </c:numCache>
            </c:numRef>
          </c:val>
          <c:extLst>
            <c:ext xmlns:c16="http://schemas.microsoft.com/office/drawing/2014/chart" uri="{C3380CC4-5D6E-409C-BE32-E72D297353CC}">
              <c16:uniqueId val="{00000020-BC2E-4F6D-976A-605F650F8AFE}"/>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rooms'!$A$9:$A$115</c15:sqref>
                        </c15:fullRef>
                        <c15:formulaRef>
                          <c15:sqref>'Hotels rooms'!$A$21:$A$115</c15:sqref>
                        </c15:formulaRef>
                      </c:ext>
                    </c:extLst>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June 2023</c:v>
                      </c:pt>
                      <c:pt idx="91">
                        <c:v>12 months to July 2023</c:v>
                      </c:pt>
                      <c:pt idx="92">
                        <c:v>12 months to Aug 2023</c:v>
                      </c:pt>
                      <c:pt idx="93">
                        <c:v>12 months to Sep 2023</c:v>
                      </c:pt>
                      <c:pt idx="94">
                        <c:v>12 months to Oct 2023</c:v>
                      </c:pt>
                    </c:strCache>
                  </c:strRef>
                </c:cat>
                <c:val>
                  <c:numRef>
                    <c:extLst>
                      <c:ext uri="{02D57815-91ED-43cb-92C2-25804820EDAC}">
                        <c15:fullRef>
                          <c15:sqref>'Hotels rooms'!$B$9:$B$115</c15:sqref>
                        </c15:fullRef>
                        <c15:formulaRef>
                          <c15:sqref>'Hotels rooms'!$B$21:$B$115</c15:sqref>
                        </c15:formulaRef>
                      </c:ext>
                    </c:extLst>
                    <c:numCache>
                      <c:formatCode>_(* #,##0_);_(* \(#,##0\);_(* "-"??_);_(@_)</c:formatCode>
                      <c:ptCount val="95"/>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830414.80709298933</c:v>
                      </c:pt>
                      <c:pt idx="69">
                        <c:v>909475.50325325306</c:v>
                      </c:pt>
                      <c:pt idx="70">
                        <c:v>1051351.2147040924</c:v>
                      </c:pt>
                      <c:pt idx="71">
                        <c:v>1228713.098339685</c:v>
                      </c:pt>
                      <c:pt idx="72">
                        <c:v>1324516.5291461044</c:v>
                      </c:pt>
                      <c:pt idx="73">
                        <c:v>1429960.3937000877</c:v>
                      </c:pt>
                      <c:pt idx="74">
                        <c:v>1586057.9293608356</c:v>
                      </c:pt>
                      <c:pt idx="75">
                        <c:v>1765956.5699545559</c:v>
                      </c:pt>
                      <c:pt idx="76">
                        <c:v>1957084.1971739721</c:v>
                      </c:pt>
                      <c:pt idx="77">
                        <c:v>2124733.4653051919</c:v>
                      </c:pt>
                      <c:pt idx="78">
                        <c:v>2181874.9538183524</c:v>
                      </c:pt>
                      <c:pt idx="79">
                        <c:v>2218539.6710767457</c:v>
                      </c:pt>
                      <c:pt idx="80">
                        <c:v>2212624.7921878314</c:v>
                      </c:pt>
                      <c:pt idx="81">
                        <c:v>2239271.7118453323</c:v>
                      </c:pt>
                      <c:pt idx="82">
                        <c:v>2246189.7429304547</c:v>
                      </c:pt>
                      <c:pt idx="83">
                        <c:v>2266437.6881421604</c:v>
                      </c:pt>
                      <c:pt idx="84">
                        <c:v>2289343.2614941807</c:v>
                      </c:pt>
                      <c:pt idx="85">
                        <c:v>2297163.3969401978</c:v>
                      </c:pt>
                      <c:pt idx="86">
                        <c:v>2293142.9952401672</c:v>
                      </c:pt>
                      <c:pt idx="87">
                        <c:v>2295059.1255318136</c:v>
                      </c:pt>
                      <c:pt idx="88">
                        <c:v>2283143.0124691371</c:v>
                      </c:pt>
                      <c:pt idx="89">
                        <c:v>2274711</c:v>
                      </c:pt>
                      <c:pt idx="90">
                        <c:v>2266141</c:v>
                      </c:pt>
                      <c:pt idx="91">
                        <c:v>2252149</c:v>
                      </c:pt>
                      <c:pt idx="92">
                        <c:v>2237595</c:v>
                      </c:pt>
                      <c:pt idx="93">
                        <c:v>2201541</c:v>
                      </c:pt>
                      <c:pt idx="94">
                        <c:v>2178532</c:v>
                      </c:pt>
                    </c:numCache>
                  </c:numRef>
                </c:val>
                <c:extLst>
                  <c:ext xmlns:c16="http://schemas.microsoft.com/office/drawing/2014/chart" uri="{C3380CC4-5D6E-409C-BE32-E72D297353CC}">
                    <c16:uniqueId val="{00000021-BC2E-4F6D-976A-605F650F8AFE}"/>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Change year on year (%) in Rooms sold in Bed&amp;Breakfasts, Guest Accommodation and Guesthouses</a:t>
            </a:r>
          </a:p>
        </c:rich>
      </c:tx>
      <c:layout>
        <c:manualLayout>
          <c:xMode val="edge"/>
          <c:yMode val="edge"/>
          <c:x val="2.9103294716613066E-2"/>
          <c:y val="2.421651932726127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552629702595619E-2"/>
          <c:y val="0.19256274887835817"/>
          <c:w val="0.85630042671959228"/>
          <c:h val="0.78443935926773456"/>
        </c:manualLayout>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320C-4098-8B43-08FAC0BEC31D}"/>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320C-4098-8B43-08FAC0BEC31D}"/>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320C-4098-8B43-08FAC0BEC31D}"/>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320C-4098-8B43-08FAC0BEC31D}"/>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320C-4098-8B43-08FAC0BEC31D}"/>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320C-4098-8B43-08FAC0BEC31D}"/>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320C-4098-8B43-08FAC0BEC31D}"/>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320C-4098-8B43-08FAC0BEC31D}"/>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1-320C-4098-8B43-08FAC0BEC31D}"/>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3-320C-4098-8B43-08FAC0BEC31D}"/>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5-320C-4098-8B43-08FAC0BEC31D}"/>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7-320C-4098-8B43-08FAC0BEC31D}"/>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9-320C-4098-8B43-08FAC0BEC31D}"/>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B-320C-4098-8B43-08FAC0BEC31D}"/>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D-320C-4098-8B43-08FAC0BEC31D}"/>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1F-320C-4098-8B43-08FAC0BEC31D}"/>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FD31-44AF-A685-69E2FA6EE74F}"/>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FD31-44AF-A685-69E2FA6EE74F}"/>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B3E-49BA-BA8B-D0D49346F5F9}"/>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B3E-49BA-BA8B-D0D49346F5F9}"/>
              </c:ext>
            </c:extLst>
          </c:dPt>
          <c:dPt>
            <c:idx val="7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D-5D32-4A4B-8E2D-EEAC44D96214}"/>
              </c:ext>
            </c:extLst>
          </c:dPt>
          <c:dPt>
            <c:idx val="7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C-5D32-4A4B-8E2D-EEAC44D96214}"/>
              </c:ext>
            </c:extLst>
          </c:dPt>
          <c:dPt>
            <c:idx val="7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B-5D32-4A4B-8E2D-EEAC44D96214}"/>
              </c:ext>
            </c:extLst>
          </c:dPt>
          <c:dPt>
            <c:idx val="7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A-5D32-4A4B-8E2D-EEAC44D96214}"/>
              </c:ext>
            </c:extLst>
          </c:dPt>
          <c:dPt>
            <c:idx val="7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9-5D32-4A4B-8E2D-EEAC44D96214}"/>
              </c:ext>
            </c:extLst>
          </c:dPt>
          <c:dPt>
            <c:idx val="7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8-5D32-4A4B-8E2D-EEAC44D96214}"/>
              </c:ext>
            </c:extLst>
          </c:dPt>
          <c:dPt>
            <c:idx val="7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4-28F6-424D-B66B-E78AE49A355E}"/>
              </c:ext>
            </c:extLst>
          </c:dPt>
          <c:dPt>
            <c:idx val="7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5-28F6-424D-B66B-E78AE49A355E}"/>
              </c:ext>
            </c:extLst>
          </c:dPt>
          <c:dPt>
            <c:idx val="7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6-28F6-424D-B66B-E78AE49A355E}"/>
              </c:ext>
            </c:extLst>
          </c:dPt>
          <c:dPt>
            <c:idx val="8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7-28F6-424D-B66B-E78AE49A355E}"/>
              </c:ext>
            </c:extLst>
          </c:dPt>
          <c:cat>
            <c:strRef>
              <c:extLst>
                <c:ext xmlns:c15="http://schemas.microsoft.com/office/drawing/2012/chart" uri="{02D57815-91ED-43cb-92C2-25804820EDAC}">
                  <c15:fullRef>
                    <c15:sqref>'B&amp;B rooms'!$A$9:$A$115</c15:sqref>
                  </c15:fullRef>
                </c:ext>
              </c:extLst>
              <c:f>'B&amp;B rooms'!$A$21:$A$115</c:f>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 2023</c:v>
                </c:pt>
                <c:pt idx="91">
                  <c:v>12 months to Jul 2023</c:v>
                </c:pt>
                <c:pt idx="92">
                  <c:v>12 months to Aug 2023</c:v>
                </c:pt>
                <c:pt idx="93">
                  <c:v>12 months to Sep 2023</c:v>
                </c:pt>
                <c:pt idx="94">
                  <c:v>12 months to Oct 2023</c:v>
                </c:pt>
              </c:strCache>
            </c:strRef>
          </c:cat>
          <c:val>
            <c:numRef>
              <c:extLst>
                <c:ext xmlns:c15="http://schemas.microsoft.com/office/drawing/2012/chart" uri="{02D57815-91ED-43cb-92C2-25804820EDAC}">
                  <c15:fullRef>
                    <c15:sqref>'B&amp;B rooms'!$C$9:$C$115</c15:sqref>
                  </c15:fullRef>
                </c:ext>
              </c:extLst>
              <c:f>'B&amp;B rooms'!$C$21:$C$115</c:f>
              <c:numCache>
                <c:formatCode>General</c:formatCode>
                <c:ptCount val="95"/>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-1.4190613929160757E-4</c:v>
                </c:pt>
                <c:pt idx="50" formatCode="0%">
                  <c:v>2.726072642306776E-2</c:v>
                </c:pt>
                <c:pt idx="51" formatCode="0%">
                  <c:v>-3.0448975726595134E-2</c:v>
                </c:pt>
                <c:pt idx="52" formatCode="0%">
                  <c:v>-0.11485199992613629</c:v>
                </c:pt>
                <c:pt idx="53" formatCode="0%">
                  <c:v>-0.20161114147051398</c:v>
                </c:pt>
                <c:pt idx="54" formatCode="0%">
                  <c:v>-0.30278482876660684</c:v>
                </c:pt>
                <c:pt idx="55" formatCode="0%">
                  <c:v>-0.4261730647980419</c:v>
                </c:pt>
                <c:pt idx="56" formatCode="0%">
                  <c:v>-0.50546710319869936</c:v>
                </c:pt>
                <c:pt idx="57" formatCode="0%">
                  <c:v>-0.54923128526540055</c:v>
                </c:pt>
                <c:pt idx="58" formatCode="0%">
                  <c:v>-0.61583606201981966</c:v>
                </c:pt>
                <c:pt idx="59" formatCode="0%">
                  <c:v>-0.67528140296547312</c:v>
                </c:pt>
                <c:pt idx="60" formatCode="0%">
                  <c:v>-0.72329016914775146</c:v>
                </c:pt>
                <c:pt idx="61" formatCode="0%">
                  <c:v>-0.75619822069524201</c:v>
                </c:pt>
                <c:pt idx="62" formatCode="0%">
                  <c:v>-0.83931682341986735</c:v>
                </c:pt>
                <c:pt idx="63" formatCode="0%">
                  <c:v>-0.83774121499724108</c:v>
                </c:pt>
                <c:pt idx="64" formatCode="0%">
                  <c:v>-0.82303185076453367</c:v>
                </c:pt>
                <c:pt idx="65" formatCode="0%">
                  <c:v>-0.77580857536760073</c:v>
                </c:pt>
                <c:pt idx="66" formatCode="0%">
                  <c:v>-0.64074113728982407</c:v>
                </c:pt>
                <c:pt idx="67" formatCode="0%">
                  <c:v>-0.36457760753372886</c:v>
                </c:pt>
                <c:pt idx="68" formatCode="0%">
                  <c:v>-0.18095720660122797</c:v>
                </c:pt>
                <c:pt idx="69" formatCode="0%">
                  <c:v>1.4833503485316169E-2</c:v>
                </c:pt>
                <c:pt idx="70" formatCode="0%">
                  <c:v>0.37105700701721706</c:v>
                </c:pt>
                <c:pt idx="71" formatCode="0%">
                  <c:v>0.85987712664707672</c:v>
                </c:pt>
                <c:pt idx="72" formatCode="0%">
                  <c:v>1.4143993150847487</c:v>
                </c:pt>
                <c:pt idx="73" formatCode="0%">
                  <c:v>1.8889603581694447</c:v>
                </c:pt>
                <c:pt idx="74" formatCode="0%">
                  <c:v>3.581855215689032</c:v>
                </c:pt>
                <c:pt idx="75" formatCode="0%">
                  <c:v>4.3529843073408205</c:v>
                </c:pt>
                <c:pt idx="76" formatCode="0%">
                  <c:v>5.0429120520858852</c:v>
                </c:pt>
                <c:pt idx="77" formatCode="0%">
                  <c:v>4.8310713282486484</c:v>
                </c:pt>
                <c:pt idx="78" formatCode="0%">
                  <c:v>3.4010988095869301</c:v>
                </c:pt>
                <c:pt idx="79" formatCode="0%">
                  <c:v>2.0185385886601979</c:v>
                </c:pt>
                <c:pt idx="80" formatCode="0%">
                  <c:v>1.729440114306305</c:v>
                </c:pt>
                <c:pt idx="81" formatCode="0%">
                  <c:v>1.4757537817048076</c:v>
                </c:pt>
                <c:pt idx="82" formatCode="0%">
                  <c:v>1.1845259120421348</c:v>
                </c:pt>
                <c:pt idx="83" formatCode="0%">
                  <c:v>0.92326682119548642</c:v>
                </c:pt>
                <c:pt idx="84" formatCode="0%">
                  <c:v>0.81194751576223134</c:v>
                </c:pt>
                <c:pt idx="85" formatCode="0%">
                  <c:v>0.78782225802812678</c:v>
                </c:pt>
                <c:pt idx="86" formatCode="0%">
                  <c:v>0.67260766465520394</c:v>
                </c:pt>
                <c:pt idx="87" formatCode="0%">
                  <c:v>0.48865872679365252</c:v>
                </c:pt>
                <c:pt idx="88" formatCode="0%">
                  <c:v>0.30452287469142442</c:v>
                </c:pt>
                <c:pt idx="89" formatCode="0%">
                  <c:v>0.18794054600181706</c:v>
                </c:pt>
                <c:pt idx="90" formatCode="0%">
                  <c:v>0.12929240298181593</c:v>
                </c:pt>
                <c:pt idx="91" formatCode="0%">
                  <c:v>0.1264600383359844</c:v>
                </c:pt>
                <c:pt idx="92" formatCode="0%">
                  <c:v>8.8323060796519387E-2</c:v>
                </c:pt>
                <c:pt idx="93" formatCode="0%">
                  <c:v>5.560770068019389E-2</c:v>
                </c:pt>
                <c:pt idx="94" formatCode="0%">
                  <c:v>3.1906220536290969E-2</c:v>
                </c:pt>
              </c:numCache>
            </c:numRef>
          </c:val>
          <c:extLst>
            <c:ext xmlns:c16="http://schemas.microsoft.com/office/drawing/2014/chart" uri="{C3380CC4-5D6E-409C-BE32-E72D297353CC}">
              <c16:uniqueId val="{00000020-320C-4098-8B43-08FAC0BEC31D}"/>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rooms'!$A$9:$A$115</c15:sqref>
                        </c15:fullRef>
                        <c15:formulaRef>
                          <c15:sqref>'B&amp;B rooms'!$A$21:$A$115</c15:sqref>
                        </c15:formulaRef>
                      </c:ext>
                    </c:extLst>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 2023</c:v>
                      </c:pt>
                      <c:pt idx="91">
                        <c:v>12 months to Jul 2023</c:v>
                      </c:pt>
                      <c:pt idx="92">
                        <c:v>12 months to Aug 2023</c:v>
                      </c:pt>
                      <c:pt idx="93">
                        <c:v>12 months to Sep 2023</c:v>
                      </c:pt>
                      <c:pt idx="94">
                        <c:v>12 months to Oct 2023</c:v>
                      </c:pt>
                    </c:strCache>
                  </c:strRef>
                </c:cat>
                <c:val>
                  <c:numRef>
                    <c:extLst>
                      <c:ext uri="{02D57815-91ED-43cb-92C2-25804820EDAC}">
                        <c15:fullRef>
                          <c15:sqref>'B&amp;B rooms'!$B$9:$B$115</c15:sqref>
                        </c15:fullRef>
                        <c15:formulaRef>
                          <c15:sqref>'B&amp;B rooms'!$B$21:$B$115</c15:sqref>
                        </c15:formulaRef>
                      </c:ext>
                    </c:extLst>
                    <c:numCache>
                      <c:formatCode>_(* #,##0_);_(* \(#,##0\);_(* "-"??_);_(@_)</c:formatCode>
                      <c:ptCount val="95"/>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455084.51365485968</c:v>
                      </c:pt>
                      <c:pt idx="50">
                        <c:v>467555.87088452105</c:v>
                      </c:pt>
                      <c:pt idx="51">
                        <c:v>442299.22935405152</c:v>
                      </c:pt>
                      <c:pt idx="52">
                        <c:v>405535.88808319962</c:v>
                      </c:pt>
                      <c:pt idx="53">
                        <c:v>362629.87020262127</c:v>
                      </c:pt>
                      <c:pt idx="54">
                        <c:v>314476.83952398639</c:v>
                      </c:pt>
                      <c:pt idx="55">
                        <c:v>260461.97249277378</c:v>
                      </c:pt>
                      <c:pt idx="56">
                        <c:v>228645.4046186695</c:v>
                      </c:pt>
                      <c:pt idx="57">
                        <c:v>207533.31850689789</c:v>
                      </c:pt>
                      <c:pt idx="58">
                        <c:v>176766.40139388229</c:v>
                      </c:pt>
                      <c:pt idx="59">
                        <c:v>149171.40139388229</c:v>
                      </c:pt>
                      <c:pt idx="60">
                        <c:v>126792.31843413219</c:v>
                      </c:pt>
                      <c:pt idx="61">
                        <c:v>110950.41416309525</c:v>
                      </c:pt>
                      <c:pt idx="62">
                        <c:v>75128.36256241519</c:v>
                      </c:pt>
                      <c:pt idx="63">
                        <c:v>71766.935562645012</c:v>
                      </c:pt>
                      <c:pt idx="64">
                        <c:v>71766.935562645012</c:v>
                      </c:pt>
                      <c:pt idx="65">
                        <c:v>81298.507214987738</c:v>
                      </c:pt>
                      <c:pt idx="66">
                        <c:v>112978.59171607785</c:v>
                      </c:pt>
                      <c:pt idx="67">
                        <c:v>165503.36970784242</c:v>
                      </c:pt>
                      <c:pt idx="68">
                        <c:v>187270.37089666756</c:v>
                      </c:pt>
                      <c:pt idx="69">
                        <c:v>210611.76471028919</c:v>
                      </c:pt>
                      <c:pt idx="70">
                        <c:v>242356.81323630028</c:v>
                      </c:pt>
                      <c:pt idx="71">
                        <c:v>277440.47740237153</c:v>
                      </c:pt>
                      <c:pt idx="72">
                        <c:v>306127.28678537614</c:v>
                      </c:pt>
                      <c:pt idx="73">
                        <c:v>320531.34823966387</c:v>
                      </c:pt>
                      <c:pt idx="74">
                        <c:v>344227.27985277865</c:v>
                      </c:pt>
                      <c:pt idx="75">
                        <c:v>384167.27985277865</c:v>
                      </c:pt>
                      <c:pt idx="76">
                        <c:v>433681.27985277865</c:v>
                      </c:pt>
                      <c:pt idx="77">
                        <c:v>474057.39445073088</c:v>
                      </c:pt>
                      <c:pt idx="78">
                        <c:v>497229.94551043806</c:v>
                      </c:pt>
                      <c:pt idx="79">
                        <c:v>499578.30801641761</c:v>
                      </c:pt>
                      <c:pt idx="80">
                        <c:v>511143.26254638442</c:v>
                      </c:pt>
                      <c:pt idx="81">
                        <c:v>521422.87295302161</c:v>
                      </c:pt>
                      <c:pt idx="82">
                        <c:v>529434.73847465415</c:v>
                      </c:pt>
                      <c:pt idx="83">
                        <c:v>533592.06504461728</c:v>
                      </c:pt>
                      <c:pt idx="84">
                        <c:v>554686.57679779443</c:v>
                      </c:pt>
                      <c:pt idx="85">
                        <c:v>573053.07877863571</c:v>
                      </c:pt>
                      <c:pt idx="86">
                        <c:v>575757.18666516943</c:v>
                      </c:pt>
                      <c:pt idx="87">
                        <c:v>571893.97370141826</c:v>
                      </c:pt>
                      <c:pt idx="88">
                        <c:v>565747.14989340294</c:v>
                      </c:pt>
                      <c:pt idx="89">
                        <c:v>563152</c:v>
                      </c:pt>
                      <c:pt idx="90">
                        <c:v>561518</c:v>
                      </c:pt>
                      <c:pt idx="91">
                        <c:v>562755</c:v>
                      </c:pt>
                      <c:pt idx="92">
                        <c:v>556289</c:v>
                      </c:pt>
                      <c:pt idx="93">
                        <c:v>550418</c:v>
                      </c:pt>
                      <c:pt idx="94">
                        <c:v>546327</c:v>
                      </c:pt>
                    </c:numCache>
                  </c:numRef>
                </c:val>
                <c:extLst>
                  <c:ext xmlns:c16="http://schemas.microsoft.com/office/drawing/2014/chart" uri="{C3380CC4-5D6E-409C-BE32-E72D297353CC}">
                    <c16:uniqueId val="{00000021-320C-4098-8B43-08FAC0BEC31D}"/>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Change year on year (%) in</a:t>
            </a:r>
            <a:r>
              <a:rPr lang="en-GB" sz="1200" baseline="0"/>
              <a:t> Cruise Ships docking in NI</a:t>
            </a:r>
            <a:endParaRPr lang="en-GB" sz="1200"/>
          </a:p>
        </c:rich>
      </c:tx>
      <c:layout>
        <c:manualLayout>
          <c:xMode val="edge"/>
          <c:yMode val="edge"/>
          <c:x val="1.7184990157672646E-2"/>
          <c:y val="2.7441794866597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12MR'!$J$10</c:f>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ext>
              </c:extLst>
              <c:f>'Cruise Ships 12MR'!$A$23:$A$137</c:f>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12MR'!$J$11:$J$137</c15:sqref>
                  </c15:fullRef>
                </c:ext>
              </c:extLst>
              <c:f>'Cruise Ships 12MR'!$J$23:$J$137</c:f>
              <c:numCache>
                <c:formatCode>General</c:formatCode>
                <c:ptCount val="115"/>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41.333333333333336</c:v>
                </c:pt>
                <c:pt idx="103" formatCode="0%">
                  <c:v>5.6190476190476186</c:v>
                </c:pt>
                <c:pt idx="104" formatCode="0%">
                  <c:v>3.4722222222222223</c:v>
                </c:pt>
                <c:pt idx="105" formatCode="0%">
                  <c:v>1.5079365079365079</c:v>
                </c:pt>
                <c:pt idx="106" formatCode="0%">
                  <c:v>1.1549295774647887</c:v>
                </c:pt>
                <c:pt idx="107" formatCode="0%">
                  <c:v>1.125</c:v>
                </c:pt>
                <c:pt idx="108" formatCode="0%">
                  <c:v>1.125</c:v>
                </c:pt>
                <c:pt idx="109" formatCode="0%">
                  <c:v>1.125</c:v>
                </c:pt>
                <c:pt idx="110" formatCode="0%">
                  <c:v>1.0821917808219179</c:v>
                </c:pt>
                <c:pt idx="111" formatCode="0%">
                  <c:v>1.1095890410958904</c:v>
                </c:pt>
                <c:pt idx="112" formatCode="0%">
                  <c:v>0.98734177215189878</c:v>
                </c:pt>
                <c:pt idx="113" formatCode="0%">
                  <c:v>0.61386138613861385</c:v>
                </c:pt>
                <c:pt idx="114" formatCode="0%">
                  <c:v>0.25196850393700787</c:v>
                </c:pt>
              </c:numCache>
            </c:numRef>
          </c:val>
          <c:extLst xmlns:c15="http://schemas.microsoft.com/office/drawing/2012/chart">
            <c:ext xmlns:c16="http://schemas.microsoft.com/office/drawing/2014/chart" uri="{C3380CC4-5D6E-409C-BE32-E72D297353CC}">
              <c16:uniqueId val="{00000000-C1BE-4A8B-A10C-E00F12D89571}"/>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12MR'!$B$10</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uri="{02D57815-91ED-43cb-92C2-25804820EDAC}">
                        <c15:fullRef>
                          <c15:sqref>'Cruise Ships 12MR'!$B$11:$B$137</c15:sqref>
                        </c15:fullRef>
                        <c15:formulaRef>
                          <c15:sqref>'Cruise Ships 12MR'!$B$23:$B$137</c15:sqref>
                        </c15:formulaRef>
                      </c:ext>
                    </c:extLst>
                    <c:numCache>
                      <c:formatCode>_-* #,##0_-;\-* #,##0_-;_-* "-"??_-;_-@_-</c:formatCode>
                      <c:ptCount val="115"/>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pt idx="102">
                        <c:v>123</c:v>
                      </c:pt>
                      <c:pt idx="103">
                        <c:v>134</c:v>
                      </c:pt>
                      <c:pt idx="104">
                        <c:v>150</c:v>
                      </c:pt>
                      <c:pt idx="105">
                        <c:v>146</c:v>
                      </c:pt>
                      <c:pt idx="106">
                        <c:v>141</c:v>
                      </c:pt>
                      <c:pt idx="107">
                        <c:v>141</c:v>
                      </c:pt>
                      <c:pt idx="108">
                        <c:v>141</c:v>
                      </c:pt>
                      <c:pt idx="109">
                        <c:v>141</c:v>
                      </c:pt>
                      <c:pt idx="110">
                        <c:v>140</c:v>
                      </c:pt>
                      <c:pt idx="111">
                        <c:v>141</c:v>
                      </c:pt>
                      <c:pt idx="112">
                        <c:v>143</c:v>
                      </c:pt>
                      <c:pt idx="113">
                        <c:v>147</c:v>
                      </c:pt>
                      <c:pt idx="114">
                        <c:v>140</c:v>
                      </c:pt>
                    </c:numCache>
                  </c:numRef>
                </c:val>
                <c:extLst>
                  <c:ext xmlns:c16="http://schemas.microsoft.com/office/drawing/2014/chart" uri="{C3380CC4-5D6E-409C-BE32-E72D297353CC}">
                    <c16:uniqueId val="{00000002-C1BE-4A8B-A10C-E00F12D89571}"/>
                  </c:ext>
                </c:extLst>
              </c15:ser>
            </c15:filteredBarSeries>
            <c15:filteredBarSeries>
              <c15:ser>
                <c:idx val="1"/>
                <c:order val="1"/>
                <c:tx>
                  <c:strRef>
                    <c:extLst>
                      <c:ext xmlns:c15="http://schemas.microsoft.com/office/drawing/2012/chart" uri="{02D57815-91ED-43cb-92C2-25804820EDAC}">
                        <c15:formulaRef>
                          <c15:sqref>'Cruise Ships 12MR'!$C$10</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12MR'!$C$11:$C$137</c15:sqref>
                        </c15:fullRef>
                        <c15:formulaRef>
                          <c15:sqref>'Cruise Ships 12MR'!$C$23:$C$137</c15:sqref>
                        </c15:formulaRef>
                      </c:ext>
                    </c:extLst>
                    <c:numCache>
                      <c:formatCode>_-* #,##0_-;\-* #,##0_-;_-* "-"??_-;_-@_-</c:formatCode>
                      <c:ptCount val="115"/>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384106</c:v>
                      </c:pt>
                      <c:pt idx="102">
                        <c:v>423753</c:v>
                      </c:pt>
                      <c:pt idx="103">
                        <c:v>407229</c:v>
                      </c:pt>
                      <c:pt idx="104">
                        <c:v>394939</c:v>
                      </c:pt>
                      <c:pt idx="105">
                        <c:v>354712</c:v>
                      </c:pt>
                      <c:pt idx="106">
                        <c:v>317754</c:v>
                      </c:pt>
                      <c:pt idx="107">
                        <c:v>317729</c:v>
                      </c:pt>
                      <c:pt idx="108">
                        <c:v>317729</c:v>
                      </c:pt>
                      <c:pt idx="109">
                        <c:v>317729</c:v>
                      </c:pt>
                      <c:pt idx="110">
                        <c:v>315754</c:v>
                      </c:pt>
                      <c:pt idx="111">
                        <c:v>316154</c:v>
                      </c:pt>
                      <c:pt idx="112">
                        <c:v>306030</c:v>
                      </c:pt>
                      <c:pt idx="113">
                        <c:v>251825</c:v>
                      </c:pt>
                      <c:pt idx="114">
                        <c:v>195943</c:v>
                      </c:pt>
                    </c:numCache>
                  </c:numRef>
                </c:val>
                <c:extLst xmlns:c15="http://schemas.microsoft.com/office/drawing/2012/chart">
                  <c:ext xmlns:c16="http://schemas.microsoft.com/office/drawing/2014/chart" uri="{C3380CC4-5D6E-409C-BE32-E72D297353CC}">
                    <c16:uniqueId val="{00000003-C1BE-4A8B-A10C-E00F12D89571}"/>
                  </c:ext>
                </c:extLst>
              </c15:ser>
            </c15:filteredBarSeries>
            <c15:filteredBarSeries>
              <c15:ser>
                <c:idx val="2"/>
                <c:order val="2"/>
                <c:tx>
                  <c:strRef>
                    <c:extLst>
                      <c:ext xmlns:c15="http://schemas.microsoft.com/office/drawing/2012/chart" uri="{02D57815-91ED-43cb-92C2-25804820EDAC}">
                        <c15:formulaRef>
                          <c15:sqref>'Cruise Ships 12MR'!$D$10</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12MR'!$D$11:$D$137</c15:sqref>
                        </c15:fullRef>
                        <c15:formulaRef>
                          <c15:sqref>'Cruise Ships 12MR'!$D$23:$D$137</c15:sqref>
                        </c15:formulaRef>
                      </c:ext>
                    </c:extLst>
                    <c:numCache>
                      <c:formatCode>_-* #,##0_-;\-* #,##0_-;_-* "-"??_-;_-@_-</c:formatCode>
                      <c:ptCount val="115"/>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c:v>
                      </c:pt>
                      <c:pt idx="102">
                        <c:v>4</c:v>
                      </c:pt>
                      <c:pt idx="103">
                        <c:v>4</c:v>
                      </c:pt>
                      <c:pt idx="104">
                        <c:v>6</c:v>
                      </c:pt>
                      <c:pt idx="105">
                        <c:v>7</c:v>
                      </c:pt>
                      <c:pt idx="106">
                        <c:v>7</c:v>
                      </c:pt>
                      <c:pt idx="107">
                        <c:v>7</c:v>
                      </c:pt>
                      <c:pt idx="108">
                        <c:v>7</c:v>
                      </c:pt>
                      <c:pt idx="109">
                        <c:v>7</c:v>
                      </c:pt>
                      <c:pt idx="110">
                        <c:v>7</c:v>
                      </c:pt>
                      <c:pt idx="111">
                        <c:v>7</c:v>
                      </c:pt>
                      <c:pt idx="112">
                        <c:v>7</c:v>
                      </c:pt>
                      <c:pt idx="113">
                        <c:v>9</c:v>
                      </c:pt>
                      <c:pt idx="114">
                        <c:v>10</c:v>
                      </c:pt>
                    </c:numCache>
                  </c:numRef>
                </c:val>
                <c:extLst xmlns:c15="http://schemas.microsoft.com/office/drawing/2012/chart">
                  <c:ext xmlns:c16="http://schemas.microsoft.com/office/drawing/2014/chart" uri="{C3380CC4-5D6E-409C-BE32-E72D297353CC}">
                    <c16:uniqueId val="{00000004-C1BE-4A8B-A10C-E00F12D89571}"/>
                  </c:ext>
                </c:extLst>
              </c15:ser>
            </c15:filteredBarSeries>
            <c15:filteredBarSeries>
              <c15:ser>
                <c:idx val="3"/>
                <c:order val="3"/>
                <c:tx>
                  <c:strRef>
                    <c:extLst>
                      <c:ext xmlns:c15="http://schemas.microsoft.com/office/drawing/2012/chart" uri="{02D57815-91ED-43cb-92C2-25804820EDAC}">
                        <c15:formulaRef>
                          <c15:sqref>'Cruise Ships 12MR'!$E$10</c15:sqref>
                        </c15:formulaRef>
                      </c:ext>
                    </c:extLst>
                    <c:strCache>
                      <c:ptCount val="1"/>
                      <c:pt idx="0">
                        <c:v>Passengers and Crew onboard ships docking in Londonderry</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12MR'!$E$11:$E$137</c15:sqref>
                        </c15:fullRef>
                        <c15:formulaRef>
                          <c15:sqref>'Cruise Ships 12MR'!$E$23:$E$137</c15:sqref>
                        </c15:formulaRef>
                      </c:ext>
                    </c:extLst>
                    <c:numCache>
                      <c:formatCode>_-* #,##0_-;\-* #,##0_-;_-* "-"??_-;_-@_-</c:formatCode>
                      <c:ptCount val="115"/>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325</c:v>
                      </c:pt>
                      <c:pt idx="102">
                        <c:v>2875</c:v>
                      </c:pt>
                      <c:pt idx="103">
                        <c:v>2875</c:v>
                      </c:pt>
                      <c:pt idx="104">
                        <c:v>5189</c:v>
                      </c:pt>
                      <c:pt idx="105">
                        <c:v>5514</c:v>
                      </c:pt>
                      <c:pt idx="106">
                        <c:v>5514</c:v>
                      </c:pt>
                      <c:pt idx="107">
                        <c:v>5514</c:v>
                      </c:pt>
                      <c:pt idx="108">
                        <c:v>5514</c:v>
                      </c:pt>
                      <c:pt idx="109">
                        <c:v>5514</c:v>
                      </c:pt>
                      <c:pt idx="110">
                        <c:v>5514</c:v>
                      </c:pt>
                      <c:pt idx="111">
                        <c:v>5514</c:v>
                      </c:pt>
                      <c:pt idx="112">
                        <c:v>5514</c:v>
                      </c:pt>
                      <c:pt idx="113">
                        <c:v>8555</c:v>
                      </c:pt>
                      <c:pt idx="114">
                        <c:v>9727</c:v>
                      </c:pt>
                    </c:numCache>
                  </c:numRef>
                </c:val>
                <c:extLst xmlns:c15="http://schemas.microsoft.com/office/drawing/2012/chart">
                  <c:ext xmlns:c16="http://schemas.microsoft.com/office/drawing/2014/chart" uri="{C3380CC4-5D6E-409C-BE32-E72D297353CC}">
                    <c16:uniqueId val="{00000005-C1BE-4A8B-A10C-E00F12D89571}"/>
                  </c:ext>
                </c:extLst>
              </c15:ser>
            </c15:filteredBarSeries>
            <c15:filteredBarSeries>
              <c15:ser>
                <c:idx val="4"/>
                <c:order val="4"/>
                <c:tx>
                  <c:strRef>
                    <c:extLst>
                      <c:ext xmlns:c15="http://schemas.microsoft.com/office/drawing/2012/chart" uri="{02D57815-91ED-43cb-92C2-25804820EDAC}">
                        <c15:formulaRef>
                          <c15:sqref>'Cruise Ships 12MR'!$F$10</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12MR'!$F$11:$F$137</c15:sqref>
                        </c15:fullRef>
                        <c15:formulaRef>
                          <c15:sqref>'Cruise Ships 12MR'!$F$23:$F$137</c15:sqref>
                        </c15:formulaRef>
                      </c:ext>
                    </c:extLst>
                    <c:numCache>
                      <c:formatCode>_-* #,##0_-;\-* #,##0_-;_-* "-"??_-;_-@_-</c:formatCode>
                      <c:ptCount val="115"/>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1</c:v>
                      </c:pt>
                      <c:pt idx="104">
                        <c:v>5</c:v>
                      </c:pt>
                      <c:pt idx="105">
                        <c:v>5</c:v>
                      </c:pt>
                      <c:pt idx="106">
                        <c:v>5</c:v>
                      </c:pt>
                      <c:pt idx="107">
                        <c:v>5</c:v>
                      </c:pt>
                      <c:pt idx="108">
                        <c:v>5</c:v>
                      </c:pt>
                      <c:pt idx="109">
                        <c:v>5</c:v>
                      </c:pt>
                      <c:pt idx="110">
                        <c:v>5</c:v>
                      </c:pt>
                      <c:pt idx="111">
                        <c:v>6</c:v>
                      </c:pt>
                      <c:pt idx="112">
                        <c:v>7</c:v>
                      </c:pt>
                      <c:pt idx="113">
                        <c:v>7</c:v>
                      </c:pt>
                      <c:pt idx="114">
                        <c:v>9</c:v>
                      </c:pt>
                    </c:numCache>
                  </c:numRef>
                </c:val>
                <c:extLst xmlns:c15="http://schemas.microsoft.com/office/drawing/2012/chart">
                  <c:ext xmlns:c16="http://schemas.microsoft.com/office/drawing/2014/chart" uri="{C3380CC4-5D6E-409C-BE32-E72D297353CC}">
                    <c16:uniqueId val="{00000006-C1BE-4A8B-A10C-E00F12D89571}"/>
                  </c:ext>
                </c:extLst>
              </c15:ser>
            </c15:filteredBarSeries>
            <c15:filteredBarSeries>
              <c15:ser>
                <c:idx val="5"/>
                <c:order val="5"/>
                <c:tx>
                  <c:strRef>
                    <c:extLst>
                      <c:ext xmlns:c15="http://schemas.microsoft.com/office/drawing/2012/chart" uri="{02D57815-91ED-43cb-92C2-25804820EDAC}">
                        <c15:formulaRef>
                          <c15:sqref>'Cruise Ships 12MR'!$G$10</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12MR'!$G$11:$G$137</c15:sqref>
                        </c15:fullRef>
                        <c15:formulaRef>
                          <c15:sqref>'Cruise Ships 12MR'!$G$23:$G$137</c15:sqref>
                        </c15:formulaRef>
                      </c:ext>
                    </c:extLst>
                    <c:numCache>
                      <c:formatCode>_-* #,##0_-;\-* #,##0_-;_-* "-"??_-;_-@_-</c:formatCode>
                      <c:ptCount val="115"/>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502</c:v>
                      </c:pt>
                      <c:pt idx="104">
                        <c:v>3050</c:v>
                      </c:pt>
                      <c:pt idx="105">
                        <c:v>3050</c:v>
                      </c:pt>
                      <c:pt idx="106">
                        <c:v>3050</c:v>
                      </c:pt>
                      <c:pt idx="107">
                        <c:v>3050</c:v>
                      </c:pt>
                      <c:pt idx="108">
                        <c:v>3050</c:v>
                      </c:pt>
                      <c:pt idx="109">
                        <c:v>3050</c:v>
                      </c:pt>
                      <c:pt idx="110">
                        <c:v>3050</c:v>
                      </c:pt>
                      <c:pt idx="111">
                        <c:v>3450</c:v>
                      </c:pt>
                      <c:pt idx="112">
                        <c:v>3850</c:v>
                      </c:pt>
                      <c:pt idx="113">
                        <c:v>3850</c:v>
                      </c:pt>
                      <c:pt idx="114">
                        <c:v>4369</c:v>
                      </c:pt>
                    </c:numCache>
                  </c:numRef>
                </c:val>
                <c:extLst xmlns:c15="http://schemas.microsoft.com/office/drawing/2012/chart">
                  <c:ext xmlns:c16="http://schemas.microsoft.com/office/drawing/2014/chart" uri="{C3380CC4-5D6E-409C-BE32-E72D297353CC}">
                    <c16:uniqueId val="{00000007-C1BE-4A8B-A10C-E00F12D89571}"/>
                  </c:ext>
                </c:extLst>
              </c15:ser>
            </c15:filteredBarSeries>
            <c15:filteredBarSeries>
              <c15:ser>
                <c:idx val="6"/>
                <c:order val="6"/>
                <c:tx>
                  <c:strRef>
                    <c:extLst>
                      <c:ext xmlns:c15="http://schemas.microsoft.com/office/drawing/2012/chart" uri="{02D57815-91ED-43cb-92C2-25804820EDAC}">
                        <c15:formulaRef>
                          <c15:sqref>'Cruise Ships 12MR'!$H$10</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12MR'!$H$11:$H$137</c15:sqref>
                        </c15:fullRef>
                        <c15:formulaRef>
                          <c15:sqref>'Cruise Ships 12MR'!$H$23:$H$137</c15:sqref>
                        </c15:formulaRef>
                      </c:ext>
                    </c:extLst>
                    <c:numCache>
                      <c:formatCode>_-* #,##0_-;\-* #,##0_-;_-* "-"??_-;_-@_-</c:formatCode>
                      <c:ptCount val="115"/>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101</c:v>
                      </c:pt>
                      <c:pt idx="102">
                        <c:v>127</c:v>
                      </c:pt>
                      <c:pt idx="103">
                        <c:v>139</c:v>
                      </c:pt>
                      <c:pt idx="104">
                        <c:v>161</c:v>
                      </c:pt>
                      <c:pt idx="105">
                        <c:v>158</c:v>
                      </c:pt>
                      <c:pt idx="106">
                        <c:v>153</c:v>
                      </c:pt>
                      <c:pt idx="107">
                        <c:v>153</c:v>
                      </c:pt>
                      <c:pt idx="108">
                        <c:v>153</c:v>
                      </c:pt>
                      <c:pt idx="109">
                        <c:v>153</c:v>
                      </c:pt>
                      <c:pt idx="110">
                        <c:v>152</c:v>
                      </c:pt>
                      <c:pt idx="111">
                        <c:v>154</c:v>
                      </c:pt>
                      <c:pt idx="112">
                        <c:v>157</c:v>
                      </c:pt>
                      <c:pt idx="113">
                        <c:v>163</c:v>
                      </c:pt>
                      <c:pt idx="114">
                        <c:v>159</c:v>
                      </c:pt>
                    </c:numCache>
                  </c:numRef>
                </c:val>
                <c:extLst xmlns:c15="http://schemas.microsoft.com/office/drawing/2012/chart">
                  <c:ext xmlns:c16="http://schemas.microsoft.com/office/drawing/2014/chart" uri="{C3380CC4-5D6E-409C-BE32-E72D297353CC}">
                    <c16:uniqueId val="{00000008-C1BE-4A8B-A10C-E00F12D89571}"/>
                  </c:ext>
                </c:extLst>
              </c15:ser>
            </c15:filteredBarSeries>
            <c15:filteredBarSeries>
              <c15:ser>
                <c:idx val="7"/>
                <c:order val="7"/>
                <c:tx>
                  <c:strRef>
                    <c:extLst>
                      <c:ext xmlns:c15="http://schemas.microsoft.com/office/drawing/2012/chart" uri="{02D57815-91ED-43cb-92C2-25804820EDAC}">
                        <c15:formulaRef>
                          <c15:sqref>'Cruise Ships 12MR'!$I$10</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12MR'!$I$11:$I$137</c15:sqref>
                        </c15:fullRef>
                        <c15:formulaRef>
                          <c15:sqref>'Cruise Ships 12MR'!$I$23:$I$137</c15:sqref>
                        </c15:formulaRef>
                      </c:ext>
                    </c:extLst>
                    <c:numCache>
                      <c:formatCode>_-* #,##0_-;\-* #,##0_-;_-* "-"??_-;_-@_-</c:formatCode>
                      <c:ptCount val="115"/>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384431</c:v>
                      </c:pt>
                      <c:pt idx="102">
                        <c:v>426628</c:v>
                      </c:pt>
                      <c:pt idx="103">
                        <c:v>410606</c:v>
                      </c:pt>
                      <c:pt idx="104">
                        <c:v>403178</c:v>
                      </c:pt>
                      <c:pt idx="105">
                        <c:v>363276</c:v>
                      </c:pt>
                      <c:pt idx="106">
                        <c:v>326318</c:v>
                      </c:pt>
                      <c:pt idx="107">
                        <c:v>326293</c:v>
                      </c:pt>
                      <c:pt idx="108">
                        <c:v>326293</c:v>
                      </c:pt>
                      <c:pt idx="109">
                        <c:v>326293</c:v>
                      </c:pt>
                      <c:pt idx="110">
                        <c:v>324318</c:v>
                      </c:pt>
                      <c:pt idx="111">
                        <c:v>325118</c:v>
                      </c:pt>
                      <c:pt idx="112">
                        <c:v>315394</c:v>
                      </c:pt>
                      <c:pt idx="113">
                        <c:v>264230</c:v>
                      </c:pt>
                      <c:pt idx="114">
                        <c:v>210039</c:v>
                      </c:pt>
                    </c:numCache>
                  </c:numRef>
                </c:val>
                <c:extLst xmlns:c15="http://schemas.microsoft.com/office/drawing/2012/chart">
                  <c:ext xmlns:c16="http://schemas.microsoft.com/office/drawing/2014/chart" uri="{C3380CC4-5D6E-409C-BE32-E72D297353CC}">
                    <c16:uniqueId val="{00000009-C1BE-4A8B-A10C-E00F12D89571}"/>
                  </c:ext>
                </c:extLst>
              </c15:ser>
            </c15:filteredBarSeries>
            <c15:filteredBarSeries>
              <c15:ser>
                <c:idx val="9"/>
                <c:order val="9"/>
                <c:tx>
                  <c:strRef>
                    <c:extLst>
                      <c:ext xmlns:c15="http://schemas.microsoft.com/office/drawing/2012/chart" uri="{02D57815-91ED-43cb-92C2-25804820EDAC}">
                        <c15:formulaRef>
                          <c15:sqref>'Cruise Ships 12MR'!$K$10</c15:sqref>
                        </c15:formulaRef>
                      </c:ext>
                    </c:extLst>
                    <c:strCache>
                      <c:ptCount val="1"/>
                      <c:pt idx="0">
                        <c:v>Change year on year in total passengers and crew onboard ships docking in NI (%)</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12MR'!$K$11:$K$137</c15:sqref>
                        </c15:fullRef>
                        <c15:formulaRef>
                          <c15:sqref>'Cruise Ships 12MR'!$K$23:$K$137</c15:sqref>
                        </c15:formulaRef>
                      </c:ext>
                    </c:extLst>
                    <c:numCache>
                      <c:formatCode>General</c:formatCode>
                      <c:ptCount val="115"/>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25.278287650138591</c:v>
                      </c:pt>
                      <c:pt idx="103" formatCode="0%">
                        <c:v>2.9797815319899588</c:v>
                      </c:pt>
                      <c:pt idx="104" formatCode="0%">
                        <c:v>1.2728723074407933</c:v>
                      </c:pt>
                      <c:pt idx="105" formatCode="0%">
                        <c:v>0.34938488054201833</c:v>
                      </c:pt>
                      <c:pt idx="106" formatCode="0%">
                        <c:v>3.329934579261689E-2</c:v>
                      </c:pt>
                      <c:pt idx="107" formatCode="0%">
                        <c:v>2.6717893531192378E-2</c:v>
                      </c:pt>
                      <c:pt idx="108" formatCode="0%">
                        <c:v>2.6717893531192378E-2</c:v>
                      </c:pt>
                      <c:pt idx="109" formatCode="0%">
                        <c:v>2.6717893531192378E-2</c:v>
                      </c:pt>
                      <c:pt idx="110" formatCode="0%">
                        <c:v>1.4200520988063558E-2</c:v>
                      </c:pt>
                      <c:pt idx="111" formatCode="0%">
                        <c:v>1.6702264390497129E-2</c:v>
                      </c:pt>
                      <c:pt idx="112" formatCode="0%">
                        <c:v>-4.3973798200066083E-2</c:v>
                      </c:pt>
                      <c:pt idx="113" formatCode="0%">
                        <c:v>-0.3126724951941961</c:v>
                      </c:pt>
                      <c:pt idx="114" formatCode="0%">
                        <c:v>-0.50767647693072182</c:v>
                      </c:pt>
                    </c:numCache>
                  </c:numRef>
                </c:val>
                <c:extLst xmlns:c15="http://schemas.microsoft.com/office/drawing/2012/chart">
                  <c:ext xmlns:c16="http://schemas.microsoft.com/office/drawing/2014/chart" uri="{C3380CC4-5D6E-409C-BE32-E72D297353CC}">
                    <c16:uniqueId val="{00000001-C1BE-4A8B-A10C-E00F12D89571}"/>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100">
                <a:solidFill>
                  <a:schemeClr val="tx1"/>
                </a:solidFill>
              </a:rPr>
              <a:t>Percentage change (%) year on year on Overnight Trips by RoI residents in NI</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30520097215477E-2"/>
          <c:y val="0.24172371975437765"/>
          <c:w val="0.86833430415332469"/>
          <c:h val="0.69773006777928204"/>
        </c:manualLayout>
      </c:layout>
      <c:barChart>
        <c:barDir val="col"/>
        <c:grouping val="clustered"/>
        <c:varyColors val="0"/>
        <c:ser>
          <c:idx val="1"/>
          <c:order val="1"/>
          <c:tx>
            <c:strRef>
              <c:f>'ROI Overnight trips'!$C$8:$C$12</c:f>
              <c:strCache>
                <c:ptCount val="5"/>
                <c:pt idx="0">
                  <c:v>Percentage change (%) year on year on Overnight Trips by RoI residents in NI</c:v>
                </c:pt>
                <c:pt idx="1">
                  <c:v>n/a</c:v>
                </c:pt>
                <c:pt idx="2">
                  <c:v>n/a</c:v>
                </c:pt>
                <c:pt idx="3">
                  <c:v>n/a</c:v>
                </c:pt>
                <c:pt idx="4">
                  <c:v>n/a</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'ROI Overnight trips'!$A$13:$A$46</c15:sqref>
                  </c15:fullRef>
                </c:ext>
              </c:extLst>
              <c:f>'ROI Overnight trips'!$A$13:$A$44</c:f>
              <c:strCache>
                <c:ptCount val="32"/>
                <c:pt idx="0">
                  <c:v>4 quarters to Dec 2013</c:v>
                </c:pt>
                <c:pt idx="1">
                  <c:v>4 quarters to Mar 2014</c:v>
                </c:pt>
                <c:pt idx="2">
                  <c:v>4 quarters to Jun 2014</c:v>
                </c:pt>
                <c:pt idx="3">
                  <c:v>4 quarters to Sep 2014</c:v>
                </c:pt>
                <c:pt idx="4">
                  <c:v>4 quarters to Dec 2014</c:v>
                </c:pt>
                <c:pt idx="5">
                  <c:v>4 quarters to Mar 2015</c:v>
                </c:pt>
                <c:pt idx="6">
                  <c:v>4 quarters to Jun 2015</c:v>
                </c:pt>
                <c:pt idx="7">
                  <c:v>4 quarters to Sep 2015</c:v>
                </c:pt>
                <c:pt idx="8">
                  <c:v>4 quarters to Dec 2015</c:v>
                </c:pt>
                <c:pt idx="9">
                  <c:v>4 quarters to Mar 2016</c:v>
                </c:pt>
                <c:pt idx="10">
                  <c:v>4 quarters to Jun 2016</c:v>
                </c:pt>
                <c:pt idx="11">
                  <c:v>4 quarters to Sep 2016</c:v>
                </c:pt>
                <c:pt idx="12">
                  <c:v>4 quarters to Dec 2016</c:v>
                </c:pt>
                <c:pt idx="13">
                  <c:v>4 quarters to Mar 2017</c:v>
                </c:pt>
                <c:pt idx="14">
                  <c:v>4 quarters to Jun 2017</c:v>
                </c:pt>
                <c:pt idx="15">
                  <c:v>4 quarters to Sep 2017</c:v>
                </c:pt>
                <c:pt idx="16">
                  <c:v>4 quarters to Dec 2017</c:v>
                </c:pt>
                <c:pt idx="17">
                  <c:v>4 quarters to Mar 2018</c:v>
                </c:pt>
                <c:pt idx="18">
                  <c:v>4 quarters to Jun 2018</c:v>
                </c:pt>
                <c:pt idx="19">
                  <c:v>4 quarters to Sep 2018</c:v>
                </c:pt>
                <c:pt idx="20">
                  <c:v>4 quarters to Dec 2018</c:v>
                </c:pt>
                <c:pt idx="21">
                  <c:v>4 quarters to Mar 2019</c:v>
                </c:pt>
                <c:pt idx="22">
                  <c:v>4 quarters to Jun 2019</c:v>
                </c:pt>
                <c:pt idx="23">
                  <c:v>4 quarters to Sep 2019</c:v>
                </c:pt>
                <c:pt idx="24">
                  <c:v>4 quarters to Dec 2019</c:v>
                </c:pt>
                <c:pt idx="25">
                  <c:v>4 quarters to Mar 2020</c:v>
                </c:pt>
                <c:pt idx="26">
                  <c:v>4 quarters to Jun 2020</c:v>
                </c:pt>
                <c:pt idx="27">
                  <c:v>4 quarters to Sep 2020</c:v>
                </c:pt>
                <c:pt idx="28">
                  <c:v>4 quarters to Dec 2020</c:v>
                </c:pt>
                <c:pt idx="29">
                  <c:v>4 quarters to Mar 2021</c:v>
                </c:pt>
                <c:pt idx="30">
                  <c:v>4 quarters to Jun 2021</c:v>
                </c:pt>
                <c:pt idx="31">
                  <c:v>4 quarters to Sep 2021</c:v>
                </c:pt>
              </c:strCache>
            </c:strRef>
          </c:cat>
          <c:val>
            <c:numRef>
              <c:extLst>
                <c:ext xmlns:c15="http://schemas.microsoft.com/office/drawing/2012/chart" uri="{02D57815-91ED-43cb-92C2-25804820EDAC}">
                  <c15:fullRef>
                    <c15:sqref>'ROI Overnight trips'!$C$13:$C$46</c15:sqref>
                  </c15:fullRef>
                </c:ext>
              </c:extLst>
              <c:f>'ROI Overnight trips'!$C$13:$C$44</c:f>
              <c:numCache>
                <c:formatCode>0%</c:formatCode>
                <c:ptCount val="32"/>
                <c:pt idx="0">
                  <c:v>-0.12582781456953643</c:v>
                </c:pt>
                <c:pt idx="1">
                  <c:v>-0.30277185501066101</c:v>
                </c:pt>
                <c:pt idx="2">
                  <c:v>-0.21361502347417841</c:v>
                </c:pt>
                <c:pt idx="3">
                  <c:v>-0.1995249406175772</c:v>
                </c:pt>
                <c:pt idx="4">
                  <c:v>-1.5151515151515152E-2</c:v>
                </c:pt>
                <c:pt idx="5">
                  <c:v>0.28134556574923547</c:v>
                </c:pt>
                <c:pt idx="6">
                  <c:v>0.13134328358208955</c:v>
                </c:pt>
                <c:pt idx="7">
                  <c:v>6.8249258160237386E-2</c:v>
                </c:pt>
                <c:pt idx="8">
                  <c:v>-0.13589743589743589</c:v>
                </c:pt>
                <c:pt idx="9">
                  <c:v>-0.17422434367541767</c:v>
                </c:pt>
                <c:pt idx="10">
                  <c:v>-1.5831134564643801E-2</c:v>
                </c:pt>
                <c:pt idx="11">
                  <c:v>9.4444444444444442E-2</c:v>
                </c:pt>
                <c:pt idx="12">
                  <c:v>0.34718100890207715</c:v>
                </c:pt>
                <c:pt idx="13">
                  <c:v>0.3554913294797688</c:v>
                </c:pt>
                <c:pt idx="14">
                  <c:v>0.33780160857908847</c:v>
                </c:pt>
                <c:pt idx="15">
                  <c:v>0.32994923857868019</c:v>
                </c:pt>
                <c:pt idx="16">
                  <c:v>6.1674008810572688E-2</c:v>
                </c:pt>
                <c:pt idx="17">
                  <c:v>2.5586353944562899E-2</c:v>
                </c:pt>
                <c:pt idx="18">
                  <c:v>-9.2184368737474945E-2</c:v>
                </c:pt>
                <c:pt idx="19">
                  <c:v>-2.8625954198473282E-2</c:v>
                </c:pt>
                <c:pt idx="20">
                  <c:v>0.22614107883817428</c:v>
                </c:pt>
                <c:pt idx="21">
                  <c:v>0.30353430353430355</c:v>
                </c:pt>
                <c:pt idx="22">
                  <c:v>0.65342163355408389</c:v>
                </c:pt>
                <c:pt idx="23">
                  <c:v>0.45776031434184677</c:v>
                </c:pt>
                <c:pt idx="24">
                  <c:v>0.27918781725888325</c:v>
                </c:pt>
                <c:pt idx="25">
                  <c:v>0.12918660287081341</c:v>
                </c:pt>
                <c:pt idx="26">
                  <c:v>-0.33511348464619495</c:v>
                </c:pt>
                <c:pt idx="27">
                  <c:v>-0.5714285714285714</c:v>
                </c:pt>
                <c:pt idx="28">
                  <c:v>-0.87698412698412698</c:v>
                </c:pt>
                <c:pt idx="29">
                  <c:v>-0.96751412429378536</c:v>
                </c:pt>
                <c:pt idx="30">
                  <c:v>-0.76907630522088355</c:v>
                </c:pt>
                <c:pt idx="31">
                  <c:v>0.29874213836477986</c:v>
                </c:pt>
              </c:numCache>
            </c:numRef>
          </c:val>
          <c:extLst>
            <c:ext xmlns:c16="http://schemas.microsoft.com/office/drawing/2014/chart" uri="{C3380CC4-5D6E-409C-BE32-E72D297353CC}">
              <c16:uniqueId val="{00000000-513B-43DA-8895-866C44D79D00}"/>
            </c:ext>
          </c:extLst>
        </c:ser>
        <c:dLbls>
          <c:showLegendKey val="0"/>
          <c:showVal val="0"/>
          <c:showCatName val="0"/>
          <c:showSerName val="0"/>
          <c:showPercent val="0"/>
          <c:showBubbleSize val="0"/>
        </c:dLbls>
        <c:gapWidth val="219"/>
        <c:overlap val="-27"/>
        <c:axId val="812749760"/>
        <c:axId val="812750744"/>
        <c:extLst>
          <c:ext xmlns:c15="http://schemas.microsoft.com/office/drawing/2012/chart" uri="{02D57815-91ED-43cb-92C2-25804820EDAC}">
            <c15:filteredBarSeries>
              <c15:ser>
                <c:idx val="0"/>
                <c:order val="0"/>
                <c:tx>
                  <c:strRef>
                    <c:extLst>
                      <c:ext uri="{02D57815-91ED-43cb-92C2-25804820EDAC}">
                        <c15:formulaRef>
                          <c15:sqref>'ROI Overnight trips'!$B$8:$B$12</c15:sqref>
                        </c15:formulaRef>
                      </c:ext>
                    </c:extLst>
                    <c:strCache>
                      <c:ptCount val="5"/>
                      <c:pt idx="0">
                        <c:v>Number of Overnight trips in NI by RoI residents (thousand)</c:v>
                      </c:pt>
                      <c:pt idx="1">
                        <c:v> 453 </c:v>
                      </c:pt>
                      <c:pt idx="2">
                        <c:v> 469 </c:v>
                      </c:pt>
                      <c:pt idx="3">
                        <c:v> 426 </c:v>
                      </c:pt>
                      <c:pt idx="4">
                        <c:v> 421 </c:v>
                      </c:pt>
                    </c:strCache>
                  </c:strRef>
                </c:tx>
                <c:spPr>
                  <a:solidFill>
                    <a:schemeClr val="accent1"/>
                  </a:solidFill>
                  <a:ln>
                    <a:noFill/>
                  </a:ln>
                  <a:effectLst/>
                </c:spPr>
                <c:invertIfNegative val="0"/>
                <c:cat>
                  <c:strRef>
                    <c:extLst>
                      <c:ext uri="{02D57815-91ED-43cb-92C2-25804820EDAC}">
                        <c15:fullRef>
                          <c15:sqref>'ROI Overnight trips'!$A$13:$A$46</c15:sqref>
                        </c15:fullRef>
                        <c15:formulaRef>
                          <c15:sqref>'ROI Overnight trips'!$A$13:$A$44</c15:sqref>
                        </c15:formulaRef>
                      </c:ext>
                    </c:extLst>
                    <c:strCache>
                      <c:ptCount val="32"/>
                      <c:pt idx="0">
                        <c:v>4 quarters to Dec 2013</c:v>
                      </c:pt>
                      <c:pt idx="1">
                        <c:v>4 quarters to Mar 2014</c:v>
                      </c:pt>
                      <c:pt idx="2">
                        <c:v>4 quarters to Jun 2014</c:v>
                      </c:pt>
                      <c:pt idx="3">
                        <c:v>4 quarters to Sep 2014</c:v>
                      </c:pt>
                      <c:pt idx="4">
                        <c:v>4 quarters to Dec 2014</c:v>
                      </c:pt>
                      <c:pt idx="5">
                        <c:v>4 quarters to Mar 2015</c:v>
                      </c:pt>
                      <c:pt idx="6">
                        <c:v>4 quarters to Jun 2015</c:v>
                      </c:pt>
                      <c:pt idx="7">
                        <c:v>4 quarters to Sep 2015</c:v>
                      </c:pt>
                      <c:pt idx="8">
                        <c:v>4 quarters to Dec 2015</c:v>
                      </c:pt>
                      <c:pt idx="9">
                        <c:v>4 quarters to Mar 2016</c:v>
                      </c:pt>
                      <c:pt idx="10">
                        <c:v>4 quarters to Jun 2016</c:v>
                      </c:pt>
                      <c:pt idx="11">
                        <c:v>4 quarters to Sep 2016</c:v>
                      </c:pt>
                      <c:pt idx="12">
                        <c:v>4 quarters to Dec 2016</c:v>
                      </c:pt>
                      <c:pt idx="13">
                        <c:v>4 quarters to Mar 2017</c:v>
                      </c:pt>
                      <c:pt idx="14">
                        <c:v>4 quarters to Jun 2017</c:v>
                      </c:pt>
                      <c:pt idx="15">
                        <c:v>4 quarters to Sep 2017</c:v>
                      </c:pt>
                      <c:pt idx="16">
                        <c:v>4 quarters to Dec 2017</c:v>
                      </c:pt>
                      <c:pt idx="17">
                        <c:v>4 quarters to Mar 2018</c:v>
                      </c:pt>
                      <c:pt idx="18">
                        <c:v>4 quarters to Jun 2018</c:v>
                      </c:pt>
                      <c:pt idx="19">
                        <c:v>4 quarters to Sep 2018</c:v>
                      </c:pt>
                      <c:pt idx="20">
                        <c:v>4 quarters to Dec 2018</c:v>
                      </c:pt>
                      <c:pt idx="21">
                        <c:v>4 quarters to Mar 2019</c:v>
                      </c:pt>
                      <c:pt idx="22">
                        <c:v>4 quarters to Jun 2019</c:v>
                      </c:pt>
                      <c:pt idx="23">
                        <c:v>4 quarters to Sep 2019</c:v>
                      </c:pt>
                      <c:pt idx="24">
                        <c:v>4 quarters to Dec 2019</c:v>
                      </c:pt>
                      <c:pt idx="25">
                        <c:v>4 quarters to Mar 2020</c:v>
                      </c:pt>
                      <c:pt idx="26">
                        <c:v>4 quarters to Jun 2020</c:v>
                      </c:pt>
                      <c:pt idx="27">
                        <c:v>4 quarters to Sep 2020</c:v>
                      </c:pt>
                      <c:pt idx="28">
                        <c:v>4 quarters to Dec 2020</c:v>
                      </c:pt>
                      <c:pt idx="29">
                        <c:v>4 quarters to Mar 2021</c:v>
                      </c:pt>
                      <c:pt idx="30">
                        <c:v>4 quarters to Jun 2021</c:v>
                      </c:pt>
                      <c:pt idx="31">
                        <c:v>4 quarters to Sep 2021</c:v>
                      </c:pt>
                    </c:strCache>
                  </c:strRef>
                </c:cat>
                <c:val>
                  <c:numRef>
                    <c:extLst>
                      <c:ext uri="{02D57815-91ED-43cb-92C2-25804820EDAC}">
                        <c15:fullRef>
                          <c15:sqref>'ROI Overnight trips'!$B$13:$B$46</c15:sqref>
                        </c15:fullRef>
                        <c15:formulaRef>
                          <c15:sqref>'ROI Overnight trips'!$B$13:$B$44</c15:sqref>
                        </c15:formulaRef>
                      </c:ext>
                    </c:extLst>
                    <c:numCache>
                      <c:formatCode>_(* #,##0_);_(* \(#,##0\);_(* "-"??_);_(@_)</c:formatCode>
                      <c:ptCount val="32"/>
                      <c:pt idx="0">
                        <c:v>396</c:v>
                      </c:pt>
                      <c:pt idx="1">
                        <c:v>327</c:v>
                      </c:pt>
                      <c:pt idx="2">
                        <c:v>335</c:v>
                      </c:pt>
                      <c:pt idx="3">
                        <c:v>337</c:v>
                      </c:pt>
                      <c:pt idx="4">
                        <c:v>390</c:v>
                      </c:pt>
                      <c:pt idx="5">
                        <c:v>419</c:v>
                      </c:pt>
                      <c:pt idx="6">
                        <c:v>379</c:v>
                      </c:pt>
                      <c:pt idx="7">
                        <c:v>360</c:v>
                      </c:pt>
                      <c:pt idx="8">
                        <c:v>337</c:v>
                      </c:pt>
                      <c:pt idx="9">
                        <c:v>346</c:v>
                      </c:pt>
                      <c:pt idx="10">
                        <c:v>373</c:v>
                      </c:pt>
                      <c:pt idx="11">
                        <c:v>394</c:v>
                      </c:pt>
                      <c:pt idx="12">
                        <c:v>454</c:v>
                      </c:pt>
                      <c:pt idx="13">
                        <c:v>469</c:v>
                      </c:pt>
                      <c:pt idx="14">
                        <c:v>499</c:v>
                      </c:pt>
                      <c:pt idx="15">
                        <c:v>524</c:v>
                      </c:pt>
                      <c:pt idx="16">
                        <c:v>482</c:v>
                      </c:pt>
                      <c:pt idx="17">
                        <c:v>481</c:v>
                      </c:pt>
                      <c:pt idx="18">
                        <c:v>453</c:v>
                      </c:pt>
                      <c:pt idx="19">
                        <c:v>509</c:v>
                      </c:pt>
                      <c:pt idx="20">
                        <c:v>591</c:v>
                      </c:pt>
                      <c:pt idx="21">
                        <c:v>627</c:v>
                      </c:pt>
                      <c:pt idx="22">
                        <c:v>749</c:v>
                      </c:pt>
                      <c:pt idx="23">
                        <c:v>742</c:v>
                      </c:pt>
                      <c:pt idx="24">
                        <c:v>756</c:v>
                      </c:pt>
                      <c:pt idx="25">
                        <c:v>708</c:v>
                      </c:pt>
                      <c:pt idx="26">
                        <c:v>498</c:v>
                      </c:pt>
                      <c:pt idx="27">
                        <c:v>318</c:v>
                      </c:pt>
                      <c:pt idx="28">
                        <c:v>93</c:v>
                      </c:pt>
                      <c:pt idx="29">
                        <c:v>23</c:v>
                      </c:pt>
                      <c:pt idx="30">
                        <c:v>115</c:v>
                      </c:pt>
                      <c:pt idx="31">
                        <c:v>413</c:v>
                      </c:pt>
                    </c:numCache>
                  </c:numRef>
                </c:val>
                <c:extLst>
                  <c:ext xmlns:c16="http://schemas.microsoft.com/office/drawing/2014/chart" uri="{C3380CC4-5D6E-409C-BE32-E72D297353CC}">
                    <c16:uniqueId val="{00000001-513B-43DA-8895-866C44D79D00}"/>
                  </c:ext>
                </c:extLst>
              </c15:ser>
            </c15:filteredBarSeries>
          </c:ext>
        </c:extLst>
      </c:barChart>
      <c:catAx>
        <c:axId val="81274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2750744"/>
        <c:crosses val="autoZero"/>
        <c:auto val="1"/>
        <c:lblAlgn val="ctr"/>
        <c:lblOffset val="100"/>
        <c:tickLblSkip val="4"/>
        <c:noMultiLvlLbl val="0"/>
      </c:catAx>
      <c:valAx>
        <c:axId val="8127507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1274976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 Furloughed staff </a:t>
            </a:r>
          </a:p>
        </c:rich>
      </c:tx>
      <c:layout>
        <c:manualLayout>
          <c:xMode val="edge"/>
          <c:yMode val="edge"/>
          <c:x val="0"/>
          <c:y val="1.296803199284632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 furlough'!$A$12</c:f>
              <c:strCache>
                <c:ptCount val="1"/>
                <c:pt idx="0">
                  <c:v>Total tourism related industries</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furlough'!$B$12:$G$12</c15:sqref>
                  </c15:fullRef>
                </c:ext>
              </c:extLst>
              <c:f>('ASHE - furlough'!$D$12,'ASHE - furlough'!$G$12)</c:f>
              <c:numCache>
                <c:formatCode>0%</c:formatCode>
                <c:ptCount val="2"/>
                <c:pt idx="0">
                  <c:v>0.72</c:v>
                </c:pt>
                <c:pt idx="1">
                  <c:v>0.61</c:v>
                </c:pt>
              </c:numCache>
            </c:numRef>
          </c:val>
          <c:extLst>
            <c:ext xmlns:c16="http://schemas.microsoft.com/office/drawing/2014/chart" uri="{C3380CC4-5D6E-409C-BE32-E72D297353CC}">
              <c16:uniqueId val="{00000000-E79C-4BFA-97B6-30836F22B7B1}"/>
            </c:ext>
          </c:extLst>
        </c:ser>
        <c:ser>
          <c:idx val="2"/>
          <c:order val="2"/>
          <c:tx>
            <c:strRef>
              <c:f>'ASHE - furlough'!$A$14</c:f>
              <c:strCache>
                <c:ptCount val="1"/>
                <c:pt idx="0">
                  <c:v>NI Total</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'ASHE - furlough'!$B$6:$G$6</c15:sqref>
                  </c15:fullRef>
                </c:ext>
              </c:extLst>
              <c:f>('ASHE - furlough'!$D$6,'ASHE - furlough'!$G$6)</c:f>
              <c:strCache>
                <c:ptCount val="2"/>
                <c:pt idx="0">
                  <c:v>2020 All</c:v>
                </c:pt>
                <c:pt idx="1">
                  <c:v>2021 All</c:v>
                </c:pt>
              </c:strCache>
            </c:strRef>
          </c:cat>
          <c:val>
            <c:numRef>
              <c:extLst>
                <c:ext xmlns:c15="http://schemas.microsoft.com/office/drawing/2012/chart" uri="{02D57815-91ED-43cb-92C2-25804820EDAC}">
                  <c15:fullRef>
                    <c15:sqref>'ASHE - furlough'!$B$14:$G$14</c15:sqref>
                  </c15:fullRef>
                </c:ext>
              </c:extLst>
              <c:f>('ASHE - furlough'!$D$14,'ASHE - furlough'!$G$14)</c:f>
              <c:numCache>
                <c:formatCode>0%</c:formatCode>
                <c:ptCount val="2"/>
                <c:pt idx="0">
                  <c:v>0.24</c:v>
                </c:pt>
                <c:pt idx="1">
                  <c:v>0.12</c:v>
                </c:pt>
              </c:numCache>
            </c:numRef>
          </c:val>
          <c:extLst>
            <c:ext xmlns:c16="http://schemas.microsoft.com/office/drawing/2014/chart" uri="{C3380CC4-5D6E-409C-BE32-E72D297353CC}">
              <c16:uniqueId val="{00000001-D1CF-4CE5-A046-F0A6C24725A1}"/>
            </c:ext>
          </c:extLst>
        </c:ser>
        <c:dLbls>
          <c:showLegendKey val="0"/>
          <c:showVal val="0"/>
          <c:showCatName val="0"/>
          <c:showSerName val="0"/>
          <c:showPercent val="0"/>
          <c:showBubbleSize val="0"/>
        </c:dLbls>
        <c:gapWidth val="86"/>
        <c:axId val="475678144"/>
        <c:axId val="475684024"/>
        <c:extLst>
          <c:ext xmlns:c15="http://schemas.microsoft.com/office/drawing/2012/chart" uri="{02D57815-91ED-43cb-92C2-25804820EDAC}">
            <c15:filteredBarSeries>
              <c15:ser>
                <c:idx val="1"/>
                <c:order val="1"/>
                <c:tx>
                  <c:strRef>
                    <c:extLst>
                      <c:ext uri="{02D57815-91ED-43cb-92C2-25804820EDAC}">
                        <c15:formulaRef>
                          <c15:sqref>'ASHE - furlough'!$A$13</c15:sqref>
                        </c15:formulaRef>
                      </c:ext>
                    </c:extLst>
                    <c:strCache>
                      <c:ptCount val="1"/>
                      <c:pt idx="0">
                        <c:v>Private sector</c:v>
                      </c:pt>
                    </c:strCache>
                  </c:strRef>
                </c:tx>
                <c:spPr>
                  <a:solidFill>
                    <a:schemeClr val="accent2"/>
                  </a:solidFill>
                  <a:ln>
                    <a:noFill/>
                  </a:ln>
                  <a:effectLst/>
                </c:spPr>
                <c:invertIfNegative val="0"/>
                <c:cat>
                  <c:strRef>
                    <c:extLst>
                      <c:ext uri="{02D57815-91ED-43cb-92C2-25804820EDAC}">
                        <c15:fullRef>
                          <c15:sqref>'ASHE - furlough'!$B$6:$G$6</c15:sqref>
                        </c15:fullRef>
                        <c15:formulaRef>
                          <c15:sqref>('ASHE - furlough'!$D$6,'ASHE - furlough'!$G$6)</c15:sqref>
                        </c15:formulaRef>
                      </c:ext>
                    </c:extLst>
                    <c:strCache>
                      <c:ptCount val="2"/>
                      <c:pt idx="0">
                        <c:v>2020 All</c:v>
                      </c:pt>
                      <c:pt idx="1">
                        <c:v>2021 All</c:v>
                      </c:pt>
                    </c:strCache>
                  </c:strRef>
                </c:cat>
                <c:val>
                  <c:numRef>
                    <c:extLst>
                      <c:ext uri="{02D57815-91ED-43cb-92C2-25804820EDAC}">
                        <c15:fullRef>
                          <c15:sqref>'ASHE - furlough'!$B$13:$G$13</c15:sqref>
                        </c15:fullRef>
                        <c15:formulaRef>
                          <c15:sqref>('ASHE - furlough'!$D$13,'ASHE - furlough'!$G$13)</c15:sqref>
                        </c15:formulaRef>
                      </c:ext>
                    </c:extLst>
                    <c:numCache>
                      <c:formatCode>0%</c:formatCode>
                      <c:ptCount val="2"/>
                      <c:pt idx="0">
                        <c:v>0.38</c:v>
                      </c:pt>
                      <c:pt idx="1">
                        <c:v>0.19</c:v>
                      </c:pt>
                    </c:numCache>
                  </c:numRef>
                </c:val>
                <c:extLst>
                  <c:ext xmlns:c16="http://schemas.microsoft.com/office/drawing/2014/chart" uri="{C3380CC4-5D6E-409C-BE32-E72D297353CC}">
                    <c16:uniqueId val="{00000000-D1CF-4CE5-A046-F0A6C24725A1}"/>
                  </c:ext>
                </c:extLst>
              </c15:ser>
            </c15:filteredBarSeries>
          </c:ext>
        </c:extLst>
      </c:barChart>
      <c:catAx>
        <c:axId val="47567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5684024"/>
        <c:crosses val="autoZero"/>
        <c:auto val="1"/>
        <c:lblAlgn val="ctr"/>
        <c:lblOffset val="100"/>
        <c:noMultiLvlLbl val="0"/>
      </c:catAx>
      <c:valAx>
        <c:axId val="475684024"/>
        <c:scaling>
          <c:orientation val="minMax"/>
        </c:scaling>
        <c:delete val="1"/>
        <c:axPos val="b"/>
        <c:numFmt formatCode="0%" sourceLinked="1"/>
        <c:majorTickMark val="none"/>
        <c:minorTickMark val="none"/>
        <c:tickLblPos val="nextTo"/>
        <c:crossAx val="47567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Earnings above Real living wage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'WQI Earnings'!$A$9</c:f>
              <c:strCache>
                <c:ptCount val="1"/>
                <c:pt idx="0">
                  <c:v>Tourism Industry</c:v>
                </c:pt>
              </c:strCache>
            </c:strRef>
          </c:tx>
          <c:spPr>
            <a:ln w="28575" cap="rnd">
              <a:solidFill>
                <a:schemeClr val="accent5"/>
              </a:solidFill>
              <a:round/>
            </a:ln>
            <a:effectLst/>
          </c:spPr>
          <c:marker>
            <c:symbol val="none"/>
          </c:marker>
          <c:cat>
            <c:strRef>
              <c:f>'WQI Earnings'!$B$8:$C$8</c:f>
              <c:strCache>
                <c:ptCount val="2"/>
                <c:pt idx="0">
                  <c:v>2021</c:v>
                </c:pt>
                <c:pt idx="1">
                  <c:v>2022</c:v>
                </c:pt>
              </c:strCache>
            </c:strRef>
          </c:cat>
          <c:val>
            <c:numRef>
              <c:f>'WQI Earnings'!$B$9:$C$9</c:f>
              <c:numCache>
                <c:formatCode>0.0</c:formatCode>
                <c:ptCount val="2"/>
                <c:pt idx="0">
                  <c:v>34.5</c:v>
                </c:pt>
                <c:pt idx="1">
                  <c:v>59.2</c:v>
                </c:pt>
              </c:numCache>
            </c:numRef>
          </c:val>
          <c:smooth val="0"/>
          <c:extLst>
            <c:ext xmlns:c16="http://schemas.microsoft.com/office/drawing/2014/chart" uri="{C3380CC4-5D6E-409C-BE32-E72D297353CC}">
              <c16:uniqueId val="{00000001-4E11-463A-953E-FFEABA1C1EDC}"/>
            </c:ext>
          </c:extLst>
        </c:ser>
        <c:ser>
          <c:idx val="2"/>
          <c:order val="1"/>
          <c:tx>
            <c:strRef>
              <c:f>'WQI Earnings'!$A$10</c:f>
              <c:strCache>
                <c:ptCount val="1"/>
                <c:pt idx="0">
                  <c:v>NI</c:v>
                </c:pt>
              </c:strCache>
            </c:strRef>
          </c:tx>
          <c:spPr>
            <a:ln w="28575" cap="rnd">
              <a:solidFill>
                <a:schemeClr val="accent6"/>
              </a:solidFill>
              <a:round/>
            </a:ln>
            <a:effectLst/>
          </c:spPr>
          <c:marker>
            <c:symbol val="none"/>
          </c:marker>
          <c:cat>
            <c:strRef>
              <c:f>'WQI Earnings'!$B$8:$C$8</c:f>
              <c:strCache>
                <c:ptCount val="2"/>
                <c:pt idx="0">
                  <c:v>2021</c:v>
                </c:pt>
                <c:pt idx="1">
                  <c:v>2022</c:v>
                </c:pt>
              </c:strCache>
            </c:strRef>
          </c:cat>
          <c:val>
            <c:numRef>
              <c:f>'WQI Earnings'!$B$10:$C$10</c:f>
              <c:numCache>
                <c:formatCode>0.0</c:formatCode>
                <c:ptCount val="2"/>
                <c:pt idx="0">
                  <c:v>79.099999999999994</c:v>
                </c:pt>
                <c:pt idx="1">
                  <c:v>85.5</c:v>
                </c:pt>
              </c:numCache>
            </c:numRef>
          </c:val>
          <c:smooth val="0"/>
          <c:extLst>
            <c:ext xmlns:c16="http://schemas.microsoft.com/office/drawing/2014/chart" uri="{C3380CC4-5D6E-409C-BE32-E72D297353CC}">
              <c16:uniqueId val="{00000002-4E11-463A-953E-FFEABA1C1EDC}"/>
            </c:ext>
          </c:extLst>
        </c:ser>
        <c:dLbls>
          <c:showLegendKey val="0"/>
          <c:showVal val="0"/>
          <c:showCatName val="0"/>
          <c:showSerName val="0"/>
          <c:showPercent val="0"/>
          <c:showBubbleSize val="0"/>
        </c:dLbls>
        <c:smooth val="0"/>
        <c:axId val="1044772584"/>
        <c:axId val="1044773240"/>
      </c:lineChart>
      <c:catAx>
        <c:axId val="1044772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4773240"/>
        <c:crosses val="autoZero"/>
        <c:auto val="1"/>
        <c:lblAlgn val="ctr"/>
        <c:lblOffset val="100"/>
        <c:noMultiLvlLbl val="0"/>
      </c:catAx>
      <c:valAx>
        <c:axId val="10447732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4772584"/>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Reasons why accommodation providers did not open when Covid-19 restrictions were lifted on July 3rd 2020</a:t>
            </a:r>
          </a:p>
        </c:rich>
      </c:tx>
      <c:layout>
        <c:manualLayout>
          <c:xMode val="edge"/>
          <c:yMode val="edge"/>
          <c:x val="6.4407045950242185E-3"/>
          <c:y val="7.556675062972292E-3"/>
        </c:manualLayout>
      </c:layout>
      <c:overlay val="0"/>
      <c:spPr>
        <a:noFill/>
        <a:ln w="25400">
          <a:noFill/>
        </a:ln>
      </c:spPr>
    </c:title>
    <c:autoTitleDeleted val="0"/>
    <c:plotArea>
      <c:layout>
        <c:manualLayout>
          <c:layoutTarget val="inner"/>
          <c:xMode val="edge"/>
          <c:yMode val="edge"/>
          <c:x val="3.5706603908803827E-2"/>
          <c:y val="0.1276764199655766"/>
          <c:w val="0.9513750167606031"/>
          <c:h val="0.43950627793147479"/>
        </c:manualLayout>
      </c:layout>
      <c:barChart>
        <c:barDir val="col"/>
        <c:grouping val="clustered"/>
        <c:varyColors val="0"/>
        <c:ser>
          <c:idx val="0"/>
          <c:order val="0"/>
          <c:tx>
            <c:strRef>
              <c:f>'reasons not open in Jul'!$B$10</c:f>
              <c:strCache>
                <c:ptCount val="1"/>
                <c:pt idx="0">
                  <c:v>%</c:v>
                </c:pt>
              </c:strCache>
            </c:strRef>
          </c:tx>
          <c:spPr>
            <a:solidFill>
              <a:srgbClr val="0070C0"/>
            </a:solidFill>
            <a:ln>
              <a:noFill/>
            </a:ln>
            <a:effectLst/>
          </c:spPr>
          <c:invertIfNegative val="0"/>
          <c:dLbls>
            <c:dLbl>
              <c:idx val="0"/>
              <c:layout>
                <c:manualLayout>
                  <c:x val="-2.1575345561712831E-3"/>
                  <c:y val="7.1955595714470119E-3"/>
                </c:manualLayout>
              </c:layout>
              <c:spPr>
                <a:noFill/>
                <a:ln>
                  <a:noFill/>
                </a:ln>
                <a:effectLst/>
              </c:spPr>
              <c:txPr>
                <a:bodyPr/>
                <a:lstStyle/>
                <a:p>
                  <a:pPr>
                    <a:defRPr>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7D-4442-93B6-940F726C5292}"/>
                </c:ext>
              </c:extLst>
            </c:dLbl>
            <c:spPr>
              <a:noFill/>
              <a:ln>
                <a:noFill/>
              </a:ln>
              <a:effectLst/>
            </c:spPr>
            <c:txPr>
              <a:bodyPr/>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1-737D-4442-93B6-940F726C5292}"/>
            </c:ext>
          </c:extLst>
        </c:ser>
        <c:dLbls>
          <c:showLegendKey val="0"/>
          <c:showVal val="0"/>
          <c:showCatName val="0"/>
          <c:showSerName val="0"/>
          <c:showPercent val="0"/>
          <c:showBubbleSize val="0"/>
        </c:dLbls>
        <c:gapWidth val="33"/>
        <c:overlap val="-27"/>
        <c:axId val="475678536"/>
        <c:axId val="475677752"/>
      </c:barChart>
      <c:catAx>
        <c:axId val="47567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800"/>
            </a:pPr>
            <a:endParaRPr lang="en-US"/>
          </a:p>
        </c:txPr>
        <c:crossAx val="475677752"/>
        <c:crosses val="autoZero"/>
        <c:auto val="1"/>
        <c:lblAlgn val="ctr"/>
        <c:lblOffset val="100"/>
        <c:tickLblSkip val="1"/>
        <c:noMultiLvlLbl val="0"/>
      </c:catAx>
      <c:valAx>
        <c:axId val="475677752"/>
        <c:scaling>
          <c:orientation val="minMax"/>
        </c:scaling>
        <c:delete val="1"/>
        <c:axPos val="l"/>
        <c:numFmt formatCode="0%" sourceLinked="1"/>
        <c:majorTickMark val="none"/>
        <c:minorTickMark val="none"/>
        <c:tickLblPos val="nextTo"/>
        <c:crossAx val="47567853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50" b="0" i="0" u="none" strike="noStrike" baseline="0">
          <a:solidFill>
            <a:sysClr val="windowText" lastClr="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layout>
        <c:manualLayout>
          <c:xMode val="edge"/>
          <c:yMode val="edge"/>
          <c:x val="3.8860116712215099E-2"/>
          <c:y val="2.515723270440251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005796439033509E-2"/>
          <c:y val="0.24680851063829787"/>
          <c:w val="0.90299420356096649"/>
          <c:h val="0.60358444556132607"/>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6F5E-4AF4-A233-495BA3F2B710}"/>
            </c:ext>
          </c:extLst>
        </c:ser>
        <c:dLbls>
          <c:showLegendKey val="0"/>
          <c:showVal val="0"/>
          <c:showCatName val="0"/>
          <c:showSerName val="0"/>
          <c:showPercent val="0"/>
          <c:showBubbleSize val="0"/>
        </c:dLbls>
        <c:smooth val="0"/>
        <c:axId val="478703656"/>
        <c:axId val="478704832"/>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6F5E-4AF4-A233-495BA3F2B710}"/>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6F5E-4AF4-A233-495BA3F2B71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6F5E-4AF4-A233-495BA3F2B71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6F5E-4AF4-A233-495BA3F2B71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6F5E-4AF4-A233-495BA3F2B710}"/>
                  </c:ext>
                </c:extLst>
              </c15:ser>
            </c15:filteredLineSeries>
          </c:ext>
        </c:extLst>
      </c:lineChart>
      <c:catAx>
        <c:axId val="47870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78704832"/>
        <c:crosses val="autoZero"/>
        <c:auto val="1"/>
        <c:lblAlgn val="ctr"/>
        <c:lblOffset val="100"/>
        <c:noMultiLvlLbl val="0"/>
      </c:catAx>
      <c:valAx>
        <c:axId val="47870483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656"/>
        <c:crosses val="autoZero"/>
        <c:crossBetween val="between"/>
        <c:majorUnit val="1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solidFill>
                  <a:sysClr val="windowText" lastClr="000000"/>
                </a:solidFill>
              </a:rPr>
              <a:t>Visited a tourist</a:t>
            </a:r>
            <a:r>
              <a:rPr lang="en-GB" sz="1200" baseline="0">
                <a:solidFill>
                  <a:sysClr val="windowText" lastClr="000000"/>
                </a:solidFill>
              </a:rPr>
              <a:t> attraction in the past seven days</a:t>
            </a:r>
            <a:endParaRPr lang="en-GB" sz="1200">
              <a:solidFill>
                <a:sysClr val="windowText" lastClr="000000"/>
              </a:solidFill>
            </a:endParaRPr>
          </a:p>
        </c:rich>
      </c:tx>
      <c:layout>
        <c:manualLayout>
          <c:xMode val="edge"/>
          <c:yMode val="edge"/>
          <c:x val="3.9407791131371724E-2"/>
          <c:y val="4.081632653061224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house'!$A$8</c:f>
              <c:strCache>
                <c:ptCount val="1"/>
                <c:pt idx="0">
                  <c:v>Visit a tourist attraction</c:v>
                </c:pt>
              </c:strCache>
            </c:strRef>
          </c:tx>
          <c:spPr>
            <a:ln w="28575" cap="rnd">
              <a:solidFill>
                <a:srgbClr val="0070C0"/>
              </a:solidFill>
              <a:round/>
            </a:ln>
            <a:effectLst/>
          </c:spPr>
          <c:marker>
            <c:symbol val="none"/>
          </c:marker>
          <c:cat>
            <c:strRef>
              <c:f>'COVIDOP left house'!$B$7:$Y$7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left house'!$B$8:$Y$8</c:f>
              <c:numCache>
                <c:formatCode>0%</c:formatCode>
                <c:ptCount val="24"/>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2.4594899938997609E-2</c:v>
                </c:pt>
                <c:pt idx="13">
                  <c:v>2.7641051037219099E-2</c:v>
                </c:pt>
                <c:pt idx="14">
                  <c:v>5.2237949295210688E-2</c:v>
                </c:pt>
                <c:pt idx="15">
                  <c:v>8.5974051503833249E-2</c:v>
                </c:pt>
                <c:pt idx="16">
                  <c:v>6.7634362005828591E-2</c:v>
                </c:pt>
                <c:pt idx="17">
                  <c:v>5.9653061306072591E-2</c:v>
                </c:pt>
                <c:pt idx="18">
                  <c:v>0.03</c:v>
                </c:pt>
                <c:pt idx="19">
                  <c:v>3.0577517336992089E-2</c:v>
                </c:pt>
                <c:pt idx="20">
                  <c:v>0.02</c:v>
                </c:pt>
                <c:pt idx="21">
                  <c:v>0.02</c:v>
                </c:pt>
                <c:pt idx="22">
                  <c:v>0.02</c:v>
                </c:pt>
                <c:pt idx="23">
                  <c:v>0.03</c:v>
                </c:pt>
              </c:numCache>
            </c:numRef>
          </c:val>
          <c:smooth val="0"/>
          <c:extLst>
            <c:ext xmlns:c16="http://schemas.microsoft.com/office/drawing/2014/chart" uri="{C3380CC4-5D6E-409C-BE32-E72D297353CC}">
              <c16:uniqueId val="{00000000-A080-48A3-BD15-E82838ADB40F}"/>
            </c:ext>
          </c:extLst>
        </c:ser>
        <c:dLbls>
          <c:showLegendKey val="0"/>
          <c:showVal val="0"/>
          <c:showCatName val="0"/>
          <c:showSerName val="0"/>
          <c:showPercent val="0"/>
          <c:showBubbleSize val="0"/>
        </c:dLbls>
        <c:smooth val="0"/>
        <c:axId val="478704440"/>
        <c:axId val="478703264"/>
        <c:extLst/>
      </c:lineChart>
      <c:catAx>
        <c:axId val="47870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3264"/>
        <c:crosses val="autoZero"/>
        <c:auto val="1"/>
        <c:lblAlgn val="ctr"/>
        <c:lblOffset val="100"/>
        <c:noMultiLvlLbl val="1"/>
      </c:catAx>
      <c:valAx>
        <c:axId val="478703264"/>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870444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Comfort with visiting NI in the next five years based on response to healthcare crises</a:t>
            </a:r>
          </a:p>
        </c:rich>
      </c:tx>
      <c:layout>
        <c:manualLayout>
          <c:xMode val="edge"/>
          <c:yMode val="edge"/>
          <c:x val="5.8304370801352666E-2"/>
          <c:y val="4.444444444444444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B73B-4959-B78B-5A3639D5626A}"/>
            </c:ext>
          </c:extLst>
        </c:ser>
        <c:dLbls>
          <c:showLegendKey val="0"/>
          <c:showVal val="0"/>
          <c:showCatName val="0"/>
          <c:showSerName val="0"/>
          <c:showPercent val="0"/>
          <c:showBubbleSize val="0"/>
        </c:dLbls>
        <c:gapWidth val="219"/>
        <c:overlap val="-27"/>
        <c:axId val="479657368"/>
        <c:axId val="479662072"/>
      </c:barChart>
      <c:catAx>
        <c:axId val="47965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62072"/>
        <c:crosses val="autoZero"/>
        <c:auto val="1"/>
        <c:lblAlgn val="ctr"/>
        <c:lblOffset val="100"/>
        <c:noMultiLvlLbl val="0"/>
      </c:catAx>
      <c:valAx>
        <c:axId val="479662072"/>
        <c:scaling>
          <c:orientation val="minMax"/>
          <c:max val="0.75000000000000011"/>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a:t>Proportion of responses</a:t>
                </a:r>
              </a:p>
            </c:rich>
          </c:tx>
          <c:layout>
            <c:manualLayout>
              <c:xMode val="edge"/>
              <c:yMode val="edge"/>
              <c:x val="2.1645025334053471E-2"/>
              <c:y val="0.142507686539182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965736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solidFill>
                  <a:sysClr val="windowText" lastClr="000000"/>
                </a:solidFill>
              </a:rPr>
              <a:t>Overseas visitors to UK who feel somewhat</a:t>
            </a:r>
            <a:r>
              <a:rPr lang="en-US" sz="1200" baseline="0">
                <a:solidFill>
                  <a:sysClr val="windowText" lastClr="000000"/>
                </a:solidFill>
              </a:rPr>
              <a:t> or safe due to social distancings while travelling</a:t>
            </a:r>
            <a:endParaRPr lang="en-US" sz="1200">
              <a:solidFill>
                <a:sysClr val="windowText" lastClr="000000"/>
              </a:solidFill>
            </a:endParaRPr>
          </a:p>
        </c:rich>
      </c:tx>
      <c:layout>
        <c:manualLayout>
          <c:xMode val="edge"/>
          <c:yMode val="edge"/>
          <c:x val="1.5131901171722504E-2"/>
          <c:y val="3.06748318077233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'Travellers SD safety journey'!$A$24</c:f>
              <c:strCache>
                <c:ptCount val="1"/>
                <c:pt idx="0">
                  <c:v>Somewhat safe or safe</c:v>
                </c:pt>
              </c:strCache>
            </c:strRef>
          </c:tx>
          <c:spPr>
            <a:ln w="28575" cap="rnd">
              <a:solidFill>
                <a:schemeClr val="accent1"/>
              </a:solidFill>
              <a:round/>
            </a:ln>
            <a:effectLst/>
          </c:spPr>
          <c:marker>
            <c:symbol val="none"/>
          </c:marker>
          <c:cat>
            <c:strRef>
              <c:f>'Travellers SD safety journey'!$B$23:$J$23</c:f>
              <c:strCache>
                <c:ptCount val="9"/>
                <c:pt idx="0">
                  <c:v>Feb-21</c:v>
                </c:pt>
                <c:pt idx="1">
                  <c:v>Mar-21</c:v>
                </c:pt>
                <c:pt idx="2">
                  <c:v>Apr-21</c:v>
                </c:pt>
                <c:pt idx="3">
                  <c:v>May-21</c:v>
                </c:pt>
                <c:pt idx="4">
                  <c:v>Jun-21</c:v>
                </c:pt>
                <c:pt idx="5">
                  <c:v>Jul-21</c:v>
                </c:pt>
                <c:pt idx="6">
                  <c:v>Aug-21</c:v>
                </c:pt>
                <c:pt idx="7">
                  <c:v>Sep-21</c:v>
                </c:pt>
                <c:pt idx="8">
                  <c:v>Oct-21</c:v>
                </c:pt>
              </c:strCache>
            </c:strRef>
          </c:cat>
          <c:val>
            <c:numRef>
              <c:f>'Travellers SD safety journey'!$B$24:$J$24</c:f>
              <c:numCache>
                <c:formatCode>0.0%</c:formatCode>
                <c:ptCount val="9"/>
                <c:pt idx="0">
                  <c:v>0.74399999999999999</c:v>
                </c:pt>
                <c:pt idx="1">
                  <c:v>0.81400000000000006</c:v>
                </c:pt>
                <c:pt idx="2">
                  <c:v>0.78</c:v>
                </c:pt>
                <c:pt idx="3">
                  <c:v>0.82000000000000006</c:v>
                </c:pt>
                <c:pt idx="4">
                  <c:v>0.85</c:v>
                </c:pt>
                <c:pt idx="5">
                  <c:v>0.81600000000000006</c:v>
                </c:pt>
                <c:pt idx="6">
                  <c:v>0.76300000000000001</c:v>
                </c:pt>
                <c:pt idx="7">
                  <c:v>0.79800000000000004</c:v>
                </c:pt>
                <c:pt idx="8">
                  <c:v>0.78600000000000003</c:v>
                </c:pt>
              </c:numCache>
            </c:numRef>
          </c:val>
          <c:smooth val="0"/>
          <c:extLst>
            <c:ext xmlns:c16="http://schemas.microsoft.com/office/drawing/2014/chart" uri="{C3380CC4-5D6E-409C-BE32-E72D297353CC}">
              <c16:uniqueId val="{00000000-0D9A-4548-A5BC-2725198940D5}"/>
            </c:ext>
          </c:extLst>
        </c:ser>
        <c:dLbls>
          <c:showLegendKey val="0"/>
          <c:showVal val="0"/>
          <c:showCatName val="0"/>
          <c:showSerName val="0"/>
          <c:showPercent val="0"/>
          <c:showBubbleSize val="0"/>
        </c:dLbls>
        <c:smooth val="0"/>
        <c:axId val="1446847720"/>
        <c:axId val="1446849032"/>
      </c:lineChart>
      <c:catAx>
        <c:axId val="144684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9032"/>
        <c:crosses val="autoZero"/>
        <c:auto val="1"/>
        <c:lblAlgn val="ctr"/>
        <c:lblOffset val="100"/>
        <c:noMultiLvlLbl val="0"/>
      </c:catAx>
      <c:valAx>
        <c:axId val="1446849032"/>
        <c:scaling>
          <c:orientation val="minMax"/>
          <c:max val="1"/>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684772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NI residents - Proportion (%) who took Summer Holidays by destination</a:t>
            </a:r>
          </a:p>
        </c:rich>
      </c:tx>
      <c:layout>
        <c:manualLayout>
          <c:xMode val="edge"/>
          <c:yMode val="edge"/>
          <c:x val="0.13024445369241383"/>
          <c:y val="3.66906568349830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Chart'!$B$6</c:f>
              <c:strCache>
                <c:ptCount val="1"/>
                <c:pt idx="0">
                  <c:v>Summers Pre-Coronavirus</c:v>
                </c:pt>
              </c:strCache>
            </c:strRef>
          </c:tx>
          <c:spPr>
            <a:solidFill>
              <a:srgbClr val="0070C0"/>
            </a:solidFill>
            <a:ln>
              <a:solidFill>
                <a:srgbClr val="0070C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Chart'!$B$7:$B$10</c:f>
              <c:numCache>
                <c:formatCode>0%</c:formatCode>
                <c:ptCount val="4"/>
                <c:pt idx="0">
                  <c:v>0.69</c:v>
                </c:pt>
                <c:pt idx="1">
                  <c:v>0.51</c:v>
                </c:pt>
                <c:pt idx="2">
                  <c:v>0.38</c:v>
                </c:pt>
                <c:pt idx="3">
                  <c:v>0.36</c:v>
                </c:pt>
              </c:numCache>
            </c:numRef>
          </c:val>
          <c:extLst>
            <c:ext xmlns:c16="http://schemas.microsoft.com/office/drawing/2014/chart" uri="{C3380CC4-5D6E-409C-BE32-E72D297353CC}">
              <c16:uniqueId val="{00000000-37D1-4401-83AD-31A227F50741}"/>
            </c:ext>
          </c:extLst>
        </c:ser>
        <c:ser>
          <c:idx val="1"/>
          <c:order val="1"/>
          <c:tx>
            <c:strRef>
              <c:f>'COVIDOP Usual Summer Hols Chart'!$C$6</c:f>
              <c:strCache>
                <c:ptCount val="1"/>
                <c:pt idx="0">
                  <c:v>Summer 2020</c:v>
                </c:pt>
              </c:strCache>
            </c:strRef>
          </c:tx>
          <c:spPr>
            <a:solidFill>
              <a:srgbClr val="00B050"/>
            </a:solidFill>
            <a:ln>
              <a:solidFill>
                <a:srgbClr val="00B05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Chart'!$C$7:$C$10</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37D1-4401-83AD-31A227F50741}"/>
            </c:ext>
          </c:extLst>
        </c:ser>
        <c:ser>
          <c:idx val="2"/>
          <c:order val="2"/>
          <c:tx>
            <c:strRef>
              <c:f>'COVIDOP Usual Summer Hols Chart'!$D$6</c:f>
              <c:strCache>
                <c:ptCount val="1"/>
                <c:pt idx="0">
                  <c:v>Summer 2021</c:v>
                </c:pt>
              </c:strCache>
            </c:strRef>
          </c:tx>
          <c:spPr>
            <a:solidFill>
              <a:schemeClr val="accent3"/>
            </a:solidFill>
            <a:ln>
              <a:solidFill>
                <a:schemeClr val="accent3"/>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Chart'!$D$7:$D$10</c:f>
              <c:numCache>
                <c:formatCode>0%</c:formatCode>
                <c:ptCount val="4"/>
                <c:pt idx="0">
                  <c:v>0.09</c:v>
                </c:pt>
                <c:pt idx="1">
                  <c:v>0.32281944424101916</c:v>
                </c:pt>
                <c:pt idx="2">
                  <c:v>0.3537338129912268</c:v>
                </c:pt>
                <c:pt idx="3">
                  <c:v>0.19954679971960876</c:v>
                </c:pt>
              </c:numCache>
            </c:numRef>
          </c:val>
          <c:extLst>
            <c:ext xmlns:c16="http://schemas.microsoft.com/office/drawing/2014/chart" uri="{C3380CC4-5D6E-409C-BE32-E72D297353CC}">
              <c16:uniqueId val="{00000002-37D1-4401-83AD-31A227F50741}"/>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Did any member of your household have an overnight trip cancelled since March 2020 (%)</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0.34</c:v>
                </c:pt>
                <c:pt idx="1">
                  <c:v>0.66</c:v>
                </c:pt>
              </c:numCache>
            </c:numRef>
          </c:val>
          <c:extLst>
            <c:ext xmlns:c16="http://schemas.microsoft.com/office/drawing/2014/chart" uri="{C3380CC4-5D6E-409C-BE32-E72D297353CC}">
              <c16:uniqueId val="{00000000-7183-4608-BA71-4D755EB0D6CF}"/>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200"/>
              <a:t>In the past seven days, for what reasons have you left home?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4312158869323391E-2"/>
          <c:y val="8.9745165776138003E-2"/>
          <c:w val="0.80079149736889754"/>
          <c:h val="0.76512358825629689"/>
        </c:manualLayout>
      </c:layout>
      <c:lineChart>
        <c:grouping val="standard"/>
        <c:varyColors val="0"/>
        <c:ser>
          <c:idx val="1"/>
          <c:order val="0"/>
          <c:tx>
            <c:strRef>
              <c:f>'COVIDOP left houseOth Chart'!$A$9</c:f>
              <c:strCache>
                <c:ptCount val="1"/>
                <c:pt idx="0">
                  <c:v>To visit a cinema or theatre</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1-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2-C567-4475-8C03-DF24B06C51B3}"/>
                </c:ext>
              </c:extLst>
            </c:dLbl>
            <c:dLbl>
              <c:idx val="3"/>
              <c:layout>
                <c:manualLayout>
                  <c:x val="-3.0469427144681482E-3"/>
                  <c:y val="2.79103503652114E-2"/>
                </c:manualLayout>
              </c:layout>
              <c:tx>
                <c:rich>
                  <a:bodyPr/>
                  <a:lstStyle/>
                  <a:p>
                    <a:fld id="{F0D11CCC-BBCC-4C1F-AAD6-31D5B0668443}" type="SERIESNAME">
                      <a:rPr lang="en-US"/>
                      <a:pPr/>
                      <a:t>[SERIES NAME]</a:t>
                    </a:fld>
                    <a:endParaRPr lang="en-GB"/>
                  </a:p>
                </c:rich>
              </c:tx>
              <c:showLegendKey val="1"/>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Chart'!$B$9:$E$9</c:f>
              <c:numCache>
                <c:formatCode>0%</c:formatCode>
                <c:ptCount val="4"/>
                <c:pt idx="0">
                  <c:v>2.089933952564299E-2</c:v>
                </c:pt>
                <c:pt idx="1">
                  <c:v>8.1922793771826777E-2</c:v>
                </c:pt>
                <c:pt idx="2">
                  <c:v>5.5188417624664282E-2</c:v>
                </c:pt>
                <c:pt idx="3">
                  <c:v>5.2759475735280038E-2</c:v>
                </c:pt>
              </c:numCache>
            </c:numRef>
          </c:val>
          <c:smooth val="0"/>
          <c:extLst>
            <c:ext xmlns:c16="http://schemas.microsoft.com/office/drawing/2014/chart" uri="{C3380CC4-5D6E-409C-BE32-E72D297353CC}">
              <c16:uniqueId val="{00000004-C567-4475-8C03-DF24B06C51B3}"/>
            </c:ext>
          </c:extLst>
        </c:ser>
        <c:ser>
          <c:idx val="2"/>
          <c:order val="1"/>
          <c:tx>
            <c:strRef>
              <c:f>'COVIDOP left houseOth Chart'!$A$10</c:f>
              <c:strCache>
                <c:ptCount val="1"/>
                <c:pt idx="0">
                  <c:v>To eat or drink outdoors at a restaurant, café, bar or pub</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6-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7-C567-4475-8C03-DF24B06C51B3}"/>
                </c:ext>
              </c:extLst>
            </c:dLbl>
            <c:dLbl>
              <c:idx val="3"/>
              <c:layout>
                <c:manualLayout>
                  <c:x val="0"/>
                  <c:y val="0.11534809704361912"/>
                </c:manualLayout>
              </c:layout>
              <c:tx>
                <c:rich>
                  <a:bodyPr/>
                  <a:lstStyle/>
                  <a:p>
                    <a:fld id="{707AFF3C-135D-4E87-B6FD-647518BD5788}" type="SERIESNAME">
                      <a:rPr lang="en-US"/>
                      <a:pPr/>
                      <a:t>[SERIES NAME]</a:t>
                    </a:fld>
                    <a:endParaRPr lang="en-GB"/>
                  </a:p>
                </c:rich>
              </c:tx>
              <c:showLegendKey val="1"/>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Chart'!$B$10:$E$10</c:f>
              <c:numCache>
                <c:formatCode>0%</c:formatCode>
                <c:ptCount val="4"/>
                <c:pt idx="0">
                  <c:v>0.16584724731747022</c:v>
                </c:pt>
                <c:pt idx="1">
                  <c:v>0.1997971419070817</c:v>
                </c:pt>
                <c:pt idx="2">
                  <c:v>0.17078927528801593</c:v>
                </c:pt>
                <c:pt idx="3">
                  <c:v>0.20286412946127819</c:v>
                </c:pt>
              </c:numCache>
            </c:numRef>
          </c:val>
          <c:smooth val="0"/>
          <c:extLst>
            <c:ext xmlns:c16="http://schemas.microsoft.com/office/drawing/2014/chart" uri="{C3380CC4-5D6E-409C-BE32-E72D297353CC}">
              <c16:uniqueId val="{00000009-C567-4475-8C03-DF24B06C51B3}"/>
            </c:ext>
          </c:extLst>
        </c:ser>
        <c:ser>
          <c:idx val="3"/>
          <c:order val="2"/>
          <c:tx>
            <c:strRef>
              <c:f>'COVIDOP left houseOth Chart'!$A$11</c:f>
              <c:strCache>
                <c:ptCount val="1"/>
                <c:pt idx="0">
                  <c:v>To eat or drink indoors at a restaurant, café, bar or pub</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C567-4475-8C03-DF24B06C51B3}"/>
                </c:ext>
              </c:extLst>
            </c:dLbl>
            <c:dLbl>
              <c:idx val="1"/>
              <c:delete val="1"/>
              <c:extLst>
                <c:ext xmlns:c15="http://schemas.microsoft.com/office/drawing/2012/chart" uri="{CE6537A1-D6FC-4f65-9D91-7224C49458BB}"/>
                <c:ext xmlns:c16="http://schemas.microsoft.com/office/drawing/2014/chart" uri="{C3380CC4-5D6E-409C-BE32-E72D297353CC}">
                  <c16:uniqueId val="{0000000B-C567-4475-8C03-DF24B06C51B3}"/>
                </c:ext>
              </c:extLst>
            </c:dLbl>
            <c:dLbl>
              <c:idx val="2"/>
              <c:delete val="1"/>
              <c:extLst>
                <c:ext xmlns:c15="http://schemas.microsoft.com/office/drawing/2012/chart" uri="{CE6537A1-D6FC-4f65-9D91-7224C49458BB}"/>
                <c:ext xmlns:c16="http://schemas.microsoft.com/office/drawing/2014/chart" uri="{C3380CC4-5D6E-409C-BE32-E72D297353CC}">
                  <c16:uniqueId val="{0000000C-C567-4475-8C03-DF24B06C51B3}"/>
                </c:ext>
              </c:extLst>
            </c:dLbl>
            <c:dLbl>
              <c:idx val="3"/>
              <c:layout>
                <c:manualLayout>
                  <c:x val="-2.1711368722294499E-3"/>
                  <c:y val="4.0979363311961614E-2"/>
                </c:manualLayout>
              </c:layout>
              <c:tx>
                <c:rich>
                  <a:bodyPr/>
                  <a:lstStyle/>
                  <a:p>
                    <a:fld id="{3EA79DCA-B745-4A34-9C06-02ECFF68C4D3}" type="SERIESNAME">
                      <a:rPr lang="en-US"/>
                      <a:pPr/>
                      <a:t>[SERIES NAME]</a:t>
                    </a:fld>
                    <a:r>
                      <a:rPr lang="en-US" baseline="0"/>
                      <a:t>, </a:t>
                    </a:r>
                  </a:p>
                </c:rich>
              </c:tx>
              <c:showLegendKey val="1"/>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C567-4475-8C03-DF24B06C51B3}"/>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houseOth Chart'!$B$7:$E$7</c:f>
              <c:strCache>
                <c:ptCount val="4"/>
                <c:pt idx="0">
                  <c:v>Sep-21</c:v>
                </c:pt>
                <c:pt idx="1">
                  <c:v>Oct-21</c:v>
                </c:pt>
                <c:pt idx="2">
                  <c:v>Nov-21</c:v>
                </c:pt>
                <c:pt idx="3">
                  <c:v>Dec-21</c:v>
                </c:pt>
              </c:strCache>
            </c:strRef>
          </c:cat>
          <c:val>
            <c:numRef>
              <c:f>'COVIDOP left houseOth Chart'!$B$11:$E$11</c:f>
              <c:numCache>
                <c:formatCode>0%</c:formatCode>
                <c:ptCount val="4"/>
                <c:pt idx="0">
                  <c:v>0.19709408736049128</c:v>
                </c:pt>
                <c:pt idx="1">
                  <c:v>0.296040615566312</c:v>
                </c:pt>
                <c:pt idx="2">
                  <c:v>0.3327810866521454</c:v>
                </c:pt>
                <c:pt idx="3">
                  <c:v>0.30850535352898917</c:v>
                </c:pt>
              </c:numCache>
            </c:numRef>
          </c:val>
          <c:smooth val="0"/>
          <c:extLst>
            <c:ext xmlns:c16="http://schemas.microsoft.com/office/drawing/2014/chart" uri="{C3380CC4-5D6E-409C-BE32-E72D297353CC}">
              <c16:uniqueId val="{0000000E-C567-4475-8C03-DF24B06C51B3}"/>
            </c:ext>
          </c:extLst>
        </c:ser>
        <c:dLbls>
          <c:showLegendKey val="0"/>
          <c:showVal val="0"/>
          <c:showCatName val="0"/>
          <c:showSerName val="0"/>
          <c:showPercent val="0"/>
          <c:showBubbleSize val="0"/>
        </c:dLbls>
        <c:smooth val="0"/>
        <c:axId val="978524680"/>
        <c:axId val="978525008"/>
      </c:lineChart>
      <c:catAx>
        <c:axId val="97852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5008"/>
        <c:crosses val="autoZero"/>
        <c:auto val="1"/>
        <c:lblAlgn val="ctr"/>
        <c:lblOffset val="100"/>
        <c:noMultiLvlLbl val="0"/>
      </c:catAx>
      <c:valAx>
        <c:axId val="978525008"/>
        <c:scaling>
          <c:orientation val="minMax"/>
          <c:max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468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Confirmed Redundancies, Northern Ireland</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080081470635468E-2"/>
          <c:y val="8.6903957778020194E-2"/>
          <c:w val="0.93143316783116581"/>
          <c:h val="0.7345222130764284"/>
        </c:manualLayout>
      </c:layout>
      <c:lineChart>
        <c:grouping val="standard"/>
        <c:varyColors val="0"/>
        <c:ser>
          <c:idx val="0"/>
          <c:order val="0"/>
          <c:tx>
            <c:strRef>
              <c:f>Redundancies!$B$10</c:f>
              <c:strCache>
                <c:ptCount val="1"/>
                <c:pt idx="0">
                  <c:v>Confirmed Redundancies within SIC I (Accommodation and food service activities)</c:v>
                </c:pt>
              </c:strCache>
            </c:strRef>
          </c:tx>
          <c:spPr>
            <a:ln w="28575" cap="rnd">
              <a:solidFill>
                <a:srgbClr val="C00000"/>
              </a:solidFill>
              <a:round/>
            </a:ln>
            <a:effectLst/>
          </c:spPr>
          <c:marker>
            <c:symbol val="none"/>
          </c:marker>
          <c:dPt>
            <c:idx val="13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2-C968-4604-B463-EADEFF2B7BC8}"/>
              </c:ext>
            </c:extLst>
          </c:dPt>
          <c:dPt>
            <c:idx val="13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4-C968-4604-B463-EADEFF2B7BC8}"/>
              </c:ext>
            </c:extLst>
          </c:dPt>
          <c:dPt>
            <c:idx val="13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3-C968-4604-B463-EADEFF2B7BC8}"/>
              </c:ext>
            </c:extLst>
          </c:dPt>
          <c:dLbls>
            <c:dLbl>
              <c:idx val="81"/>
              <c:layout>
                <c:manualLayout>
                  <c:x val="-0.25593717750537104"/>
                  <c:y val="-0.23090374768187183"/>
                </c:manualLayout>
              </c:layout>
              <c:tx>
                <c:rich>
                  <a:bodyPr/>
                  <a:lstStyle/>
                  <a:p>
                    <a:r>
                      <a:rPr lang="en-US">
                        <a:solidFill>
                          <a:srgbClr val="C00000"/>
                        </a:solidFill>
                      </a:rPr>
                      <a:t>Total Redundancies in Accommodation and Food Services, Northern Ireland (red line) </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Redundancies!$A$11:$A$175</c:f>
              <c:numCache>
                <c:formatCode>mmm\-yy</c:formatCode>
                <c:ptCount val="165"/>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numCache>
            </c:numRef>
          </c:cat>
          <c:val>
            <c:numRef>
              <c:f>Redundancies!$B$11:$B$175</c:f>
              <c:numCache>
                <c:formatCode>_(* #,##0_);_(* \(#,##0\);_(* "-"??_);_(@_)</c:formatCode>
                <c:ptCount val="165"/>
                <c:pt idx="0">
                  <c:v>30</c:v>
                </c:pt>
                <c:pt idx="1">
                  <c:v>0</c:v>
                </c:pt>
                <c:pt idx="2">
                  <c:v>0</c:v>
                </c:pt>
                <c:pt idx="3">
                  <c:v>0</c:v>
                </c:pt>
                <c:pt idx="4">
                  <c:v>0</c:v>
                </c:pt>
                <c:pt idx="5">
                  <c:v>10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40</c:v>
                </c:pt>
                <c:pt idx="27">
                  <c:v>0</c:v>
                </c:pt>
                <c:pt idx="28">
                  <c:v>40</c:v>
                </c:pt>
                <c:pt idx="29">
                  <c:v>0</c:v>
                </c:pt>
                <c:pt idx="30">
                  <c:v>0</c:v>
                </c:pt>
                <c:pt idx="31">
                  <c:v>0</c:v>
                </c:pt>
                <c:pt idx="32">
                  <c:v>0</c:v>
                </c:pt>
                <c:pt idx="33">
                  <c:v>0</c:v>
                </c:pt>
                <c:pt idx="34">
                  <c:v>0</c:v>
                </c:pt>
                <c:pt idx="35">
                  <c:v>0</c:v>
                </c:pt>
                <c:pt idx="36">
                  <c:v>0</c:v>
                </c:pt>
                <c:pt idx="37">
                  <c:v>0</c:v>
                </c:pt>
                <c:pt idx="38">
                  <c:v>0</c:v>
                </c:pt>
                <c:pt idx="39">
                  <c:v>20</c:v>
                </c:pt>
                <c:pt idx="40">
                  <c:v>0</c:v>
                </c:pt>
                <c:pt idx="41">
                  <c:v>0</c:v>
                </c:pt>
                <c:pt idx="42">
                  <c:v>30</c:v>
                </c:pt>
                <c:pt idx="43">
                  <c:v>0</c:v>
                </c:pt>
                <c:pt idx="44">
                  <c:v>0</c:v>
                </c:pt>
                <c:pt idx="45">
                  <c:v>0</c:v>
                </c:pt>
                <c:pt idx="46">
                  <c:v>30</c:v>
                </c:pt>
                <c:pt idx="47">
                  <c:v>0</c:v>
                </c:pt>
                <c:pt idx="48">
                  <c:v>0</c:v>
                </c:pt>
                <c:pt idx="49">
                  <c:v>20</c:v>
                </c:pt>
                <c:pt idx="50">
                  <c:v>10</c:v>
                </c:pt>
                <c:pt idx="51">
                  <c:v>0</c:v>
                </c:pt>
                <c:pt idx="52">
                  <c:v>0</c:v>
                </c:pt>
                <c:pt idx="53">
                  <c:v>0</c:v>
                </c:pt>
                <c:pt idx="54">
                  <c:v>0</c:v>
                </c:pt>
                <c:pt idx="55">
                  <c:v>0</c:v>
                </c:pt>
                <c:pt idx="56">
                  <c:v>0</c:v>
                </c:pt>
                <c:pt idx="57">
                  <c:v>0</c:v>
                </c:pt>
                <c:pt idx="58">
                  <c:v>0</c:v>
                </c:pt>
                <c:pt idx="59">
                  <c:v>20</c:v>
                </c:pt>
                <c:pt idx="60">
                  <c:v>0</c:v>
                </c:pt>
                <c:pt idx="61">
                  <c:v>0</c:v>
                </c:pt>
                <c:pt idx="62">
                  <c:v>0</c:v>
                </c:pt>
                <c:pt idx="63">
                  <c:v>0</c:v>
                </c:pt>
                <c:pt idx="64">
                  <c:v>0</c:v>
                </c:pt>
                <c:pt idx="65">
                  <c:v>0</c:v>
                </c:pt>
                <c:pt idx="66">
                  <c:v>0</c:v>
                </c:pt>
                <c:pt idx="67">
                  <c:v>0</c:v>
                </c:pt>
                <c:pt idx="68">
                  <c:v>0</c:v>
                </c:pt>
                <c:pt idx="69">
                  <c:v>30</c:v>
                </c:pt>
                <c:pt idx="70">
                  <c:v>0</c:v>
                </c:pt>
                <c:pt idx="71">
                  <c:v>0</c:v>
                </c:pt>
                <c:pt idx="72">
                  <c:v>0</c:v>
                </c:pt>
                <c:pt idx="73">
                  <c:v>0</c:v>
                </c:pt>
                <c:pt idx="74">
                  <c:v>0</c:v>
                </c:pt>
                <c:pt idx="75">
                  <c:v>0</c:v>
                </c:pt>
                <c:pt idx="76">
                  <c:v>0</c:v>
                </c:pt>
                <c:pt idx="77">
                  <c:v>10</c:v>
                </c:pt>
                <c:pt idx="78">
                  <c:v>0</c:v>
                </c:pt>
                <c:pt idx="79">
                  <c:v>0</c:v>
                </c:pt>
                <c:pt idx="80">
                  <c:v>10</c:v>
                </c:pt>
                <c:pt idx="81">
                  <c:v>40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180</c:v>
                </c:pt>
                <c:pt idx="127">
                  <c:v>60</c:v>
                </c:pt>
                <c:pt idx="128">
                  <c:v>10</c:v>
                </c:pt>
                <c:pt idx="129">
                  <c:v>40</c:v>
                </c:pt>
                <c:pt idx="130">
                  <c:v>130</c:v>
                </c:pt>
                <c:pt idx="131">
                  <c:v>40</c:v>
                </c:pt>
                <c:pt idx="132">
                  <c:v>30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numCache>
            </c:numRef>
          </c:val>
          <c:smooth val="0"/>
          <c:extLst>
            <c:ext xmlns:c16="http://schemas.microsoft.com/office/drawing/2014/chart" uri="{C3380CC4-5D6E-409C-BE32-E72D297353CC}">
              <c16:uniqueId val="{00000000-C968-4604-B463-EADEFF2B7BC8}"/>
            </c:ext>
          </c:extLst>
        </c:ser>
        <c:ser>
          <c:idx val="1"/>
          <c:order val="1"/>
          <c:tx>
            <c:strRef>
              <c:f>Redundancies!$C$10</c:f>
              <c:strCache>
                <c:ptCount val="1"/>
                <c:pt idx="0">
                  <c:v>Redundancies in Northern Ireland</c:v>
                </c:pt>
              </c:strCache>
            </c:strRef>
          </c:tx>
          <c:spPr>
            <a:ln w="28575" cap="rnd">
              <a:solidFill>
                <a:schemeClr val="accent5"/>
              </a:solidFill>
              <a:round/>
            </a:ln>
            <a:effectLst/>
          </c:spPr>
          <c:marker>
            <c:symbol val="none"/>
          </c:marker>
          <c:dLbls>
            <c:dLbl>
              <c:idx val="76"/>
              <c:layout>
                <c:manualLayout>
                  <c:x val="0.10441608775525874"/>
                  <c:y val="-0.36851305185591665"/>
                </c:manualLayout>
              </c:layout>
              <c:tx>
                <c:rich>
                  <a:bodyPr/>
                  <a:lstStyle/>
                  <a:p>
                    <a:r>
                      <a:rPr lang="en-US">
                        <a:solidFill>
                          <a:schemeClr val="accent5"/>
                        </a:solidFill>
                      </a:rPr>
                      <a:t>Total</a:t>
                    </a:r>
                    <a:r>
                      <a:rPr lang="en-US" baseline="0">
                        <a:solidFill>
                          <a:schemeClr val="accent5"/>
                        </a:solidFill>
                      </a:rPr>
                      <a:t> Redundancies, Northern Ireland (blue line)</a:t>
                    </a:r>
                    <a:endParaRPr lang="en-US">
                      <a:solidFill>
                        <a:schemeClr val="accent5"/>
                      </a:solidFill>
                    </a:endParaRP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968-4604-B463-EADEFF2B7BC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Redundancies!$A$11:$A$175</c:f>
              <c:numCache>
                <c:formatCode>mmm\-yy</c:formatCode>
                <c:ptCount val="165"/>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numCache>
            </c:numRef>
          </c:cat>
          <c:val>
            <c:numRef>
              <c:f>Redundancies!$C$11:$C$175</c:f>
              <c:numCache>
                <c:formatCode>_(* #,##0_);_(* \(#,##0\);_(* "-"??_);_(@_)</c:formatCode>
                <c:ptCount val="165"/>
                <c:pt idx="0">
                  <c:v>160</c:v>
                </c:pt>
                <c:pt idx="1">
                  <c:v>150</c:v>
                </c:pt>
                <c:pt idx="2">
                  <c:v>250</c:v>
                </c:pt>
                <c:pt idx="3">
                  <c:v>310</c:v>
                </c:pt>
                <c:pt idx="4">
                  <c:v>90</c:v>
                </c:pt>
                <c:pt idx="5">
                  <c:v>140</c:v>
                </c:pt>
                <c:pt idx="6">
                  <c:v>180</c:v>
                </c:pt>
                <c:pt idx="7">
                  <c:v>170</c:v>
                </c:pt>
                <c:pt idx="8">
                  <c:v>190</c:v>
                </c:pt>
                <c:pt idx="9">
                  <c:v>120</c:v>
                </c:pt>
                <c:pt idx="10">
                  <c:v>150</c:v>
                </c:pt>
                <c:pt idx="11">
                  <c:v>190</c:v>
                </c:pt>
                <c:pt idx="12">
                  <c:v>80</c:v>
                </c:pt>
                <c:pt idx="13">
                  <c:v>100</c:v>
                </c:pt>
                <c:pt idx="14">
                  <c:v>250</c:v>
                </c:pt>
                <c:pt idx="15">
                  <c:v>130</c:v>
                </c:pt>
                <c:pt idx="16">
                  <c:v>160</c:v>
                </c:pt>
                <c:pt idx="17">
                  <c:v>230</c:v>
                </c:pt>
                <c:pt idx="18">
                  <c:v>200</c:v>
                </c:pt>
                <c:pt idx="19">
                  <c:v>100</c:v>
                </c:pt>
                <c:pt idx="20">
                  <c:v>60</c:v>
                </c:pt>
                <c:pt idx="21">
                  <c:v>90</c:v>
                </c:pt>
                <c:pt idx="22">
                  <c:v>100</c:v>
                </c:pt>
                <c:pt idx="23">
                  <c:v>320</c:v>
                </c:pt>
                <c:pt idx="24">
                  <c:v>140</c:v>
                </c:pt>
                <c:pt idx="25">
                  <c:v>100</c:v>
                </c:pt>
                <c:pt idx="26">
                  <c:v>370</c:v>
                </c:pt>
                <c:pt idx="27">
                  <c:v>140</c:v>
                </c:pt>
                <c:pt idx="28">
                  <c:v>350</c:v>
                </c:pt>
                <c:pt idx="29">
                  <c:v>180</c:v>
                </c:pt>
                <c:pt idx="30">
                  <c:v>180</c:v>
                </c:pt>
                <c:pt idx="31">
                  <c:v>190</c:v>
                </c:pt>
                <c:pt idx="32">
                  <c:v>140</c:v>
                </c:pt>
                <c:pt idx="33">
                  <c:v>420</c:v>
                </c:pt>
                <c:pt idx="34">
                  <c:v>820</c:v>
                </c:pt>
                <c:pt idx="35">
                  <c:v>340</c:v>
                </c:pt>
                <c:pt idx="36">
                  <c:v>240</c:v>
                </c:pt>
                <c:pt idx="37">
                  <c:v>130</c:v>
                </c:pt>
                <c:pt idx="38">
                  <c:v>290</c:v>
                </c:pt>
                <c:pt idx="39">
                  <c:v>190</c:v>
                </c:pt>
                <c:pt idx="40">
                  <c:v>120</c:v>
                </c:pt>
                <c:pt idx="41">
                  <c:v>140</c:v>
                </c:pt>
                <c:pt idx="42">
                  <c:v>190</c:v>
                </c:pt>
                <c:pt idx="43">
                  <c:v>160</c:v>
                </c:pt>
                <c:pt idx="44">
                  <c:v>230</c:v>
                </c:pt>
                <c:pt idx="45">
                  <c:v>70</c:v>
                </c:pt>
                <c:pt idx="46">
                  <c:v>140</c:v>
                </c:pt>
                <c:pt idx="47">
                  <c:v>240</c:v>
                </c:pt>
                <c:pt idx="48">
                  <c:v>140</c:v>
                </c:pt>
                <c:pt idx="49">
                  <c:v>270</c:v>
                </c:pt>
                <c:pt idx="50">
                  <c:v>140</c:v>
                </c:pt>
                <c:pt idx="51">
                  <c:v>280</c:v>
                </c:pt>
                <c:pt idx="52">
                  <c:v>90</c:v>
                </c:pt>
                <c:pt idx="53">
                  <c:v>190</c:v>
                </c:pt>
                <c:pt idx="54">
                  <c:v>160</c:v>
                </c:pt>
                <c:pt idx="55">
                  <c:v>70</c:v>
                </c:pt>
                <c:pt idx="56">
                  <c:v>250</c:v>
                </c:pt>
                <c:pt idx="57">
                  <c:v>140</c:v>
                </c:pt>
                <c:pt idx="58">
                  <c:v>90</c:v>
                </c:pt>
                <c:pt idx="59">
                  <c:v>330</c:v>
                </c:pt>
                <c:pt idx="60">
                  <c:v>280</c:v>
                </c:pt>
                <c:pt idx="61">
                  <c:v>130</c:v>
                </c:pt>
                <c:pt idx="62">
                  <c:v>40</c:v>
                </c:pt>
                <c:pt idx="63">
                  <c:v>140</c:v>
                </c:pt>
                <c:pt idx="64">
                  <c:v>40</c:v>
                </c:pt>
                <c:pt idx="65">
                  <c:v>290</c:v>
                </c:pt>
                <c:pt idx="66">
                  <c:v>130</c:v>
                </c:pt>
                <c:pt idx="67">
                  <c:v>100</c:v>
                </c:pt>
                <c:pt idx="68">
                  <c:v>170</c:v>
                </c:pt>
                <c:pt idx="69">
                  <c:v>200</c:v>
                </c:pt>
                <c:pt idx="70">
                  <c:v>120</c:v>
                </c:pt>
                <c:pt idx="71">
                  <c:v>320</c:v>
                </c:pt>
                <c:pt idx="72">
                  <c:v>260</c:v>
                </c:pt>
                <c:pt idx="73">
                  <c:v>180</c:v>
                </c:pt>
                <c:pt idx="74">
                  <c:v>210</c:v>
                </c:pt>
                <c:pt idx="75">
                  <c:v>580</c:v>
                </c:pt>
                <c:pt idx="76">
                  <c:v>640</c:v>
                </c:pt>
                <c:pt idx="77">
                  <c:v>300</c:v>
                </c:pt>
                <c:pt idx="78">
                  <c:v>140</c:v>
                </c:pt>
                <c:pt idx="79">
                  <c:v>270</c:v>
                </c:pt>
                <c:pt idx="80">
                  <c:v>270</c:v>
                </c:pt>
                <c:pt idx="81">
                  <c:v>140</c:v>
                </c:pt>
                <c:pt idx="82">
                  <c:v>410</c:v>
                </c:pt>
                <c:pt idx="83">
                  <c:v>250</c:v>
                </c:pt>
                <c:pt idx="84">
                  <c:v>210</c:v>
                </c:pt>
                <c:pt idx="85">
                  <c:v>140</c:v>
                </c:pt>
                <c:pt idx="86">
                  <c:v>140</c:v>
                </c:pt>
                <c:pt idx="87">
                  <c:v>150</c:v>
                </c:pt>
                <c:pt idx="88">
                  <c:v>90</c:v>
                </c:pt>
                <c:pt idx="89">
                  <c:v>110</c:v>
                </c:pt>
                <c:pt idx="90">
                  <c:v>70</c:v>
                </c:pt>
                <c:pt idx="91">
                  <c:v>160</c:v>
                </c:pt>
                <c:pt idx="92">
                  <c:v>70</c:v>
                </c:pt>
                <c:pt idx="93">
                  <c:v>270</c:v>
                </c:pt>
                <c:pt idx="94">
                  <c:v>190</c:v>
                </c:pt>
                <c:pt idx="95">
                  <c:v>190</c:v>
                </c:pt>
                <c:pt idx="96">
                  <c:v>130</c:v>
                </c:pt>
                <c:pt idx="97">
                  <c:v>240</c:v>
                </c:pt>
                <c:pt idx="98">
                  <c:v>230</c:v>
                </c:pt>
                <c:pt idx="99">
                  <c:v>310</c:v>
                </c:pt>
                <c:pt idx="100">
                  <c:v>190</c:v>
                </c:pt>
                <c:pt idx="101">
                  <c:v>790</c:v>
                </c:pt>
                <c:pt idx="102">
                  <c:v>140</c:v>
                </c:pt>
                <c:pt idx="103">
                  <c:v>130</c:v>
                </c:pt>
                <c:pt idx="104">
                  <c:v>90</c:v>
                </c:pt>
                <c:pt idx="105">
                  <c:v>120</c:v>
                </c:pt>
                <c:pt idx="106">
                  <c:v>100</c:v>
                </c:pt>
                <c:pt idx="107">
                  <c:v>40</c:v>
                </c:pt>
                <c:pt idx="108">
                  <c:v>210</c:v>
                </c:pt>
                <c:pt idx="109">
                  <c:v>20</c:v>
                </c:pt>
                <c:pt idx="110">
                  <c:v>230</c:v>
                </c:pt>
                <c:pt idx="111">
                  <c:v>60</c:v>
                </c:pt>
                <c:pt idx="112">
                  <c:v>580</c:v>
                </c:pt>
                <c:pt idx="113">
                  <c:v>100</c:v>
                </c:pt>
                <c:pt idx="114">
                  <c:v>110</c:v>
                </c:pt>
                <c:pt idx="115">
                  <c:v>120</c:v>
                </c:pt>
                <c:pt idx="116">
                  <c:v>1440</c:v>
                </c:pt>
                <c:pt idx="117">
                  <c:v>90</c:v>
                </c:pt>
                <c:pt idx="118">
                  <c:v>90</c:v>
                </c:pt>
                <c:pt idx="119">
                  <c:v>150</c:v>
                </c:pt>
                <c:pt idx="120">
                  <c:v>60</c:v>
                </c:pt>
                <c:pt idx="121">
                  <c:v>20</c:v>
                </c:pt>
                <c:pt idx="122">
                  <c:v>240</c:v>
                </c:pt>
                <c:pt idx="123">
                  <c:v>120</c:v>
                </c:pt>
                <c:pt idx="124">
                  <c:v>140</c:v>
                </c:pt>
                <c:pt idx="125">
                  <c:v>40</c:v>
                </c:pt>
                <c:pt idx="126">
                  <c:v>670</c:v>
                </c:pt>
                <c:pt idx="127">
                  <c:v>820</c:v>
                </c:pt>
                <c:pt idx="128">
                  <c:v>460</c:v>
                </c:pt>
                <c:pt idx="129">
                  <c:v>1580</c:v>
                </c:pt>
                <c:pt idx="130">
                  <c:v>420</c:v>
                </c:pt>
                <c:pt idx="131">
                  <c:v>440</c:v>
                </c:pt>
                <c:pt idx="132">
                  <c:v>410</c:v>
                </c:pt>
                <c:pt idx="133">
                  <c:v>420</c:v>
                </c:pt>
                <c:pt idx="134">
                  <c:v>250</c:v>
                </c:pt>
                <c:pt idx="135">
                  <c:v>120</c:v>
                </c:pt>
                <c:pt idx="136">
                  <c:v>280</c:v>
                </c:pt>
                <c:pt idx="137">
                  <c:v>300</c:v>
                </c:pt>
                <c:pt idx="138">
                  <c:v>250</c:v>
                </c:pt>
                <c:pt idx="139">
                  <c:v>130</c:v>
                </c:pt>
                <c:pt idx="140">
                  <c:v>130</c:v>
                </c:pt>
                <c:pt idx="141">
                  <c:v>220</c:v>
                </c:pt>
                <c:pt idx="142">
                  <c:v>130</c:v>
                </c:pt>
                <c:pt idx="143">
                  <c:v>200</c:v>
                </c:pt>
                <c:pt idx="144">
                  <c:v>20</c:v>
                </c:pt>
                <c:pt idx="145">
                  <c:v>40</c:v>
                </c:pt>
                <c:pt idx="146">
                  <c:v>30</c:v>
                </c:pt>
                <c:pt idx="147">
                  <c:v>80</c:v>
                </c:pt>
                <c:pt idx="148">
                  <c:v>90</c:v>
                </c:pt>
                <c:pt idx="149">
                  <c:v>80</c:v>
                </c:pt>
                <c:pt idx="150">
                  <c:v>50</c:v>
                </c:pt>
                <c:pt idx="151">
                  <c:v>20</c:v>
                </c:pt>
                <c:pt idx="152">
                  <c:v>150</c:v>
                </c:pt>
                <c:pt idx="153">
                  <c:v>60</c:v>
                </c:pt>
                <c:pt idx="154">
                  <c:v>50</c:v>
                </c:pt>
                <c:pt idx="155">
                  <c:v>80</c:v>
                </c:pt>
                <c:pt idx="156">
                  <c:v>260</c:v>
                </c:pt>
                <c:pt idx="157">
                  <c:v>20</c:v>
                </c:pt>
                <c:pt idx="158">
                  <c:v>150</c:v>
                </c:pt>
                <c:pt idx="159">
                  <c:v>170</c:v>
                </c:pt>
                <c:pt idx="160">
                  <c:v>140</c:v>
                </c:pt>
                <c:pt idx="161">
                  <c:v>210</c:v>
                </c:pt>
                <c:pt idx="162">
                  <c:v>50</c:v>
                </c:pt>
                <c:pt idx="163">
                  <c:v>210</c:v>
                </c:pt>
                <c:pt idx="164">
                  <c:v>420</c:v>
                </c:pt>
              </c:numCache>
            </c:numRef>
          </c:val>
          <c:smooth val="0"/>
          <c:extLst>
            <c:ext xmlns:c16="http://schemas.microsoft.com/office/drawing/2014/chart" uri="{C3380CC4-5D6E-409C-BE32-E72D297353CC}">
              <c16:uniqueId val="{00000001-C968-4604-B463-EADEFF2B7BC8}"/>
            </c:ext>
          </c:extLst>
        </c:ser>
        <c:dLbls>
          <c:showLegendKey val="0"/>
          <c:showVal val="0"/>
          <c:showCatName val="0"/>
          <c:showSerName val="0"/>
          <c:showPercent val="0"/>
          <c:showBubbleSize val="0"/>
        </c:dLbls>
        <c:smooth val="0"/>
        <c:axId val="1049464648"/>
        <c:axId val="1049459728"/>
      </c:lineChart>
      <c:dateAx>
        <c:axId val="104946464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Month/Year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9728"/>
        <c:crosses val="autoZero"/>
        <c:auto val="1"/>
        <c:lblOffset val="100"/>
        <c:baseTimeUnit val="months"/>
      </c:dateAx>
      <c:valAx>
        <c:axId val="1049459728"/>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Number of Redundancies</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64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and Capacity of Passengers and Crew docking in Northern Ireland (12 month rolling data)</a:t>
            </a:r>
            <a:endParaRPr lang="en-GB"/>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6"/>
          <c:order val="6"/>
          <c:tx>
            <c:strRef>
              <c:f>'Cruise Ships 12MR'!$H$10</c:f>
              <c:strCache>
                <c:ptCount val="1"/>
                <c:pt idx="0">
                  <c:v>Total ships docking in Northern Ireland</c:v>
                </c:pt>
              </c:strCache>
            </c:strRef>
          </c:tx>
          <c:spPr>
            <a:solidFill>
              <a:schemeClr val="accent1">
                <a:lumMod val="60000"/>
              </a:schemeClr>
            </a:solidFill>
            <a:ln>
              <a:noFill/>
            </a:ln>
            <a:effectLst/>
          </c:spPr>
          <c:invertIfNegative val="0"/>
          <c:cat>
            <c:strRef>
              <c:f>'Cruise Ships 12MR'!$A$11:$A$137</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f>'Cruise Ships 12MR'!$H$11:$H$137</c:f>
              <c:numCache>
                <c:formatCode>_-* #,##0_-;\-* #,##0_-;_-* "-"??_-;_-@_-</c:formatCode>
                <c:ptCount val="127"/>
                <c:pt idx="0">
                  <c:v>53</c:v>
                </c:pt>
                <c:pt idx="1">
                  <c:v>53</c:v>
                </c:pt>
                <c:pt idx="2">
                  <c:v>53</c:v>
                </c:pt>
                <c:pt idx="3">
                  <c:v>53</c:v>
                </c:pt>
                <c:pt idx="4">
                  <c:v>52</c:v>
                </c:pt>
                <c:pt idx="5">
                  <c:v>60</c:v>
                </c:pt>
                <c:pt idx="6">
                  <c:v>58</c:v>
                </c:pt>
                <c:pt idx="7">
                  <c:v>61</c:v>
                </c:pt>
                <c:pt idx="8">
                  <c:v>62</c:v>
                </c:pt>
                <c:pt idx="9">
                  <c:v>59</c:v>
                </c:pt>
                <c:pt idx="10">
                  <c:v>62</c:v>
                </c:pt>
                <c:pt idx="11">
                  <c:v>62</c:v>
                </c:pt>
                <c:pt idx="12">
                  <c:v>62</c:v>
                </c:pt>
                <c:pt idx="13">
                  <c:v>62</c:v>
                </c:pt>
                <c:pt idx="14">
                  <c:v>62</c:v>
                </c:pt>
                <c:pt idx="15">
                  <c:v>63</c:v>
                </c:pt>
                <c:pt idx="16">
                  <c:v>62</c:v>
                </c:pt>
                <c:pt idx="17">
                  <c:v>59</c:v>
                </c:pt>
                <c:pt idx="18">
                  <c:v>62</c:v>
                </c:pt>
                <c:pt idx="19">
                  <c:v>56</c:v>
                </c:pt>
                <c:pt idx="20">
                  <c:v>64</c:v>
                </c:pt>
                <c:pt idx="21">
                  <c:v>69</c:v>
                </c:pt>
                <c:pt idx="22">
                  <c:v>68</c:v>
                </c:pt>
                <c:pt idx="23">
                  <c:v>68</c:v>
                </c:pt>
                <c:pt idx="24">
                  <c:v>69</c:v>
                </c:pt>
                <c:pt idx="25">
                  <c:v>69</c:v>
                </c:pt>
                <c:pt idx="26">
                  <c:v>69</c:v>
                </c:pt>
                <c:pt idx="27">
                  <c:v>69</c:v>
                </c:pt>
                <c:pt idx="28">
                  <c:v>68</c:v>
                </c:pt>
                <c:pt idx="29">
                  <c:v>68</c:v>
                </c:pt>
                <c:pt idx="30">
                  <c:v>67</c:v>
                </c:pt>
                <c:pt idx="31">
                  <c:v>75</c:v>
                </c:pt>
                <c:pt idx="32">
                  <c:v>71</c:v>
                </c:pt>
                <c:pt idx="33">
                  <c:v>65</c:v>
                </c:pt>
                <c:pt idx="34">
                  <c:v>67</c:v>
                </c:pt>
                <c:pt idx="35">
                  <c:v>68</c:v>
                </c:pt>
                <c:pt idx="36">
                  <c:v>67</c:v>
                </c:pt>
                <c:pt idx="37">
                  <c:v>67</c:v>
                </c:pt>
                <c:pt idx="38">
                  <c:v>67</c:v>
                </c:pt>
                <c:pt idx="39">
                  <c:v>68</c:v>
                </c:pt>
                <c:pt idx="40">
                  <c:v>68</c:v>
                </c:pt>
                <c:pt idx="41">
                  <c:v>68</c:v>
                </c:pt>
                <c:pt idx="42">
                  <c:v>77</c:v>
                </c:pt>
                <c:pt idx="43">
                  <c:v>77</c:v>
                </c:pt>
                <c:pt idx="44">
                  <c:v>92</c:v>
                </c:pt>
                <c:pt idx="45">
                  <c:v>97</c:v>
                </c:pt>
                <c:pt idx="46">
                  <c:v>93</c:v>
                </c:pt>
                <c:pt idx="47">
                  <c:v>92</c:v>
                </c:pt>
                <c:pt idx="48">
                  <c:v>93</c:v>
                </c:pt>
                <c:pt idx="49">
                  <c:v>93</c:v>
                </c:pt>
                <c:pt idx="50">
                  <c:v>93</c:v>
                </c:pt>
                <c:pt idx="51">
                  <c:v>91</c:v>
                </c:pt>
                <c:pt idx="52">
                  <c:v>94</c:v>
                </c:pt>
                <c:pt idx="53">
                  <c:v>98</c:v>
                </c:pt>
                <c:pt idx="54">
                  <c:v>111</c:v>
                </c:pt>
                <c:pt idx="55">
                  <c:v>112</c:v>
                </c:pt>
                <c:pt idx="56">
                  <c:v>107</c:v>
                </c:pt>
                <c:pt idx="57">
                  <c:v>113</c:v>
                </c:pt>
                <c:pt idx="58">
                  <c:v>113</c:v>
                </c:pt>
                <c:pt idx="59">
                  <c:v>113</c:v>
                </c:pt>
                <c:pt idx="60">
                  <c:v>112</c:v>
                </c:pt>
                <c:pt idx="61">
                  <c:v>112</c:v>
                </c:pt>
                <c:pt idx="62">
                  <c:v>112</c:v>
                </c:pt>
                <c:pt idx="63">
                  <c:v>113</c:v>
                </c:pt>
                <c:pt idx="64">
                  <c:v>115</c:v>
                </c:pt>
                <c:pt idx="65">
                  <c:v>120</c:v>
                </c:pt>
                <c:pt idx="66">
                  <c:v>115</c:v>
                </c:pt>
                <c:pt idx="67">
                  <c:v>119</c:v>
                </c:pt>
                <c:pt idx="68">
                  <c:v>121</c:v>
                </c:pt>
                <c:pt idx="69">
                  <c:v>127</c:v>
                </c:pt>
                <c:pt idx="70">
                  <c:v>128</c:v>
                </c:pt>
                <c:pt idx="71">
                  <c:v>128</c:v>
                </c:pt>
                <c:pt idx="72">
                  <c:v>128</c:v>
                </c:pt>
                <c:pt idx="73">
                  <c:v>128</c:v>
                </c:pt>
                <c:pt idx="74">
                  <c:v>128</c:v>
                </c:pt>
                <c:pt idx="75">
                  <c:v>128</c:v>
                </c:pt>
                <c:pt idx="76">
                  <c:v>132</c:v>
                </c:pt>
                <c:pt idx="77">
                  <c:v>131</c:v>
                </c:pt>
                <c:pt idx="78">
                  <c:v>136</c:v>
                </c:pt>
                <c:pt idx="79">
                  <c:v>155</c:v>
                </c:pt>
                <c:pt idx="80">
                  <c:v>158</c:v>
                </c:pt>
                <c:pt idx="81">
                  <c:v>164</c:v>
                </c:pt>
                <c:pt idx="82">
                  <c:v>167</c:v>
                </c:pt>
                <c:pt idx="83">
                  <c:v>167</c:v>
                </c:pt>
                <c:pt idx="84">
                  <c:v>167</c:v>
                </c:pt>
                <c:pt idx="85">
                  <c:v>167</c:v>
                </c:pt>
                <c:pt idx="86">
                  <c:v>167</c:v>
                </c:pt>
                <c:pt idx="87">
                  <c:v>166</c:v>
                </c:pt>
                <c:pt idx="88">
                  <c:v>157</c:v>
                </c:pt>
                <c:pt idx="89">
                  <c:v>136</c:v>
                </c:pt>
                <c:pt idx="90">
                  <c:v>106</c:v>
                </c:pt>
                <c:pt idx="91">
                  <c:v>66</c:v>
                </c:pt>
                <c:pt idx="92">
                  <c:v>33</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101</c:v>
                </c:pt>
                <c:pt idx="114">
                  <c:v>127</c:v>
                </c:pt>
                <c:pt idx="115">
                  <c:v>139</c:v>
                </c:pt>
                <c:pt idx="116">
                  <c:v>161</c:v>
                </c:pt>
                <c:pt idx="117">
                  <c:v>158</c:v>
                </c:pt>
                <c:pt idx="118">
                  <c:v>153</c:v>
                </c:pt>
                <c:pt idx="119">
                  <c:v>153</c:v>
                </c:pt>
                <c:pt idx="120">
                  <c:v>153</c:v>
                </c:pt>
                <c:pt idx="121">
                  <c:v>153</c:v>
                </c:pt>
                <c:pt idx="122">
                  <c:v>152</c:v>
                </c:pt>
                <c:pt idx="123">
                  <c:v>154</c:v>
                </c:pt>
                <c:pt idx="124">
                  <c:v>157</c:v>
                </c:pt>
                <c:pt idx="125">
                  <c:v>163</c:v>
                </c:pt>
                <c:pt idx="126">
                  <c:v>159</c:v>
                </c:pt>
              </c:numCache>
            </c:numRef>
          </c:val>
          <c:extLst>
            <c:ext xmlns:c16="http://schemas.microsoft.com/office/drawing/2014/chart" uri="{C3380CC4-5D6E-409C-BE32-E72D297353CC}">
              <c16:uniqueId val="{00000006-67B6-49B7-882C-1CC61B72450B}"/>
            </c:ext>
          </c:extLst>
        </c:ser>
        <c:dLbls>
          <c:showLegendKey val="0"/>
          <c:showVal val="0"/>
          <c:showCatName val="0"/>
          <c:showSerName val="0"/>
          <c:showPercent val="0"/>
          <c:showBubbleSize val="0"/>
        </c:dLbls>
        <c:gapWidth val="150"/>
        <c:axId val="917070712"/>
        <c:axId val="917080224"/>
      </c:barChart>
      <c:lineChart>
        <c:grouping val="standard"/>
        <c:varyColors val="0"/>
        <c:ser>
          <c:idx val="7"/>
          <c:order val="7"/>
          <c:tx>
            <c:strRef>
              <c:f>'Cruise Ships 12MR'!$I$10</c:f>
              <c:strCache>
                <c:ptCount val="1"/>
                <c:pt idx="0">
                  <c:v>Total Passengers and Crew onboard ships docking in Northern Ireland</c:v>
                </c:pt>
              </c:strCache>
            </c:strRef>
          </c:tx>
          <c:spPr>
            <a:ln w="28575" cap="rnd">
              <a:solidFill>
                <a:srgbClr val="C00000"/>
              </a:solidFill>
              <a:round/>
            </a:ln>
            <a:effectLst/>
          </c:spPr>
          <c:marker>
            <c:symbol val="none"/>
          </c:marker>
          <c:cat>
            <c:strRef>
              <c:f>'Cruise Ships 12MR'!$A$11:$A$137</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f>'Cruise Ships 12MR'!$I$11:$I$137</c:f>
              <c:numCache>
                <c:formatCode>_-* #,##0_-;\-* #,##0_-;_-* "-"??_-;_-@_-</c:formatCode>
                <c:ptCount val="127"/>
                <c:pt idx="0">
                  <c:v>78465</c:v>
                </c:pt>
                <c:pt idx="1">
                  <c:v>78465</c:v>
                </c:pt>
                <c:pt idx="2">
                  <c:v>78465</c:v>
                </c:pt>
                <c:pt idx="3">
                  <c:v>78465</c:v>
                </c:pt>
                <c:pt idx="4">
                  <c:v>74565</c:v>
                </c:pt>
                <c:pt idx="5">
                  <c:v>88547</c:v>
                </c:pt>
                <c:pt idx="6">
                  <c:v>82820</c:v>
                </c:pt>
                <c:pt idx="7">
                  <c:v>87423</c:v>
                </c:pt>
                <c:pt idx="8">
                  <c:v>101234</c:v>
                </c:pt>
                <c:pt idx="9">
                  <c:v>99179</c:v>
                </c:pt>
                <c:pt idx="10">
                  <c:v>102839</c:v>
                </c:pt>
                <c:pt idx="11">
                  <c:v>102839</c:v>
                </c:pt>
                <c:pt idx="12">
                  <c:v>102839</c:v>
                </c:pt>
                <c:pt idx="13">
                  <c:v>102839</c:v>
                </c:pt>
                <c:pt idx="14">
                  <c:v>102839</c:v>
                </c:pt>
                <c:pt idx="15">
                  <c:v>103889</c:v>
                </c:pt>
                <c:pt idx="16">
                  <c:v>104184</c:v>
                </c:pt>
                <c:pt idx="17">
                  <c:v>103441</c:v>
                </c:pt>
                <c:pt idx="18">
                  <c:v>104365</c:v>
                </c:pt>
                <c:pt idx="19">
                  <c:v>102195</c:v>
                </c:pt>
                <c:pt idx="20">
                  <c:v>109546</c:v>
                </c:pt>
                <c:pt idx="21">
                  <c:v>118063</c:v>
                </c:pt>
                <c:pt idx="22">
                  <c:v>119063</c:v>
                </c:pt>
                <c:pt idx="23">
                  <c:v>119063</c:v>
                </c:pt>
                <c:pt idx="24">
                  <c:v>120153</c:v>
                </c:pt>
                <c:pt idx="25">
                  <c:v>120153</c:v>
                </c:pt>
                <c:pt idx="26">
                  <c:v>120153</c:v>
                </c:pt>
                <c:pt idx="27">
                  <c:v>119878</c:v>
                </c:pt>
                <c:pt idx="28">
                  <c:v>119460</c:v>
                </c:pt>
                <c:pt idx="29">
                  <c:v>109629</c:v>
                </c:pt>
                <c:pt idx="30">
                  <c:v>109630</c:v>
                </c:pt>
                <c:pt idx="31">
                  <c:v>127681</c:v>
                </c:pt>
                <c:pt idx="32">
                  <c:v>127537</c:v>
                </c:pt>
                <c:pt idx="33">
                  <c:v>120587</c:v>
                </c:pt>
                <c:pt idx="34">
                  <c:v>122867</c:v>
                </c:pt>
                <c:pt idx="35">
                  <c:v>124067</c:v>
                </c:pt>
                <c:pt idx="36">
                  <c:v>122977</c:v>
                </c:pt>
                <c:pt idx="37">
                  <c:v>122977</c:v>
                </c:pt>
                <c:pt idx="38">
                  <c:v>122977</c:v>
                </c:pt>
                <c:pt idx="39">
                  <c:v>124352</c:v>
                </c:pt>
                <c:pt idx="40">
                  <c:v>124352</c:v>
                </c:pt>
                <c:pt idx="41">
                  <c:v>129843</c:v>
                </c:pt>
                <c:pt idx="42">
                  <c:v>151474</c:v>
                </c:pt>
                <c:pt idx="43">
                  <c:v>141714</c:v>
                </c:pt>
                <c:pt idx="44">
                  <c:v>158154</c:v>
                </c:pt>
                <c:pt idx="45">
                  <c:v>158457</c:v>
                </c:pt>
                <c:pt idx="46">
                  <c:v>151517</c:v>
                </c:pt>
                <c:pt idx="47">
                  <c:v>150317</c:v>
                </c:pt>
                <c:pt idx="48">
                  <c:v>151517</c:v>
                </c:pt>
                <c:pt idx="49">
                  <c:v>151517</c:v>
                </c:pt>
                <c:pt idx="50">
                  <c:v>151517</c:v>
                </c:pt>
                <c:pt idx="51">
                  <c:v>149367</c:v>
                </c:pt>
                <c:pt idx="52">
                  <c:v>152038</c:v>
                </c:pt>
                <c:pt idx="53">
                  <c:v>158796</c:v>
                </c:pt>
                <c:pt idx="54">
                  <c:v>160909</c:v>
                </c:pt>
                <c:pt idx="55">
                  <c:v>164280</c:v>
                </c:pt>
                <c:pt idx="56">
                  <c:v>155669</c:v>
                </c:pt>
                <c:pt idx="57">
                  <c:v>169289</c:v>
                </c:pt>
                <c:pt idx="58">
                  <c:v>169289</c:v>
                </c:pt>
                <c:pt idx="59">
                  <c:v>169289</c:v>
                </c:pt>
                <c:pt idx="60">
                  <c:v>168089</c:v>
                </c:pt>
                <c:pt idx="61">
                  <c:v>168089</c:v>
                </c:pt>
                <c:pt idx="62">
                  <c:v>168089</c:v>
                </c:pt>
                <c:pt idx="63">
                  <c:v>168939</c:v>
                </c:pt>
                <c:pt idx="64">
                  <c:v>172429</c:v>
                </c:pt>
                <c:pt idx="65">
                  <c:v>184750</c:v>
                </c:pt>
                <c:pt idx="66">
                  <c:v>184216</c:v>
                </c:pt>
                <c:pt idx="67">
                  <c:v>189560</c:v>
                </c:pt>
                <c:pt idx="68">
                  <c:v>192831</c:v>
                </c:pt>
                <c:pt idx="69">
                  <c:v>201713</c:v>
                </c:pt>
                <c:pt idx="70">
                  <c:v>202913</c:v>
                </c:pt>
                <c:pt idx="71">
                  <c:v>202913</c:v>
                </c:pt>
                <c:pt idx="72">
                  <c:v>202913</c:v>
                </c:pt>
                <c:pt idx="73">
                  <c:v>202913</c:v>
                </c:pt>
                <c:pt idx="74">
                  <c:v>202913</c:v>
                </c:pt>
                <c:pt idx="75">
                  <c:v>202913</c:v>
                </c:pt>
                <c:pt idx="76">
                  <c:v>208154</c:v>
                </c:pt>
                <c:pt idx="77">
                  <c:v>212383</c:v>
                </c:pt>
                <c:pt idx="78">
                  <c:v>233615</c:v>
                </c:pt>
                <c:pt idx="79">
                  <c:v>258394</c:v>
                </c:pt>
                <c:pt idx="80">
                  <c:v>269021</c:v>
                </c:pt>
                <c:pt idx="81">
                  <c:v>285101</c:v>
                </c:pt>
                <c:pt idx="82">
                  <c:v>290198</c:v>
                </c:pt>
                <c:pt idx="83">
                  <c:v>290198</c:v>
                </c:pt>
                <c:pt idx="84">
                  <c:v>290198</c:v>
                </c:pt>
                <c:pt idx="85">
                  <c:v>290198</c:v>
                </c:pt>
                <c:pt idx="86">
                  <c:v>290198</c:v>
                </c:pt>
                <c:pt idx="87">
                  <c:v>289348</c:v>
                </c:pt>
                <c:pt idx="88">
                  <c:v>277946</c:v>
                </c:pt>
                <c:pt idx="89">
                  <c:v>231446</c:v>
                </c:pt>
                <c:pt idx="90">
                  <c:v>176108</c:v>
                </c:pt>
                <c:pt idx="91">
                  <c:v>115262</c:v>
                </c:pt>
                <c:pt idx="92">
                  <c:v>57026</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329901</c:v>
                </c:pt>
                <c:pt idx="113">
                  <c:v>384431</c:v>
                </c:pt>
                <c:pt idx="114">
                  <c:v>426628</c:v>
                </c:pt>
                <c:pt idx="115">
                  <c:v>410606</c:v>
                </c:pt>
                <c:pt idx="116">
                  <c:v>403178</c:v>
                </c:pt>
                <c:pt idx="117">
                  <c:v>363276</c:v>
                </c:pt>
                <c:pt idx="118">
                  <c:v>326318</c:v>
                </c:pt>
                <c:pt idx="119">
                  <c:v>326293</c:v>
                </c:pt>
                <c:pt idx="120">
                  <c:v>326293</c:v>
                </c:pt>
                <c:pt idx="121">
                  <c:v>326293</c:v>
                </c:pt>
                <c:pt idx="122">
                  <c:v>324318</c:v>
                </c:pt>
                <c:pt idx="123">
                  <c:v>325118</c:v>
                </c:pt>
                <c:pt idx="124">
                  <c:v>315394</c:v>
                </c:pt>
                <c:pt idx="125">
                  <c:v>264230</c:v>
                </c:pt>
                <c:pt idx="126">
                  <c:v>210039</c:v>
                </c:pt>
              </c:numCache>
            </c:numRef>
          </c:val>
          <c:smooth val="0"/>
          <c:extLst>
            <c:ext xmlns:c16="http://schemas.microsoft.com/office/drawing/2014/chart" uri="{C3380CC4-5D6E-409C-BE32-E72D297353CC}">
              <c16:uniqueId val="{00000007-67B6-49B7-882C-1CC61B72450B}"/>
            </c:ext>
          </c:extLst>
        </c:ser>
        <c:dLbls>
          <c:showLegendKey val="0"/>
          <c:showVal val="0"/>
          <c:showCatName val="0"/>
          <c:showSerName val="0"/>
          <c:showPercent val="0"/>
          <c:showBubbleSize val="0"/>
        </c:dLbls>
        <c:marker val="1"/>
        <c:smooth val="0"/>
        <c:axId val="935582392"/>
        <c:axId val="935590920"/>
        <c:extLst>
          <c:ext xmlns:c15="http://schemas.microsoft.com/office/drawing/2012/chart" uri="{02D57815-91ED-43cb-92C2-25804820EDAC}">
            <c15:filteredLineSeries>
              <c15:ser>
                <c:idx val="0"/>
                <c:order val="0"/>
                <c:tx>
                  <c:strRef>
                    <c:extLst>
                      <c:ext uri="{02D57815-91ED-43cb-92C2-25804820EDAC}">
                        <c15:formulaRef>
                          <c15:sqref>'Cruise Ships 12MR'!$B$10</c15:sqref>
                        </c15:formulaRef>
                      </c:ext>
                    </c:extLst>
                    <c:strCache>
                      <c:ptCount val="1"/>
                      <c:pt idx="0">
                        <c:v>Ships docking in Belfast</c:v>
                      </c:pt>
                    </c:strCache>
                  </c:strRef>
                </c:tx>
                <c:spPr>
                  <a:ln w="28575" cap="rnd">
                    <a:solidFill>
                      <a:schemeClr val="accent1"/>
                    </a:solidFill>
                    <a:round/>
                  </a:ln>
                  <a:effectLst/>
                </c:spPr>
                <c:marker>
                  <c:symbol val="none"/>
                </c:marker>
                <c:cat>
                  <c:strRef>
                    <c:extLst>
                      <c:ex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uri="{02D57815-91ED-43cb-92C2-25804820EDAC}">
                        <c15:formulaRef>
                          <c15:sqref>'Cruise Ships 12MR'!$B$11:$B$137</c15:sqref>
                        </c15:formulaRef>
                      </c:ext>
                    </c:extLst>
                    <c:numCache>
                      <c:formatCode>_-* #,##0_-;\-* #,##0_-;_-* "-"??_-;_-@_-</c:formatCode>
                      <c:ptCount val="127"/>
                      <c:pt idx="0">
                        <c:v>45</c:v>
                      </c:pt>
                      <c:pt idx="1">
                        <c:v>45</c:v>
                      </c:pt>
                      <c:pt idx="2">
                        <c:v>45</c:v>
                      </c:pt>
                      <c:pt idx="3">
                        <c:v>45</c:v>
                      </c:pt>
                      <c:pt idx="4">
                        <c:v>43</c:v>
                      </c:pt>
                      <c:pt idx="5">
                        <c:v>51</c:v>
                      </c:pt>
                      <c:pt idx="6">
                        <c:v>48</c:v>
                      </c:pt>
                      <c:pt idx="7">
                        <c:v>52</c:v>
                      </c:pt>
                      <c:pt idx="8">
                        <c:v>55</c:v>
                      </c:pt>
                      <c:pt idx="9">
                        <c:v>54</c:v>
                      </c:pt>
                      <c:pt idx="10">
                        <c:v>57</c:v>
                      </c:pt>
                      <c:pt idx="11">
                        <c:v>57</c:v>
                      </c:pt>
                      <c:pt idx="12">
                        <c:v>57</c:v>
                      </c:pt>
                      <c:pt idx="13">
                        <c:v>57</c:v>
                      </c:pt>
                      <c:pt idx="14">
                        <c:v>57</c:v>
                      </c:pt>
                      <c:pt idx="15">
                        <c:v>58</c:v>
                      </c:pt>
                      <c:pt idx="16">
                        <c:v>57</c:v>
                      </c:pt>
                      <c:pt idx="17">
                        <c:v>55</c:v>
                      </c:pt>
                      <c:pt idx="18">
                        <c:v>58</c:v>
                      </c:pt>
                      <c:pt idx="19">
                        <c:v>52</c:v>
                      </c:pt>
                      <c:pt idx="20">
                        <c:v>58</c:v>
                      </c:pt>
                      <c:pt idx="21">
                        <c:v>63</c:v>
                      </c:pt>
                      <c:pt idx="22">
                        <c:v>62</c:v>
                      </c:pt>
                      <c:pt idx="23">
                        <c:v>62</c:v>
                      </c:pt>
                      <c:pt idx="24">
                        <c:v>63</c:v>
                      </c:pt>
                      <c:pt idx="25">
                        <c:v>63</c:v>
                      </c:pt>
                      <c:pt idx="26">
                        <c:v>63</c:v>
                      </c:pt>
                      <c:pt idx="27">
                        <c:v>63</c:v>
                      </c:pt>
                      <c:pt idx="28">
                        <c:v>63</c:v>
                      </c:pt>
                      <c:pt idx="29">
                        <c:v>62</c:v>
                      </c:pt>
                      <c:pt idx="30">
                        <c:v>60</c:v>
                      </c:pt>
                      <c:pt idx="31">
                        <c:v>66</c:v>
                      </c:pt>
                      <c:pt idx="32">
                        <c:v>62</c:v>
                      </c:pt>
                      <c:pt idx="33">
                        <c:v>56</c:v>
                      </c:pt>
                      <c:pt idx="34">
                        <c:v>58</c:v>
                      </c:pt>
                      <c:pt idx="35">
                        <c:v>59</c:v>
                      </c:pt>
                      <c:pt idx="36">
                        <c:v>58</c:v>
                      </c:pt>
                      <c:pt idx="37">
                        <c:v>58</c:v>
                      </c:pt>
                      <c:pt idx="38">
                        <c:v>58</c:v>
                      </c:pt>
                      <c:pt idx="39">
                        <c:v>59</c:v>
                      </c:pt>
                      <c:pt idx="40">
                        <c:v>59</c:v>
                      </c:pt>
                      <c:pt idx="41">
                        <c:v>58</c:v>
                      </c:pt>
                      <c:pt idx="42">
                        <c:v>67</c:v>
                      </c:pt>
                      <c:pt idx="43">
                        <c:v>66</c:v>
                      </c:pt>
                      <c:pt idx="44">
                        <c:v>79</c:v>
                      </c:pt>
                      <c:pt idx="45">
                        <c:v>85</c:v>
                      </c:pt>
                      <c:pt idx="46">
                        <c:v>81</c:v>
                      </c:pt>
                      <c:pt idx="47">
                        <c:v>80</c:v>
                      </c:pt>
                      <c:pt idx="48">
                        <c:v>81</c:v>
                      </c:pt>
                      <c:pt idx="49">
                        <c:v>81</c:v>
                      </c:pt>
                      <c:pt idx="50">
                        <c:v>81</c:v>
                      </c:pt>
                      <c:pt idx="51">
                        <c:v>79</c:v>
                      </c:pt>
                      <c:pt idx="52">
                        <c:v>82</c:v>
                      </c:pt>
                      <c:pt idx="53">
                        <c:v>86</c:v>
                      </c:pt>
                      <c:pt idx="54">
                        <c:v>94</c:v>
                      </c:pt>
                      <c:pt idx="55">
                        <c:v>96</c:v>
                      </c:pt>
                      <c:pt idx="56">
                        <c:v>91</c:v>
                      </c:pt>
                      <c:pt idx="57">
                        <c:v>94</c:v>
                      </c:pt>
                      <c:pt idx="58">
                        <c:v>94</c:v>
                      </c:pt>
                      <c:pt idx="59">
                        <c:v>94</c:v>
                      </c:pt>
                      <c:pt idx="60">
                        <c:v>93</c:v>
                      </c:pt>
                      <c:pt idx="61">
                        <c:v>93</c:v>
                      </c:pt>
                      <c:pt idx="62">
                        <c:v>93</c:v>
                      </c:pt>
                      <c:pt idx="63">
                        <c:v>94</c:v>
                      </c:pt>
                      <c:pt idx="64">
                        <c:v>96</c:v>
                      </c:pt>
                      <c:pt idx="65">
                        <c:v>103</c:v>
                      </c:pt>
                      <c:pt idx="66">
                        <c:v>102</c:v>
                      </c:pt>
                      <c:pt idx="67">
                        <c:v>107</c:v>
                      </c:pt>
                      <c:pt idx="68">
                        <c:v>110</c:v>
                      </c:pt>
                      <c:pt idx="69">
                        <c:v>117</c:v>
                      </c:pt>
                      <c:pt idx="70">
                        <c:v>118</c:v>
                      </c:pt>
                      <c:pt idx="71">
                        <c:v>118</c:v>
                      </c:pt>
                      <c:pt idx="72">
                        <c:v>118</c:v>
                      </c:pt>
                      <c:pt idx="73">
                        <c:v>118</c:v>
                      </c:pt>
                      <c:pt idx="74">
                        <c:v>118</c:v>
                      </c:pt>
                      <c:pt idx="75">
                        <c:v>118</c:v>
                      </c:pt>
                      <c:pt idx="76">
                        <c:v>122</c:v>
                      </c:pt>
                      <c:pt idx="77">
                        <c:v>120</c:v>
                      </c:pt>
                      <c:pt idx="78">
                        <c:v>125</c:v>
                      </c:pt>
                      <c:pt idx="79">
                        <c:v>137</c:v>
                      </c:pt>
                      <c:pt idx="80">
                        <c:v>139</c:v>
                      </c:pt>
                      <c:pt idx="81">
                        <c:v>146</c:v>
                      </c:pt>
                      <c:pt idx="82">
                        <c:v>149</c:v>
                      </c:pt>
                      <c:pt idx="83">
                        <c:v>149</c:v>
                      </c:pt>
                      <c:pt idx="84">
                        <c:v>149</c:v>
                      </c:pt>
                      <c:pt idx="85">
                        <c:v>149</c:v>
                      </c:pt>
                      <c:pt idx="86">
                        <c:v>149</c:v>
                      </c:pt>
                      <c:pt idx="87">
                        <c:v>148</c:v>
                      </c:pt>
                      <c:pt idx="88">
                        <c:v>139</c:v>
                      </c:pt>
                      <c:pt idx="89">
                        <c:v>119</c:v>
                      </c:pt>
                      <c:pt idx="90">
                        <c:v>92</c:v>
                      </c:pt>
                      <c:pt idx="91">
                        <c:v>61</c:v>
                      </c:pt>
                      <c:pt idx="92">
                        <c:v>32</c:v>
                      </c:pt>
                      <c:pt idx="93">
                        <c:v>4</c:v>
                      </c:pt>
                      <c:pt idx="94">
                        <c:v>0</c:v>
                      </c:pt>
                      <c:pt idx="95">
                        <c:v>0</c:v>
                      </c:pt>
                      <c:pt idx="96">
                        <c:v>0</c:v>
                      </c:pt>
                      <c:pt idx="97">
                        <c:v>0</c:v>
                      </c:pt>
                      <c:pt idx="98">
                        <c:v>0</c:v>
                      </c:pt>
                      <c:pt idx="99">
                        <c:v>0</c:v>
                      </c:pt>
                      <c:pt idx="100">
                        <c:v>0</c:v>
                      </c:pt>
                      <c:pt idx="101">
                        <c:v>0</c:v>
                      </c:pt>
                      <c:pt idx="102">
                        <c:v>3</c:v>
                      </c:pt>
                      <c:pt idx="103">
                        <c:v>21</c:v>
                      </c:pt>
                      <c:pt idx="104">
                        <c:v>36</c:v>
                      </c:pt>
                      <c:pt idx="105">
                        <c:v>63</c:v>
                      </c:pt>
                      <c:pt idx="106">
                        <c:v>71</c:v>
                      </c:pt>
                      <c:pt idx="107">
                        <c:v>72</c:v>
                      </c:pt>
                      <c:pt idx="108">
                        <c:v>72</c:v>
                      </c:pt>
                      <c:pt idx="109">
                        <c:v>72</c:v>
                      </c:pt>
                      <c:pt idx="110">
                        <c:v>73</c:v>
                      </c:pt>
                      <c:pt idx="111">
                        <c:v>73</c:v>
                      </c:pt>
                      <c:pt idx="112">
                        <c:v>79</c:v>
                      </c:pt>
                      <c:pt idx="113">
                        <c:v>100</c:v>
                      </c:pt>
                      <c:pt idx="114">
                        <c:v>123</c:v>
                      </c:pt>
                      <c:pt idx="115">
                        <c:v>134</c:v>
                      </c:pt>
                      <c:pt idx="116">
                        <c:v>150</c:v>
                      </c:pt>
                      <c:pt idx="117">
                        <c:v>146</c:v>
                      </c:pt>
                      <c:pt idx="118">
                        <c:v>141</c:v>
                      </c:pt>
                      <c:pt idx="119">
                        <c:v>141</c:v>
                      </c:pt>
                      <c:pt idx="120">
                        <c:v>141</c:v>
                      </c:pt>
                      <c:pt idx="121">
                        <c:v>141</c:v>
                      </c:pt>
                      <c:pt idx="122">
                        <c:v>140</c:v>
                      </c:pt>
                      <c:pt idx="123">
                        <c:v>141</c:v>
                      </c:pt>
                      <c:pt idx="124">
                        <c:v>143</c:v>
                      </c:pt>
                      <c:pt idx="125">
                        <c:v>147</c:v>
                      </c:pt>
                      <c:pt idx="126">
                        <c:v>140</c:v>
                      </c:pt>
                    </c:numCache>
                  </c:numRef>
                </c:val>
                <c:smooth val="0"/>
                <c:extLst>
                  <c:ext xmlns:c16="http://schemas.microsoft.com/office/drawing/2014/chart" uri="{C3380CC4-5D6E-409C-BE32-E72D297353CC}">
                    <c16:uniqueId val="{00000000-67B6-49B7-882C-1CC61B72450B}"/>
                  </c:ext>
                </c:extLst>
              </c15:ser>
            </c15:filteredLineSeries>
            <c15:filteredLineSeries>
              <c15:ser>
                <c:idx val="1"/>
                <c:order val="1"/>
                <c:tx>
                  <c:strRef>
                    <c:extLst>
                      <c:ext xmlns:c15="http://schemas.microsoft.com/office/drawing/2012/chart" uri="{02D57815-91ED-43cb-92C2-25804820EDAC}">
                        <c15:formulaRef>
                          <c15:sqref>'Cruise Ships 12MR'!$C$10</c15:sqref>
                        </c15:formulaRef>
                      </c:ext>
                    </c:extLst>
                    <c:strCache>
                      <c:ptCount val="1"/>
                      <c:pt idx="0">
                        <c:v>Passengers and Crew onboard ships docking in Belfast</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12MR'!$C$11:$C$137</c15:sqref>
                        </c15:formulaRef>
                      </c:ext>
                    </c:extLst>
                    <c:numCache>
                      <c:formatCode>_-* #,##0_-;\-* #,##0_-;_-* "-"??_-;_-@_-</c:formatCode>
                      <c:ptCount val="127"/>
                      <c:pt idx="0">
                        <c:v>73716</c:v>
                      </c:pt>
                      <c:pt idx="1">
                        <c:v>73716</c:v>
                      </c:pt>
                      <c:pt idx="2">
                        <c:v>73716</c:v>
                      </c:pt>
                      <c:pt idx="3">
                        <c:v>73716</c:v>
                      </c:pt>
                      <c:pt idx="4">
                        <c:v>69767</c:v>
                      </c:pt>
                      <c:pt idx="5">
                        <c:v>83749</c:v>
                      </c:pt>
                      <c:pt idx="6">
                        <c:v>77222</c:v>
                      </c:pt>
                      <c:pt idx="7">
                        <c:v>83218</c:v>
                      </c:pt>
                      <c:pt idx="8">
                        <c:v>97699</c:v>
                      </c:pt>
                      <c:pt idx="9">
                        <c:v>97422</c:v>
                      </c:pt>
                      <c:pt idx="10">
                        <c:v>101082</c:v>
                      </c:pt>
                      <c:pt idx="11">
                        <c:v>101082</c:v>
                      </c:pt>
                      <c:pt idx="12">
                        <c:v>101082</c:v>
                      </c:pt>
                      <c:pt idx="13">
                        <c:v>101082</c:v>
                      </c:pt>
                      <c:pt idx="14">
                        <c:v>101082</c:v>
                      </c:pt>
                      <c:pt idx="15">
                        <c:v>102132</c:v>
                      </c:pt>
                      <c:pt idx="16">
                        <c:v>102058</c:v>
                      </c:pt>
                      <c:pt idx="17">
                        <c:v>101815</c:v>
                      </c:pt>
                      <c:pt idx="18">
                        <c:v>102456</c:v>
                      </c:pt>
                      <c:pt idx="19">
                        <c:v>100036</c:v>
                      </c:pt>
                      <c:pt idx="20">
                        <c:v>105216</c:v>
                      </c:pt>
                      <c:pt idx="21">
                        <c:v>113569</c:v>
                      </c:pt>
                      <c:pt idx="22">
                        <c:v>114569</c:v>
                      </c:pt>
                      <c:pt idx="23">
                        <c:v>114569</c:v>
                      </c:pt>
                      <c:pt idx="24">
                        <c:v>115659</c:v>
                      </c:pt>
                      <c:pt idx="25">
                        <c:v>115659</c:v>
                      </c:pt>
                      <c:pt idx="26">
                        <c:v>115659</c:v>
                      </c:pt>
                      <c:pt idx="27">
                        <c:v>115384</c:v>
                      </c:pt>
                      <c:pt idx="28">
                        <c:v>115384</c:v>
                      </c:pt>
                      <c:pt idx="29">
                        <c:v>105423</c:v>
                      </c:pt>
                      <c:pt idx="30">
                        <c:v>105352</c:v>
                      </c:pt>
                      <c:pt idx="31">
                        <c:v>121408</c:v>
                      </c:pt>
                      <c:pt idx="32">
                        <c:v>121530</c:v>
                      </c:pt>
                      <c:pt idx="33">
                        <c:v>114002</c:v>
                      </c:pt>
                      <c:pt idx="34">
                        <c:v>116282</c:v>
                      </c:pt>
                      <c:pt idx="35">
                        <c:v>117482</c:v>
                      </c:pt>
                      <c:pt idx="36">
                        <c:v>116392</c:v>
                      </c:pt>
                      <c:pt idx="37">
                        <c:v>116392</c:v>
                      </c:pt>
                      <c:pt idx="38">
                        <c:v>116392</c:v>
                      </c:pt>
                      <c:pt idx="39">
                        <c:v>117767</c:v>
                      </c:pt>
                      <c:pt idx="40">
                        <c:v>117767</c:v>
                      </c:pt>
                      <c:pt idx="41">
                        <c:v>123212</c:v>
                      </c:pt>
                      <c:pt idx="42">
                        <c:v>145655</c:v>
                      </c:pt>
                      <c:pt idx="43">
                        <c:v>135789</c:v>
                      </c:pt>
                      <c:pt idx="44">
                        <c:v>149689</c:v>
                      </c:pt>
                      <c:pt idx="45">
                        <c:v>150942</c:v>
                      </c:pt>
                      <c:pt idx="46">
                        <c:v>144002</c:v>
                      </c:pt>
                      <c:pt idx="47">
                        <c:v>142802</c:v>
                      </c:pt>
                      <c:pt idx="48">
                        <c:v>144002</c:v>
                      </c:pt>
                      <c:pt idx="49">
                        <c:v>144002</c:v>
                      </c:pt>
                      <c:pt idx="50">
                        <c:v>144002</c:v>
                      </c:pt>
                      <c:pt idx="51">
                        <c:v>141852</c:v>
                      </c:pt>
                      <c:pt idx="52">
                        <c:v>144523</c:v>
                      </c:pt>
                      <c:pt idx="53">
                        <c:v>151225</c:v>
                      </c:pt>
                      <c:pt idx="54">
                        <c:v>149685</c:v>
                      </c:pt>
                      <c:pt idx="55">
                        <c:v>152467</c:v>
                      </c:pt>
                      <c:pt idx="56">
                        <c:v>145825</c:v>
                      </c:pt>
                      <c:pt idx="57">
                        <c:v>158124</c:v>
                      </c:pt>
                      <c:pt idx="58">
                        <c:v>158124</c:v>
                      </c:pt>
                      <c:pt idx="59">
                        <c:v>158124</c:v>
                      </c:pt>
                      <c:pt idx="60">
                        <c:v>156924</c:v>
                      </c:pt>
                      <c:pt idx="61">
                        <c:v>156924</c:v>
                      </c:pt>
                      <c:pt idx="62">
                        <c:v>156924</c:v>
                      </c:pt>
                      <c:pt idx="63">
                        <c:v>157774</c:v>
                      </c:pt>
                      <c:pt idx="64">
                        <c:v>161264</c:v>
                      </c:pt>
                      <c:pt idx="65">
                        <c:v>173817</c:v>
                      </c:pt>
                      <c:pt idx="66">
                        <c:v>175979</c:v>
                      </c:pt>
                      <c:pt idx="67">
                        <c:v>183667</c:v>
                      </c:pt>
                      <c:pt idx="68">
                        <c:v>186094</c:v>
                      </c:pt>
                      <c:pt idx="69">
                        <c:v>191565</c:v>
                      </c:pt>
                      <c:pt idx="70">
                        <c:v>192765</c:v>
                      </c:pt>
                      <c:pt idx="71">
                        <c:v>192765</c:v>
                      </c:pt>
                      <c:pt idx="72">
                        <c:v>192765</c:v>
                      </c:pt>
                      <c:pt idx="73">
                        <c:v>192765</c:v>
                      </c:pt>
                      <c:pt idx="74">
                        <c:v>192765</c:v>
                      </c:pt>
                      <c:pt idx="75">
                        <c:v>192765</c:v>
                      </c:pt>
                      <c:pt idx="76">
                        <c:v>198006</c:v>
                      </c:pt>
                      <c:pt idx="77">
                        <c:v>202119</c:v>
                      </c:pt>
                      <c:pt idx="78">
                        <c:v>222949</c:v>
                      </c:pt>
                      <c:pt idx="79">
                        <c:v>244179</c:v>
                      </c:pt>
                      <c:pt idx="80">
                        <c:v>254318</c:v>
                      </c:pt>
                      <c:pt idx="81">
                        <c:v>274768</c:v>
                      </c:pt>
                      <c:pt idx="82">
                        <c:v>279865</c:v>
                      </c:pt>
                      <c:pt idx="83">
                        <c:v>279865</c:v>
                      </c:pt>
                      <c:pt idx="84">
                        <c:v>279865</c:v>
                      </c:pt>
                      <c:pt idx="85">
                        <c:v>279865</c:v>
                      </c:pt>
                      <c:pt idx="86">
                        <c:v>279865</c:v>
                      </c:pt>
                      <c:pt idx="87">
                        <c:v>279015</c:v>
                      </c:pt>
                      <c:pt idx="88">
                        <c:v>267613</c:v>
                      </c:pt>
                      <c:pt idx="89">
                        <c:v>221229</c:v>
                      </c:pt>
                      <c:pt idx="90">
                        <c:v>167593</c:v>
                      </c:pt>
                      <c:pt idx="91">
                        <c:v>111092</c:v>
                      </c:pt>
                      <c:pt idx="92">
                        <c:v>56664</c:v>
                      </c:pt>
                      <c:pt idx="93">
                        <c:v>6297</c:v>
                      </c:pt>
                      <c:pt idx="94">
                        <c:v>0</c:v>
                      </c:pt>
                      <c:pt idx="95">
                        <c:v>0</c:v>
                      </c:pt>
                      <c:pt idx="96">
                        <c:v>0</c:v>
                      </c:pt>
                      <c:pt idx="97">
                        <c:v>0</c:v>
                      </c:pt>
                      <c:pt idx="98">
                        <c:v>0</c:v>
                      </c:pt>
                      <c:pt idx="99">
                        <c:v>0</c:v>
                      </c:pt>
                      <c:pt idx="100">
                        <c:v>0</c:v>
                      </c:pt>
                      <c:pt idx="101">
                        <c:v>0</c:v>
                      </c:pt>
                      <c:pt idx="102">
                        <c:v>16235</c:v>
                      </c:pt>
                      <c:pt idx="103">
                        <c:v>103173</c:v>
                      </c:pt>
                      <c:pt idx="104">
                        <c:v>177387</c:v>
                      </c:pt>
                      <c:pt idx="105">
                        <c:v>269216</c:v>
                      </c:pt>
                      <c:pt idx="106">
                        <c:v>315802</c:v>
                      </c:pt>
                      <c:pt idx="107">
                        <c:v>317802</c:v>
                      </c:pt>
                      <c:pt idx="108">
                        <c:v>317802</c:v>
                      </c:pt>
                      <c:pt idx="109">
                        <c:v>317802</c:v>
                      </c:pt>
                      <c:pt idx="110">
                        <c:v>319777</c:v>
                      </c:pt>
                      <c:pt idx="111">
                        <c:v>319777</c:v>
                      </c:pt>
                      <c:pt idx="112">
                        <c:v>329901</c:v>
                      </c:pt>
                      <c:pt idx="113">
                        <c:v>384106</c:v>
                      </c:pt>
                      <c:pt idx="114">
                        <c:v>423753</c:v>
                      </c:pt>
                      <c:pt idx="115">
                        <c:v>407229</c:v>
                      </c:pt>
                      <c:pt idx="116">
                        <c:v>394939</c:v>
                      </c:pt>
                      <c:pt idx="117">
                        <c:v>354712</c:v>
                      </c:pt>
                      <c:pt idx="118">
                        <c:v>317754</c:v>
                      </c:pt>
                      <c:pt idx="119">
                        <c:v>317729</c:v>
                      </c:pt>
                      <c:pt idx="120">
                        <c:v>317729</c:v>
                      </c:pt>
                      <c:pt idx="121">
                        <c:v>317729</c:v>
                      </c:pt>
                      <c:pt idx="122">
                        <c:v>315754</c:v>
                      </c:pt>
                      <c:pt idx="123">
                        <c:v>316154</c:v>
                      </c:pt>
                      <c:pt idx="124">
                        <c:v>306030</c:v>
                      </c:pt>
                      <c:pt idx="125">
                        <c:v>251825</c:v>
                      </c:pt>
                      <c:pt idx="126">
                        <c:v>195943</c:v>
                      </c:pt>
                    </c:numCache>
                  </c:numRef>
                </c:val>
                <c:smooth val="0"/>
                <c:extLst xmlns:c15="http://schemas.microsoft.com/office/drawing/2012/chart">
                  <c:ext xmlns:c16="http://schemas.microsoft.com/office/drawing/2014/chart" uri="{C3380CC4-5D6E-409C-BE32-E72D297353CC}">
                    <c16:uniqueId val="{00000001-67B6-49B7-882C-1CC61B72450B}"/>
                  </c:ext>
                </c:extLst>
              </c15:ser>
            </c15:filteredLineSeries>
            <c15:filteredLineSeries>
              <c15:ser>
                <c:idx val="2"/>
                <c:order val="2"/>
                <c:tx>
                  <c:strRef>
                    <c:extLst>
                      <c:ext xmlns:c15="http://schemas.microsoft.com/office/drawing/2012/chart" uri="{02D57815-91ED-43cb-92C2-25804820EDAC}">
                        <c15:formulaRef>
                          <c15:sqref>'Cruise Ships 12MR'!$D$10</c15:sqref>
                        </c15:formulaRef>
                      </c:ext>
                    </c:extLst>
                    <c:strCache>
                      <c:ptCount val="1"/>
                      <c:pt idx="0">
                        <c:v>Ships docking in Londonderry</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12MR'!$D$11:$D$137</c15:sqref>
                        </c15:formulaRef>
                      </c:ext>
                    </c:extLst>
                    <c:numCache>
                      <c:formatCode>_-* #,##0_-;\-* #,##0_-;_-* "-"??_-;_-@_-</c:formatCode>
                      <c:ptCount val="127"/>
                      <c:pt idx="0">
                        <c:v>8</c:v>
                      </c:pt>
                      <c:pt idx="1">
                        <c:v>8</c:v>
                      </c:pt>
                      <c:pt idx="2">
                        <c:v>8</c:v>
                      </c:pt>
                      <c:pt idx="3">
                        <c:v>8</c:v>
                      </c:pt>
                      <c:pt idx="4">
                        <c:v>9</c:v>
                      </c:pt>
                      <c:pt idx="5">
                        <c:v>9</c:v>
                      </c:pt>
                      <c:pt idx="6">
                        <c:v>10</c:v>
                      </c:pt>
                      <c:pt idx="7">
                        <c:v>9</c:v>
                      </c:pt>
                      <c:pt idx="8">
                        <c:v>7</c:v>
                      </c:pt>
                      <c:pt idx="9">
                        <c:v>5</c:v>
                      </c:pt>
                      <c:pt idx="10">
                        <c:v>5</c:v>
                      </c:pt>
                      <c:pt idx="11">
                        <c:v>5</c:v>
                      </c:pt>
                      <c:pt idx="12">
                        <c:v>5</c:v>
                      </c:pt>
                      <c:pt idx="13">
                        <c:v>5</c:v>
                      </c:pt>
                      <c:pt idx="14">
                        <c:v>5</c:v>
                      </c:pt>
                      <c:pt idx="15">
                        <c:v>5</c:v>
                      </c:pt>
                      <c:pt idx="16">
                        <c:v>5</c:v>
                      </c:pt>
                      <c:pt idx="17">
                        <c:v>4</c:v>
                      </c:pt>
                      <c:pt idx="18">
                        <c:v>4</c:v>
                      </c:pt>
                      <c:pt idx="19">
                        <c:v>3</c:v>
                      </c:pt>
                      <c:pt idx="20">
                        <c:v>5</c:v>
                      </c:pt>
                      <c:pt idx="21">
                        <c:v>5</c:v>
                      </c:pt>
                      <c:pt idx="22">
                        <c:v>5</c:v>
                      </c:pt>
                      <c:pt idx="23">
                        <c:v>5</c:v>
                      </c:pt>
                      <c:pt idx="24">
                        <c:v>5</c:v>
                      </c:pt>
                      <c:pt idx="25">
                        <c:v>5</c:v>
                      </c:pt>
                      <c:pt idx="26">
                        <c:v>5</c:v>
                      </c:pt>
                      <c:pt idx="27">
                        <c:v>5</c:v>
                      </c:pt>
                      <c:pt idx="28">
                        <c:v>4</c:v>
                      </c:pt>
                      <c:pt idx="29">
                        <c:v>5</c:v>
                      </c:pt>
                      <c:pt idx="30">
                        <c:v>5</c:v>
                      </c:pt>
                      <c:pt idx="31">
                        <c:v>6</c:v>
                      </c:pt>
                      <c:pt idx="32">
                        <c:v>6</c:v>
                      </c:pt>
                      <c:pt idx="33">
                        <c:v>6</c:v>
                      </c:pt>
                      <c:pt idx="34">
                        <c:v>6</c:v>
                      </c:pt>
                      <c:pt idx="35">
                        <c:v>6</c:v>
                      </c:pt>
                      <c:pt idx="36">
                        <c:v>6</c:v>
                      </c:pt>
                      <c:pt idx="37">
                        <c:v>6</c:v>
                      </c:pt>
                      <c:pt idx="38">
                        <c:v>6</c:v>
                      </c:pt>
                      <c:pt idx="39">
                        <c:v>6</c:v>
                      </c:pt>
                      <c:pt idx="40">
                        <c:v>6</c:v>
                      </c:pt>
                      <c:pt idx="41">
                        <c:v>5</c:v>
                      </c:pt>
                      <c:pt idx="42">
                        <c:v>4</c:v>
                      </c:pt>
                      <c:pt idx="43">
                        <c:v>5</c:v>
                      </c:pt>
                      <c:pt idx="44">
                        <c:v>6</c:v>
                      </c:pt>
                      <c:pt idx="45">
                        <c:v>5</c:v>
                      </c:pt>
                      <c:pt idx="46">
                        <c:v>5</c:v>
                      </c:pt>
                      <c:pt idx="47">
                        <c:v>5</c:v>
                      </c:pt>
                      <c:pt idx="48">
                        <c:v>5</c:v>
                      </c:pt>
                      <c:pt idx="49">
                        <c:v>5</c:v>
                      </c:pt>
                      <c:pt idx="50">
                        <c:v>5</c:v>
                      </c:pt>
                      <c:pt idx="51">
                        <c:v>5</c:v>
                      </c:pt>
                      <c:pt idx="52">
                        <c:v>5</c:v>
                      </c:pt>
                      <c:pt idx="53">
                        <c:v>7</c:v>
                      </c:pt>
                      <c:pt idx="54">
                        <c:v>8</c:v>
                      </c:pt>
                      <c:pt idx="55">
                        <c:v>9</c:v>
                      </c:pt>
                      <c:pt idx="56">
                        <c:v>9</c:v>
                      </c:pt>
                      <c:pt idx="57">
                        <c:v>9</c:v>
                      </c:pt>
                      <c:pt idx="58">
                        <c:v>9</c:v>
                      </c:pt>
                      <c:pt idx="59">
                        <c:v>9</c:v>
                      </c:pt>
                      <c:pt idx="60">
                        <c:v>9</c:v>
                      </c:pt>
                      <c:pt idx="61">
                        <c:v>9</c:v>
                      </c:pt>
                      <c:pt idx="62">
                        <c:v>9</c:v>
                      </c:pt>
                      <c:pt idx="63">
                        <c:v>9</c:v>
                      </c:pt>
                      <c:pt idx="64">
                        <c:v>9</c:v>
                      </c:pt>
                      <c:pt idx="65">
                        <c:v>7</c:v>
                      </c:pt>
                      <c:pt idx="66">
                        <c:v>8</c:v>
                      </c:pt>
                      <c:pt idx="67">
                        <c:v>6</c:v>
                      </c:pt>
                      <c:pt idx="68">
                        <c:v>6</c:v>
                      </c:pt>
                      <c:pt idx="69">
                        <c:v>8</c:v>
                      </c:pt>
                      <c:pt idx="70">
                        <c:v>8</c:v>
                      </c:pt>
                      <c:pt idx="71">
                        <c:v>8</c:v>
                      </c:pt>
                      <c:pt idx="72">
                        <c:v>8</c:v>
                      </c:pt>
                      <c:pt idx="73">
                        <c:v>8</c:v>
                      </c:pt>
                      <c:pt idx="74">
                        <c:v>8</c:v>
                      </c:pt>
                      <c:pt idx="75">
                        <c:v>8</c:v>
                      </c:pt>
                      <c:pt idx="76">
                        <c:v>8</c:v>
                      </c:pt>
                      <c:pt idx="77">
                        <c:v>9</c:v>
                      </c:pt>
                      <c:pt idx="78">
                        <c:v>10</c:v>
                      </c:pt>
                      <c:pt idx="79">
                        <c:v>18</c:v>
                      </c:pt>
                      <c:pt idx="80">
                        <c:v>19</c:v>
                      </c:pt>
                      <c:pt idx="81">
                        <c:v>18</c:v>
                      </c:pt>
                      <c:pt idx="82">
                        <c:v>18</c:v>
                      </c:pt>
                      <c:pt idx="83">
                        <c:v>18</c:v>
                      </c:pt>
                      <c:pt idx="84">
                        <c:v>18</c:v>
                      </c:pt>
                      <c:pt idx="85">
                        <c:v>18</c:v>
                      </c:pt>
                      <c:pt idx="86">
                        <c:v>18</c:v>
                      </c:pt>
                      <c:pt idx="87">
                        <c:v>18</c:v>
                      </c:pt>
                      <c:pt idx="88">
                        <c:v>18</c:v>
                      </c:pt>
                      <c:pt idx="89">
                        <c:v>17</c:v>
                      </c:pt>
                      <c:pt idx="90">
                        <c:v>14</c:v>
                      </c:pt>
                      <c:pt idx="91">
                        <c:v>5</c:v>
                      </c:pt>
                      <c:pt idx="92">
                        <c:v>1</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1</c:v>
                      </c:pt>
                      <c:pt idx="114">
                        <c:v>4</c:v>
                      </c:pt>
                      <c:pt idx="115">
                        <c:v>4</c:v>
                      </c:pt>
                      <c:pt idx="116">
                        <c:v>6</c:v>
                      </c:pt>
                      <c:pt idx="117">
                        <c:v>7</c:v>
                      </c:pt>
                      <c:pt idx="118">
                        <c:v>7</c:v>
                      </c:pt>
                      <c:pt idx="119">
                        <c:v>7</c:v>
                      </c:pt>
                      <c:pt idx="120">
                        <c:v>7</c:v>
                      </c:pt>
                      <c:pt idx="121">
                        <c:v>7</c:v>
                      </c:pt>
                      <c:pt idx="122">
                        <c:v>7</c:v>
                      </c:pt>
                      <c:pt idx="123">
                        <c:v>7</c:v>
                      </c:pt>
                      <c:pt idx="124">
                        <c:v>7</c:v>
                      </c:pt>
                      <c:pt idx="125">
                        <c:v>9</c:v>
                      </c:pt>
                      <c:pt idx="126">
                        <c:v>10</c:v>
                      </c:pt>
                    </c:numCache>
                  </c:numRef>
                </c:val>
                <c:smooth val="0"/>
                <c:extLst xmlns:c15="http://schemas.microsoft.com/office/drawing/2012/chart">
                  <c:ext xmlns:c16="http://schemas.microsoft.com/office/drawing/2014/chart" uri="{C3380CC4-5D6E-409C-BE32-E72D297353CC}">
                    <c16:uniqueId val="{00000002-67B6-49B7-882C-1CC61B72450B}"/>
                  </c:ext>
                </c:extLst>
              </c15:ser>
            </c15:filteredLineSeries>
            <c15:filteredLineSeries>
              <c15:ser>
                <c:idx val="3"/>
                <c:order val="3"/>
                <c:tx>
                  <c:strRef>
                    <c:extLst>
                      <c:ext xmlns:c15="http://schemas.microsoft.com/office/drawing/2012/chart" uri="{02D57815-91ED-43cb-92C2-25804820EDAC}">
                        <c15:formulaRef>
                          <c15:sqref>'Cruise Ships 12MR'!$E$10</c15:sqref>
                        </c15:formulaRef>
                      </c:ext>
                    </c:extLst>
                    <c:strCache>
                      <c:ptCount val="1"/>
                      <c:pt idx="0">
                        <c:v>Passengers and Crew onboard ships docking in Londonderry</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12MR'!$E$11:$E$137</c15:sqref>
                        </c15:formulaRef>
                      </c:ext>
                    </c:extLst>
                    <c:numCache>
                      <c:formatCode>_-* #,##0_-;\-* #,##0_-;_-* "-"??_-;_-@_-</c:formatCode>
                      <c:ptCount val="127"/>
                      <c:pt idx="0">
                        <c:v>4749</c:v>
                      </c:pt>
                      <c:pt idx="1">
                        <c:v>4749</c:v>
                      </c:pt>
                      <c:pt idx="2">
                        <c:v>4749</c:v>
                      </c:pt>
                      <c:pt idx="3">
                        <c:v>4749</c:v>
                      </c:pt>
                      <c:pt idx="4">
                        <c:v>4798</c:v>
                      </c:pt>
                      <c:pt idx="5">
                        <c:v>4798</c:v>
                      </c:pt>
                      <c:pt idx="6">
                        <c:v>5598</c:v>
                      </c:pt>
                      <c:pt idx="7">
                        <c:v>4205</c:v>
                      </c:pt>
                      <c:pt idx="8">
                        <c:v>3535</c:v>
                      </c:pt>
                      <c:pt idx="9">
                        <c:v>1757</c:v>
                      </c:pt>
                      <c:pt idx="10">
                        <c:v>1757</c:v>
                      </c:pt>
                      <c:pt idx="11">
                        <c:v>1757</c:v>
                      </c:pt>
                      <c:pt idx="12">
                        <c:v>1757</c:v>
                      </c:pt>
                      <c:pt idx="13">
                        <c:v>1757</c:v>
                      </c:pt>
                      <c:pt idx="14">
                        <c:v>1757</c:v>
                      </c:pt>
                      <c:pt idx="15">
                        <c:v>1757</c:v>
                      </c:pt>
                      <c:pt idx="16">
                        <c:v>2126</c:v>
                      </c:pt>
                      <c:pt idx="17">
                        <c:v>1626</c:v>
                      </c:pt>
                      <c:pt idx="18">
                        <c:v>1909</c:v>
                      </c:pt>
                      <c:pt idx="19">
                        <c:v>1709</c:v>
                      </c:pt>
                      <c:pt idx="20">
                        <c:v>3880</c:v>
                      </c:pt>
                      <c:pt idx="21">
                        <c:v>4044</c:v>
                      </c:pt>
                      <c:pt idx="22">
                        <c:v>4044</c:v>
                      </c:pt>
                      <c:pt idx="23">
                        <c:v>4044</c:v>
                      </c:pt>
                      <c:pt idx="24">
                        <c:v>4044</c:v>
                      </c:pt>
                      <c:pt idx="25">
                        <c:v>4044</c:v>
                      </c:pt>
                      <c:pt idx="26">
                        <c:v>4044</c:v>
                      </c:pt>
                      <c:pt idx="27">
                        <c:v>4044</c:v>
                      </c:pt>
                      <c:pt idx="28">
                        <c:v>3626</c:v>
                      </c:pt>
                      <c:pt idx="29">
                        <c:v>3756</c:v>
                      </c:pt>
                      <c:pt idx="30">
                        <c:v>3756</c:v>
                      </c:pt>
                      <c:pt idx="31">
                        <c:v>5061</c:v>
                      </c:pt>
                      <c:pt idx="32">
                        <c:v>4795</c:v>
                      </c:pt>
                      <c:pt idx="33">
                        <c:v>5373</c:v>
                      </c:pt>
                      <c:pt idx="34">
                        <c:v>5373</c:v>
                      </c:pt>
                      <c:pt idx="35">
                        <c:v>5373</c:v>
                      </c:pt>
                      <c:pt idx="36">
                        <c:v>5373</c:v>
                      </c:pt>
                      <c:pt idx="37">
                        <c:v>5373</c:v>
                      </c:pt>
                      <c:pt idx="38">
                        <c:v>5373</c:v>
                      </c:pt>
                      <c:pt idx="39">
                        <c:v>5373</c:v>
                      </c:pt>
                      <c:pt idx="40">
                        <c:v>5373</c:v>
                      </c:pt>
                      <c:pt idx="41">
                        <c:v>5243</c:v>
                      </c:pt>
                      <c:pt idx="42">
                        <c:v>4160</c:v>
                      </c:pt>
                      <c:pt idx="43">
                        <c:v>4173</c:v>
                      </c:pt>
                      <c:pt idx="44">
                        <c:v>6238</c:v>
                      </c:pt>
                      <c:pt idx="45">
                        <c:v>5288</c:v>
                      </c:pt>
                      <c:pt idx="46">
                        <c:v>5288</c:v>
                      </c:pt>
                      <c:pt idx="47">
                        <c:v>5288</c:v>
                      </c:pt>
                      <c:pt idx="48">
                        <c:v>5288</c:v>
                      </c:pt>
                      <c:pt idx="49">
                        <c:v>5288</c:v>
                      </c:pt>
                      <c:pt idx="50">
                        <c:v>5288</c:v>
                      </c:pt>
                      <c:pt idx="51">
                        <c:v>5288</c:v>
                      </c:pt>
                      <c:pt idx="52">
                        <c:v>5288</c:v>
                      </c:pt>
                      <c:pt idx="53">
                        <c:v>5520</c:v>
                      </c:pt>
                      <c:pt idx="54">
                        <c:v>6220</c:v>
                      </c:pt>
                      <c:pt idx="55">
                        <c:v>8042</c:v>
                      </c:pt>
                      <c:pt idx="56">
                        <c:v>6073</c:v>
                      </c:pt>
                      <c:pt idx="57">
                        <c:v>6073</c:v>
                      </c:pt>
                      <c:pt idx="58">
                        <c:v>6073</c:v>
                      </c:pt>
                      <c:pt idx="59">
                        <c:v>6073</c:v>
                      </c:pt>
                      <c:pt idx="60">
                        <c:v>6073</c:v>
                      </c:pt>
                      <c:pt idx="61">
                        <c:v>6073</c:v>
                      </c:pt>
                      <c:pt idx="62">
                        <c:v>6073</c:v>
                      </c:pt>
                      <c:pt idx="63">
                        <c:v>6073</c:v>
                      </c:pt>
                      <c:pt idx="64">
                        <c:v>6073</c:v>
                      </c:pt>
                      <c:pt idx="65">
                        <c:v>5841</c:v>
                      </c:pt>
                      <c:pt idx="66">
                        <c:v>6351</c:v>
                      </c:pt>
                      <c:pt idx="67">
                        <c:v>3917</c:v>
                      </c:pt>
                      <c:pt idx="68">
                        <c:v>5236</c:v>
                      </c:pt>
                      <c:pt idx="69">
                        <c:v>9968</c:v>
                      </c:pt>
                      <c:pt idx="70">
                        <c:v>9968</c:v>
                      </c:pt>
                      <c:pt idx="71">
                        <c:v>9968</c:v>
                      </c:pt>
                      <c:pt idx="72">
                        <c:v>9968</c:v>
                      </c:pt>
                      <c:pt idx="73">
                        <c:v>9968</c:v>
                      </c:pt>
                      <c:pt idx="74">
                        <c:v>9968</c:v>
                      </c:pt>
                      <c:pt idx="75">
                        <c:v>9968</c:v>
                      </c:pt>
                      <c:pt idx="76">
                        <c:v>9968</c:v>
                      </c:pt>
                      <c:pt idx="77">
                        <c:v>10084</c:v>
                      </c:pt>
                      <c:pt idx="78">
                        <c:v>10576</c:v>
                      </c:pt>
                      <c:pt idx="79">
                        <c:v>14215</c:v>
                      </c:pt>
                      <c:pt idx="80">
                        <c:v>14703</c:v>
                      </c:pt>
                      <c:pt idx="81">
                        <c:v>10333</c:v>
                      </c:pt>
                      <c:pt idx="82">
                        <c:v>10333</c:v>
                      </c:pt>
                      <c:pt idx="83">
                        <c:v>10333</c:v>
                      </c:pt>
                      <c:pt idx="84">
                        <c:v>10333</c:v>
                      </c:pt>
                      <c:pt idx="85">
                        <c:v>10333</c:v>
                      </c:pt>
                      <c:pt idx="86">
                        <c:v>10333</c:v>
                      </c:pt>
                      <c:pt idx="87">
                        <c:v>10333</c:v>
                      </c:pt>
                      <c:pt idx="88">
                        <c:v>10333</c:v>
                      </c:pt>
                      <c:pt idx="89">
                        <c:v>10217</c:v>
                      </c:pt>
                      <c:pt idx="90">
                        <c:v>8515</c:v>
                      </c:pt>
                      <c:pt idx="91">
                        <c:v>4170</c:v>
                      </c:pt>
                      <c:pt idx="92">
                        <c:v>362</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325</c:v>
                      </c:pt>
                      <c:pt idx="114">
                        <c:v>2875</c:v>
                      </c:pt>
                      <c:pt idx="115">
                        <c:v>2875</c:v>
                      </c:pt>
                      <c:pt idx="116">
                        <c:v>5189</c:v>
                      </c:pt>
                      <c:pt idx="117">
                        <c:v>5514</c:v>
                      </c:pt>
                      <c:pt idx="118">
                        <c:v>5514</c:v>
                      </c:pt>
                      <c:pt idx="119">
                        <c:v>5514</c:v>
                      </c:pt>
                      <c:pt idx="120">
                        <c:v>5514</c:v>
                      </c:pt>
                      <c:pt idx="121">
                        <c:v>5514</c:v>
                      </c:pt>
                      <c:pt idx="122">
                        <c:v>5514</c:v>
                      </c:pt>
                      <c:pt idx="123">
                        <c:v>5514</c:v>
                      </c:pt>
                      <c:pt idx="124">
                        <c:v>5514</c:v>
                      </c:pt>
                      <c:pt idx="125">
                        <c:v>8555</c:v>
                      </c:pt>
                      <c:pt idx="126">
                        <c:v>9727</c:v>
                      </c:pt>
                    </c:numCache>
                  </c:numRef>
                </c:val>
                <c:smooth val="0"/>
                <c:extLst xmlns:c15="http://schemas.microsoft.com/office/drawing/2012/chart">
                  <c:ext xmlns:c16="http://schemas.microsoft.com/office/drawing/2014/chart" uri="{C3380CC4-5D6E-409C-BE32-E72D297353CC}">
                    <c16:uniqueId val="{00000003-67B6-49B7-882C-1CC61B72450B}"/>
                  </c:ext>
                </c:extLst>
              </c15:ser>
            </c15:filteredLineSeries>
            <c15:filteredLineSeries>
              <c15:ser>
                <c:idx val="4"/>
                <c:order val="4"/>
                <c:tx>
                  <c:strRef>
                    <c:extLst>
                      <c:ext xmlns:c15="http://schemas.microsoft.com/office/drawing/2012/chart" uri="{02D57815-91ED-43cb-92C2-25804820EDAC}">
                        <c15:formulaRef>
                          <c15:sqref>'Cruise Ships 12MR'!$F$10</c15:sqref>
                        </c15:formulaRef>
                      </c:ext>
                    </c:extLst>
                    <c:strCache>
                      <c:ptCount val="1"/>
                      <c:pt idx="0">
                        <c:v>Ships docking at other locations in Northern Ireland</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12MR'!$F$11:$F$137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2</c:v>
                      </c:pt>
                      <c:pt idx="31">
                        <c:v>3</c:v>
                      </c:pt>
                      <c:pt idx="32">
                        <c:v>3</c:v>
                      </c:pt>
                      <c:pt idx="33">
                        <c:v>3</c:v>
                      </c:pt>
                      <c:pt idx="34">
                        <c:v>3</c:v>
                      </c:pt>
                      <c:pt idx="35">
                        <c:v>3</c:v>
                      </c:pt>
                      <c:pt idx="36">
                        <c:v>3</c:v>
                      </c:pt>
                      <c:pt idx="37">
                        <c:v>3</c:v>
                      </c:pt>
                      <c:pt idx="38">
                        <c:v>3</c:v>
                      </c:pt>
                      <c:pt idx="39">
                        <c:v>3</c:v>
                      </c:pt>
                      <c:pt idx="40">
                        <c:v>3</c:v>
                      </c:pt>
                      <c:pt idx="41">
                        <c:v>5</c:v>
                      </c:pt>
                      <c:pt idx="42">
                        <c:v>6</c:v>
                      </c:pt>
                      <c:pt idx="43">
                        <c:v>6</c:v>
                      </c:pt>
                      <c:pt idx="44">
                        <c:v>7</c:v>
                      </c:pt>
                      <c:pt idx="45">
                        <c:v>7</c:v>
                      </c:pt>
                      <c:pt idx="46">
                        <c:v>7</c:v>
                      </c:pt>
                      <c:pt idx="47">
                        <c:v>7</c:v>
                      </c:pt>
                      <c:pt idx="48">
                        <c:v>7</c:v>
                      </c:pt>
                      <c:pt idx="49">
                        <c:v>7</c:v>
                      </c:pt>
                      <c:pt idx="50">
                        <c:v>7</c:v>
                      </c:pt>
                      <c:pt idx="51">
                        <c:v>7</c:v>
                      </c:pt>
                      <c:pt idx="52">
                        <c:v>7</c:v>
                      </c:pt>
                      <c:pt idx="53">
                        <c:v>5</c:v>
                      </c:pt>
                      <c:pt idx="54">
                        <c:v>9</c:v>
                      </c:pt>
                      <c:pt idx="55">
                        <c:v>7</c:v>
                      </c:pt>
                      <c:pt idx="56">
                        <c:v>7</c:v>
                      </c:pt>
                      <c:pt idx="57">
                        <c:v>10</c:v>
                      </c:pt>
                      <c:pt idx="58">
                        <c:v>10</c:v>
                      </c:pt>
                      <c:pt idx="59">
                        <c:v>10</c:v>
                      </c:pt>
                      <c:pt idx="60">
                        <c:v>10</c:v>
                      </c:pt>
                      <c:pt idx="61">
                        <c:v>10</c:v>
                      </c:pt>
                      <c:pt idx="62">
                        <c:v>10</c:v>
                      </c:pt>
                      <c:pt idx="63">
                        <c:v>10</c:v>
                      </c:pt>
                      <c:pt idx="64">
                        <c:v>10</c:v>
                      </c:pt>
                      <c:pt idx="65">
                        <c:v>10</c:v>
                      </c:pt>
                      <c:pt idx="66">
                        <c:v>5</c:v>
                      </c:pt>
                      <c:pt idx="67">
                        <c:v>6</c:v>
                      </c:pt>
                      <c:pt idx="68">
                        <c:v>5</c:v>
                      </c:pt>
                      <c:pt idx="69">
                        <c:v>2</c:v>
                      </c:pt>
                      <c:pt idx="70">
                        <c:v>2</c:v>
                      </c:pt>
                      <c:pt idx="71">
                        <c:v>2</c:v>
                      </c:pt>
                      <c:pt idx="72">
                        <c:v>2</c:v>
                      </c:pt>
                      <c:pt idx="73">
                        <c:v>2</c:v>
                      </c:pt>
                      <c:pt idx="74">
                        <c:v>2</c:v>
                      </c:pt>
                      <c:pt idx="75">
                        <c:v>2</c:v>
                      </c:pt>
                      <c:pt idx="76">
                        <c:v>2</c:v>
                      </c:pt>
                      <c:pt idx="77">
                        <c:v>2</c:v>
                      </c:pt>
                      <c:pt idx="78">
                        <c:v>1</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c:v>
                      </c:pt>
                      <c:pt idx="116">
                        <c:v>5</c:v>
                      </c:pt>
                      <c:pt idx="117">
                        <c:v>5</c:v>
                      </c:pt>
                      <c:pt idx="118">
                        <c:v>5</c:v>
                      </c:pt>
                      <c:pt idx="119">
                        <c:v>5</c:v>
                      </c:pt>
                      <c:pt idx="120">
                        <c:v>5</c:v>
                      </c:pt>
                      <c:pt idx="121">
                        <c:v>5</c:v>
                      </c:pt>
                      <c:pt idx="122">
                        <c:v>5</c:v>
                      </c:pt>
                      <c:pt idx="123">
                        <c:v>6</c:v>
                      </c:pt>
                      <c:pt idx="124">
                        <c:v>7</c:v>
                      </c:pt>
                      <c:pt idx="125">
                        <c:v>7</c:v>
                      </c:pt>
                      <c:pt idx="126">
                        <c:v>9</c:v>
                      </c:pt>
                    </c:numCache>
                  </c:numRef>
                </c:val>
                <c:smooth val="0"/>
                <c:extLst xmlns:c15="http://schemas.microsoft.com/office/drawing/2012/chart">
                  <c:ext xmlns:c16="http://schemas.microsoft.com/office/drawing/2014/chart" uri="{C3380CC4-5D6E-409C-BE32-E72D297353CC}">
                    <c16:uniqueId val="{00000004-67B6-49B7-882C-1CC61B72450B}"/>
                  </c:ext>
                </c:extLst>
              </c15:ser>
            </c15:filteredLineSeries>
            <c15:filteredLineSeries>
              <c15:ser>
                <c:idx val="5"/>
                <c:order val="5"/>
                <c:tx>
                  <c:strRef>
                    <c:extLst>
                      <c:ext xmlns:c15="http://schemas.microsoft.com/office/drawing/2012/chart" uri="{02D57815-91ED-43cb-92C2-25804820EDAC}">
                        <c15:formulaRef>
                          <c15:sqref>'Cruise Ships 12MR'!$G$10</c15:sqref>
                        </c15:formulaRef>
                      </c:ext>
                    </c:extLst>
                    <c:strCache>
                      <c:ptCount val="1"/>
                      <c:pt idx="0">
                        <c:v>Passengers and Crew onboard ships docking in other locations in Northern Ireland</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12MR'!$G$11:$G$137</c15:sqref>
                        </c15:formulaRef>
                      </c:ext>
                    </c:extLst>
                    <c:numCache>
                      <c:formatCode>_-* #,##0_-;\-* #,##0_-;_-* "-"??_-;_-@_-</c:formatCode>
                      <c:ptCount val="1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450</c:v>
                      </c:pt>
                      <c:pt idx="20">
                        <c:v>450</c:v>
                      </c:pt>
                      <c:pt idx="21">
                        <c:v>450</c:v>
                      </c:pt>
                      <c:pt idx="22">
                        <c:v>450</c:v>
                      </c:pt>
                      <c:pt idx="23">
                        <c:v>450</c:v>
                      </c:pt>
                      <c:pt idx="24">
                        <c:v>450</c:v>
                      </c:pt>
                      <c:pt idx="25">
                        <c:v>450</c:v>
                      </c:pt>
                      <c:pt idx="26">
                        <c:v>450</c:v>
                      </c:pt>
                      <c:pt idx="27">
                        <c:v>450</c:v>
                      </c:pt>
                      <c:pt idx="28">
                        <c:v>450</c:v>
                      </c:pt>
                      <c:pt idx="29">
                        <c:v>450</c:v>
                      </c:pt>
                      <c:pt idx="30">
                        <c:v>522</c:v>
                      </c:pt>
                      <c:pt idx="31">
                        <c:v>1212</c:v>
                      </c:pt>
                      <c:pt idx="32">
                        <c:v>1212</c:v>
                      </c:pt>
                      <c:pt idx="33">
                        <c:v>1212</c:v>
                      </c:pt>
                      <c:pt idx="34">
                        <c:v>1212</c:v>
                      </c:pt>
                      <c:pt idx="35">
                        <c:v>1212</c:v>
                      </c:pt>
                      <c:pt idx="36">
                        <c:v>1212</c:v>
                      </c:pt>
                      <c:pt idx="37">
                        <c:v>1212</c:v>
                      </c:pt>
                      <c:pt idx="38">
                        <c:v>1212</c:v>
                      </c:pt>
                      <c:pt idx="39">
                        <c:v>1212</c:v>
                      </c:pt>
                      <c:pt idx="40">
                        <c:v>1212</c:v>
                      </c:pt>
                      <c:pt idx="41">
                        <c:v>1388</c:v>
                      </c:pt>
                      <c:pt idx="42">
                        <c:v>1659</c:v>
                      </c:pt>
                      <c:pt idx="43">
                        <c:v>1752</c:v>
                      </c:pt>
                      <c:pt idx="44">
                        <c:v>2227</c:v>
                      </c:pt>
                      <c:pt idx="45">
                        <c:v>2227</c:v>
                      </c:pt>
                      <c:pt idx="46">
                        <c:v>2227</c:v>
                      </c:pt>
                      <c:pt idx="47">
                        <c:v>2227</c:v>
                      </c:pt>
                      <c:pt idx="48">
                        <c:v>2227</c:v>
                      </c:pt>
                      <c:pt idx="49">
                        <c:v>2227</c:v>
                      </c:pt>
                      <c:pt idx="50">
                        <c:v>2227</c:v>
                      </c:pt>
                      <c:pt idx="51">
                        <c:v>2227</c:v>
                      </c:pt>
                      <c:pt idx="52">
                        <c:v>2227</c:v>
                      </c:pt>
                      <c:pt idx="53">
                        <c:v>2051</c:v>
                      </c:pt>
                      <c:pt idx="54">
                        <c:v>5004</c:v>
                      </c:pt>
                      <c:pt idx="55">
                        <c:v>3771</c:v>
                      </c:pt>
                      <c:pt idx="56">
                        <c:v>3771</c:v>
                      </c:pt>
                      <c:pt idx="57">
                        <c:v>5092</c:v>
                      </c:pt>
                      <c:pt idx="58">
                        <c:v>5092</c:v>
                      </c:pt>
                      <c:pt idx="59">
                        <c:v>5092</c:v>
                      </c:pt>
                      <c:pt idx="60">
                        <c:v>5092</c:v>
                      </c:pt>
                      <c:pt idx="61">
                        <c:v>5092</c:v>
                      </c:pt>
                      <c:pt idx="62">
                        <c:v>5092</c:v>
                      </c:pt>
                      <c:pt idx="63">
                        <c:v>5092</c:v>
                      </c:pt>
                      <c:pt idx="64">
                        <c:v>5092</c:v>
                      </c:pt>
                      <c:pt idx="65">
                        <c:v>5092</c:v>
                      </c:pt>
                      <c:pt idx="66">
                        <c:v>1886</c:v>
                      </c:pt>
                      <c:pt idx="67">
                        <c:v>1976</c:v>
                      </c:pt>
                      <c:pt idx="68">
                        <c:v>1501</c:v>
                      </c:pt>
                      <c:pt idx="69">
                        <c:v>180</c:v>
                      </c:pt>
                      <c:pt idx="70">
                        <c:v>180</c:v>
                      </c:pt>
                      <c:pt idx="71">
                        <c:v>180</c:v>
                      </c:pt>
                      <c:pt idx="72">
                        <c:v>180</c:v>
                      </c:pt>
                      <c:pt idx="73">
                        <c:v>180</c:v>
                      </c:pt>
                      <c:pt idx="74">
                        <c:v>180</c:v>
                      </c:pt>
                      <c:pt idx="75">
                        <c:v>180</c:v>
                      </c:pt>
                      <c:pt idx="76">
                        <c:v>180</c:v>
                      </c:pt>
                      <c:pt idx="77">
                        <c:v>180</c:v>
                      </c:pt>
                      <c:pt idx="78">
                        <c:v>90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502</c:v>
                      </c:pt>
                      <c:pt idx="116">
                        <c:v>3050</c:v>
                      </c:pt>
                      <c:pt idx="117">
                        <c:v>3050</c:v>
                      </c:pt>
                      <c:pt idx="118">
                        <c:v>3050</c:v>
                      </c:pt>
                      <c:pt idx="119">
                        <c:v>3050</c:v>
                      </c:pt>
                      <c:pt idx="120">
                        <c:v>3050</c:v>
                      </c:pt>
                      <c:pt idx="121">
                        <c:v>3050</c:v>
                      </c:pt>
                      <c:pt idx="122">
                        <c:v>3050</c:v>
                      </c:pt>
                      <c:pt idx="123">
                        <c:v>3450</c:v>
                      </c:pt>
                      <c:pt idx="124">
                        <c:v>3850</c:v>
                      </c:pt>
                      <c:pt idx="125">
                        <c:v>3850</c:v>
                      </c:pt>
                      <c:pt idx="126">
                        <c:v>4369</c:v>
                      </c:pt>
                    </c:numCache>
                  </c:numRef>
                </c:val>
                <c:smooth val="0"/>
                <c:extLst xmlns:c15="http://schemas.microsoft.com/office/drawing/2012/chart">
                  <c:ext xmlns:c16="http://schemas.microsoft.com/office/drawing/2014/chart" uri="{C3380CC4-5D6E-409C-BE32-E72D297353CC}">
                    <c16:uniqueId val="{00000005-67B6-49B7-882C-1CC61B72450B}"/>
                  </c:ext>
                </c:extLst>
              </c15:ser>
            </c15:filteredLineSeries>
            <c15:filteredLineSeries>
              <c15:ser>
                <c:idx val="8"/>
                <c:order val="8"/>
                <c:tx>
                  <c:strRef>
                    <c:extLst>
                      <c:ext xmlns:c15="http://schemas.microsoft.com/office/drawing/2012/chart" uri="{02D57815-91ED-43cb-92C2-25804820EDAC}">
                        <c15:formulaRef>
                          <c15:sqref>'Cruise Ships 12MR'!$J$10</c15:sqref>
                        </c15:formulaRef>
                      </c:ext>
                    </c:extLst>
                    <c:strCache>
                      <c:ptCount val="1"/>
                      <c:pt idx="0">
                        <c:v>Change year on year in total ships docking in NI (%)</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12MR'!$J$11:$J$137</c15:sqref>
                        </c15:formulaRef>
                      </c:ext>
                    </c:extLst>
                    <c:numCache>
                      <c:formatCode>General</c:formatCode>
                      <c:ptCount val="127"/>
                      <c:pt idx="0">
                        <c:v>0</c:v>
                      </c:pt>
                      <c:pt idx="1">
                        <c:v>0</c:v>
                      </c:pt>
                      <c:pt idx="2">
                        <c:v>0</c:v>
                      </c:pt>
                      <c:pt idx="3">
                        <c:v>0</c:v>
                      </c:pt>
                      <c:pt idx="4">
                        <c:v>0</c:v>
                      </c:pt>
                      <c:pt idx="5">
                        <c:v>0</c:v>
                      </c:pt>
                      <c:pt idx="6">
                        <c:v>0</c:v>
                      </c:pt>
                      <c:pt idx="7">
                        <c:v>0</c:v>
                      </c:pt>
                      <c:pt idx="8">
                        <c:v>0</c:v>
                      </c:pt>
                      <c:pt idx="9">
                        <c:v>0</c:v>
                      </c:pt>
                      <c:pt idx="10">
                        <c:v>0</c:v>
                      </c:pt>
                      <c:pt idx="11">
                        <c:v>0</c:v>
                      </c:pt>
                      <c:pt idx="12" formatCode="0%">
                        <c:v>0.16981132075471697</c:v>
                      </c:pt>
                      <c:pt idx="13" formatCode="0%">
                        <c:v>0.16981132075471697</c:v>
                      </c:pt>
                      <c:pt idx="14" formatCode="0%">
                        <c:v>0.16981132075471697</c:v>
                      </c:pt>
                      <c:pt idx="15" formatCode="0%">
                        <c:v>0.18867924528301888</c:v>
                      </c:pt>
                      <c:pt idx="16" formatCode="0%">
                        <c:v>0.19230769230769232</c:v>
                      </c:pt>
                      <c:pt idx="17" formatCode="0%">
                        <c:v>-1.6666666666666666E-2</c:v>
                      </c:pt>
                      <c:pt idx="18" formatCode="0%">
                        <c:v>6.8965517241379309E-2</c:v>
                      </c:pt>
                      <c:pt idx="19" formatCode="0%">
                        <c:v>-8.1967213114754092E-2</c:v>
                      </c:pt>
                      <c:pt idx="20" formatCode="0%">
                        <c:v>3.2258064516129031E-2</c:v>
                      </c:pt>
                      <c:pt idx="21" formatCode="0%">
                        <c:v>0.16949152542372881</c:v>
                      </c:pt>
                      <c:pt idx="22" formatCode="0%">
                        <c:v>9.6774193548387094E-2</c:v>
                      </c:pt>
                      <c:pt idx="23" formatCode="0%">
                        <c:v>9.6774193548387094E-2</c:v>
                      </c:pt>
                      <c:pt idx="24" formatCode="0%">
                        <c:v>0.11290322580645161</c:v>
                      </c:pt>
                      <c:pt idx="25" formatCode="0%">
                        <c:v>0.11290322580645161</c:v>
                      </c:pt>
                      <c:pt idx="26" formatCode="0%">
                        <c:v>0.11290322580645161</c:v>
                      </c:pt>
                      <c:pt idx="27" formatCode="0%">
                        <c:v>9.5238095238095233E-2</c:v>
                      </c:pt>
                      <c:pt idx="28" formatCode="0%">
                        <c:v>9.6774193548387094E-2</c:v>
                      </c:pt>
                      <c:pt idx="29" formatCode="0%">
                        <c:v>0.15254237288135594</c:v>
                      </c:pt>
                      <c:pt idx="30" formatCode="0%">
                        <c:v>8.0645161290322578E-2</c:v>
                      </c:pt>
                      <c:pt idx="31" formatCode="0%">
                        <c:v>0.3392857142857143</c:v>
                      </c:pt>
                      <c:pt idx="32" formatCode="0%">
                        <c:v>0.109375</c:v>
                      </c:pt>
                      <c:pt idx="33" formatCode="0%">
                        <c:v>-5.7971014492753624E-2</c:v>
                      </c:pt>
                      <c:pt idx="34" formatCode="0%">
                        <c:v>-1.4705882352941176E-2</c:v>
                      </c:pt>
                      <c:pt idx="35" formatCode="0%">
                        <c:v>0</c:v>
                      </c:pt>
                      <c:pt idx="36" formatCode="0%">
                        <c:v>-2.8985507246376812E-2</c:v>
                      </c:pt>
                      <c:pt idx="37" formatCode="0%">
                        <c:v>-2.8985507246376812E-2</c:v>
                      </c:pt>
                      <c:pt idx="38" formatCode="0%">
                        <c:v>-2.8985507246376812E-2</c:v>
                      </c:pt>
                      <c:pt idx="39" formatCode="0%">
                        <c:v>-1.4492753623188406E-2</c:v>
                      </c:pt>
                      <c:pt idx="40" formatCode="0%">
                        <c:v>0</c:v>
                      </c:pt>
                      <c:pt idx="41" formatCode="0%">
                        <c:v>0</c:v>
                      </c:pt>
                      <c:pt idx="42" formatCode="0%">
                        <c:v>0.14925373134328357</c:v>
                      </c:pt>
                      <c:pt idx="43" formatCode="0%">
                        <c:v>2.6666666666666668E-2</c:v>
                      </c:pt>
                      <c:pt idx="44" formatCode="0%">
                        <c:v>0.29577464788732394</c:v>
                      </c:pt>
                      <c:pt idx="45" formatCode="0%">
                        <c:v>0.49230769230769234</c:v>
                      </c:pt>
                      <c:pt idx="46" formatCode="0%">
                        <c:v>0.38805970149253732</c:v>
                      </c:pt>
                      <c:pt idx="47" formatCode="0%">
                        <c:v>0.35294117647058826</c:v>
                      </c:pt>
                      <c:pt idx="48" formatCode="0%">
                        <c:v>0.38805970149253732</c:v>
                      </c:pt>
                      <c:pt idx="49" formatCode="0%">
                        <c:v>0.38805970149253732</c:v>
                      </c:pt>
                      <c:pt idx="50" formatCode="0%">
                        <c:v>0.38805970149253732</c:v>
                      </c:pt>
                      <c:pt idx="51" formatCode="0%">
                        <c:v>0.33823529411764708</c:v>
                      </c:pt>
                      <c:pt idx="52" formatCode="0%">
                        <c:v>0.38235294117647056</c:v>
                      </c:pt>
                      <c:pt idx="53" formatCode="0%">
                        <c:v>0.44117647058823528</c:v>
                      </c:pt>
                      <c:pt idx="54" formatCode="0%">
                        <c:v>0.44155844155844154</c:v>
                      </c:pt>
                      <c:pt idx="55" formatCode="0%">
                        <c:v>0.45454545454545453</c:v>
                      </c:pt>
                      <c:pt idx="56" formatCode="0%">
                        <c:v>0.16304347826086957</c:v>
                      </c:pt>
                      <c:pt idx="57" formatCode="0%">
                        <c:v>0.16494845360824742</c:v>
                      </c:pt>
                      <c:pt idx="58" formatCode="0%">
                        <c:v>0.21505376344086022</c:v>
                      </c:pt>
                      <c:pt idx="59" formatCode="0%">
                        <c:v>0.22826086956521738</c:v>
                      </c:pt>
                      <c:pt idx="60" formatCode="0%">
                        <c:v>0.20430107526881722</c:v>
                      </c:pt>
                      <c:pt idx="61" formatCode="0%">
                        <c:v>0.20430107526881722</c:v>
                      </c:pt>
                      <c:pt idx="62" formatCode="0%">
                        <c:v>0.20430107526881722</c:v>
                      </c:pt>
                      <c:pt idx="63" formatCode="0%">
                        <c:v>0.24175824175824176</c:v>
                      </c:pt>
                      <c:pt idx="64" formatCode="0%">
                        <c:v>0.22340425531914893</c:v>
                      </c:pt>
                      <c:pt idx="65" formatCode="0%">
                        <c:v>0.22448979591836735</c:v>
                      </c:pt>
                      <c:pt idx="66" formatCode="0%">
                        <c:v>3.6036036036036036E-2</c:v>
                      </c:pt>
                      <c:pt idx="67" formatCode="0%">
                        <c:v>6.25E-2</c:v>
                      </c:pt>
                      <c:pt idx="68" formatCode="0%">
                        <c:v>0.13084112149532709</c:v>
                      </c:pt>
                      <c:pt idx="69" formatCode="0%">
                        <c:v>0.12389380530973451</c:v>
                      </c:pt>
                      <c:pt idx="70" formatCode="0%">
                        <c:v>0.13274336283185842</c:v>
                      </c:pt>
                      <c:pt idx="71" formatCode="0%">
                        <c:v>0.13274336283185842</c:v>
                      </c:pt>
                      <c:pt idx="72" formatCode="0%">
                        <c:v>0.14285714285714285</c:v>
                      </c:pt>
                      <c:pt idx="73" formatCode="0%">
                        <c:v>0.14285714285714285</c:v>
                      </c:pt>
                      <c:pt idx="74" formatCode="0%">
                        <c:v>0.14285714285714285</c:v>
                      </c:pt>
                      <c:pt idx="75" formatCode="0%">
                        <c:v>0.13274336283185842</c:v>
                      </c:pt>
                      <c:pt idx="76" formatCode="0%">
                        <c:v>0.14782608695652175</c:v>
                      </c:pt>
                      <c:pt idx="77" formatCode="0%">
                        <c:v>9.166666666666666E-2</c:v>
                      </c:pt>
                      <c:pt idx="78" formatCode="0%">
                        <c:v>0.18260869565217391</c:v>
                      </c:pt>
                      <c:pt idx="79" formatCode="0%">
                        <c:v>0.30252100840336132</c:v>
                      </c:pt>
                      <c:pt idx="80" formatCode="0%">
                        <c:v>0.30578512396694213</c:v>
                      </c:pt>
                      <c:pt idx="81" formatCode="0%">
                        <c:v>0.29133858267716534</c:v>
                      </c:pt>
                      <c:pt idx="82" formatCode="0%">
                        <c:v>0.3046875</c:v>
                      </c:pt>
                      <c:pt idx="83" formatCode="0%">
                        <c:v>0.3046875</c:v>
                      </c:pt>
                      <c:pt idx="84" formatCode="0%">
                        <c:v>0.3046875</c:v>
                      </c:pt>
                      <c:pt idx="85" formatCode="0%">
                        <c:v>0.3046875</c:v>
                      </c:pt>
                      <c:pt idx="86" formatCode="0%">
                        <c:v>0.3046875</c:v>
                      </c:pt>
                      <c:pt idx="87" formatCode="0%">
                        <c:v>0.296875</c:v>
                      </c:pt>
                      <c:pt idx="88" formatCode="0%">
                        <c:v>0.18939393939393939</c:v>
                      </c:pt>
                      <c:pt idx="89" formatCode="0%">
                        <c:v>3.8167938931297711E-2</c:v>
                      </c:pt>
                      <c:pt idx="90" formatCode="0%">
                        <c:v>-0.22058823529411764</c:v>
                      </c:pt>
                      <c:pt idx="91" formatCode="0%">
                        <c:v>-0.5741935483870968</c:v>
                      </c:pt>
                      <c:pt idx="92" formatCode="0%">
                        <c:v>-0.79113924050632911</c:v>
                      </c:pt>
                      <c:pt idx="93" formatCode="0%">
                        <c:v>-0.97560975609756095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-0.97169811320754718</c:v>
                      </c:pt>
                      <c:pt idx="103" formatCode="0%">
                        <c:v>-0.68181818181818177</c:v>
                      </c:pt>
                      <c:pt idx="104" formatCode="0%">
                        <c:v>9.0909090909090912E-2</c:v>
                      </c:pt>
                      <c:pt idx="105" formatCode="0%">
                        <c:v>14.75</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41.333333333333336</c:v>
                      </c:pt>
                      <c:pt idx="115" formatCode="0%">
                        <c:v>5.6190476190476186</c:v>
                      </c:pt>
                      <c:pt idx="116" formatCode="0%">
                        <c:v>3.4722222222222223</c:v>
                      </c:pt>
                      <c:pt idx="117" formatCode="0%">
                        <c:v>1.5079365079365079</c:v>
                      </c:pt>
                      <c:pt idx="118" formatCode="0%">
                        <c:v>1.1549295774647887</c:v>
                      </c:pt>
                      <c:pt idx="119" formatCode="0%">
                        <c:v>1.125</c:v>
                      </c:pt>
                      <c:pt idx="120" formatCode="0%">
                        <c:v>1.125</c:v>
                      </c:pt>
                      <c:pt idx="121" formatCode="0%">
                        <c:v>1.125</c:v>
                      </c:pt>
                      <c:pt idx="122" formatCode="0%">
                        <c:v>1.0821917808219179</c:v>
                      </c:pt>
                      <c:pt idx="123" formatCode="0%">
                        <c:v>1.1095890410958904</c:v>
                      </c:pt>
                      <c:pt idx="124" formatCode="0%">
                        <c:v>0.98734177215189878</c:v>
                      </c:pt>
                      <c:pt idx="125" formatCode="0%">
                        <c:v>0.61386138613861385</c:v>
                      </c:pt>
                      <c:pt idx="126" formatCode="0%">
                        <c:v>0.25196850393700787</c:v>
                      </c:pt>
                    </c:numCache>
                  </c:numRef>
                </c:val>
                <c:smooth val="0"/>
                <c:extLst xmlns:c15="http://schemas.microsoft.com/office/drawing/2012/chart">
                  <c:ext xmlns:c16="http://schemas.microsoft.com/office/drawing/2014/chart" uri="{C3380CC4-5D6E-409C-BE32-E72D297353CC}">
                    <c16:uniqueId val="{00000000-E787-4532-9533-77C7E304790C}"/>
                  </c:ext>
                </c:extLst>
              </c15:ser>
            </c15:filteredLineSeries>
            <c15:filteredLineSeries>
              <c15:ser>
                <c:idx val="9"/>
                <c:order val="9"/>
                <c:tx>
                  <c:strRef>
                    <c:extLst>
                      <c:ext xmlns:c15="http://schemas.microsoft.com/office/drawing/2012/chart" uri="{02D57815-91ED-43cb-92C2-25804820EDAC}">
                        <c15:formulaRef>
                          <c15:sqref>'Cruise Ships 12MR'!$K$10</c15:sqref>
                        </c15:formulaRef>
                      </c:ext>
                    </c:extLst>
                    <c:strCache>
                      <c:ptCount val="1"/>
                      <c:pt idx="0">
                        <c:v>Change year on year in total passengers and crew onboard ships docking in NI (%)</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'Cruise Ships 12MR'!$A$11:$A$137</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 2021 (p)</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April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ormulaRef>
                          <c15:sqref>'Cruise Ships 12MR'!$K$11:$K$137</c15:sqref>
                        </c15:formulaRef>
                      </c:ext>
                    </c:extLst>
                    <c:numCache>
                      <c:formatCode>General</c:formatCode>
                      <c:ptCount val="127"/>
                      <c:pt idx="0">
                        <c:v>0</c:v>
                      </c:pt>
                      <c:pt idx="1">
                        <c:v>0</c:v>
                      </c:pt>
                      <c:pt idx="2">
                        <c:v>0</c:v>
                      </c:pt>
                      <c:pt idx="3">
                        <c:v>0</c:v>
                      </c:pt>
                      <c:pt idx="4">
                        <c:v>0</c:v>
                      </c:pt>
                      <c:pt idx="5">
                        <c:v>0</c:v>
                      </c:pt>
                      <c:pt idx="6">
                        <c:v>0</c:v>
                      </c:pt>
                      <c:pt idx="7">
                        <c:v>0</c:v>
                      </c:pt>
                      <c:pt idx="8">
                        <c:v>0</c:v>
                      </c:pt>
                      <c:pt idx="9">
                        <c:v>0</c:v>
                      </c:pt>
                      <c:pt idx="10">
                        <c:v>0</c:v>
                      </c:pt>
                      <c:pt idx="11">
                        <c:v>0</c:v>
                      </c:pt>
                      <c:pt idx="12" formatCode="0%">
                        <c:v>0.31063531510864717</c:v>
                      </c:pt>
                      <c:pt idx="13" formatCode="0%">
                        <c:v>0.31063531510864717</c:v>
                      </c:pt>
                      <c:pt idx="14" formatCode="0%">
                        <c:v>0.31063531510864717</c:v>
                      </c:pt>
                      <c:pt idx="15" formatCode="0%">
                        <c:v>0.32401707767794558</c:v>
                      </c:pt>
                      <c:pt idx="16" formatCode="0%">
                        <c:v>0.39722389861194929</c:v>
                      </c:pt>
                      <c:pt idx="17" formatCode="0%">
                        <c:v>0.16820445639039155</c:v>
                      </c:pt>
                      <c:pt idx="18" formatCode="0%">
                        <c:v>0.2601424776624004</c:v>
                      </c:pt>
                      <c:pt idx="19" formatCode="0%">
                        <c:v>0.16897155210871281</c:v>
                      </c:pt>
                      <c:pt idx="20" formatCode="0%">
                        <c:v>8.2106802062548154E-2</c:v>
                      </c:pt>
                      <c:pt idx="21" formatCode="0%">
                        <c:v>0.19040321035703123</c:v>
                      </c:pt>
                      <c:pt idx="22" formatCode="0%">
                        <c:v>0.15776116064917006</c:v>
                      </c:pt>
                      <c:pt idx="23" formatCode="0%">
                        <c:v>0.15776116064917006</c:v>
                      </c:pt>
                      <c:pt idx="24" formatCode="0%">
                        <c:v>0.16836025243341535</c:v>
                      </c:pt>
                      <c:pt idx="25" formatCode="0%">
                        <c:v>0.16836025243341535</c:v>
                      </c:pt>
                      <c:pt idx="26" formatCode="0%">
                        <c:v>0.16836025243341535</c:v>
                      </c:pt>
                      <c:pt idx="27" formatCode="0%">
                        <c:v>0.15390464823032274</c:v>
                      </c:pt>
                      <c:pt idx="28" formatCode="0%">
                        <c:v>0.14662520156645933</c:v>
                      </c:pt>
                      <c:pt idx="29" formatCode="0%">
                        <c:v>5.9821540781701647E-2</c:v>
                      </c:pt>
                      <c:pt idx="30" formatCode="0%">
                        <c:v>5.0447947108705024E-2</c:v>
                      </c:pt>
                      <c:pt idx="31" formatCode="0%">
                        <c:v>0.249385977787563</c:v>
                      </c:pt>
                      <c:pt idx="32" formatCode="0%">
                        <c:v>0.16423237726617129</c:v>
                      </c:pt>
                      <c:pt idx="33" formatCode="0%">
                        <c:v>2.1378416608082127E-2</c:v>
                      </c:pt>
                      <c:pt idx="34" formatCode="0%">
                        <c:v>3.194947212820104E-2</c:v>
                      </c:pt>
                      <c:pt idx="35" formatCode="0%">
                        <c:v>4.2028169960441113E-2</c:v>
                      </c:pt>
                      <c:pt idx="36" formatCode="0%">
                        <c:v>2.3503366540993567E-2</c:v>
                      </c:pt>
                      <c:pt idx="37" formatCode="0%">
                        <c:v>2.3503366540993567E-2</c:v>
                      </c:pt>
                      <c:pt idx="38" formatCode="0%">
                        <c:v>2.3503366540993567E-2</c:v>
                      </c:pt>
                      <c:pt idx="39" formatCode="0%">
                        <c:v>3.7321276631241761E-2</c:v>
                      </c:pt>
                      <c:pt idx="40" formatCode="0%">
                        <c:v>4.0950945923321616E-2</c:v>
                      </c:pt>
                      <c:pt idx="41" formatCode="0%">
                        <c:v>0.18438551843034234</c:v>
                      </c:pt>
                      <c:pt idx="42" formatCode="0%">
                        <c:v>0.3816838456626836</c:v>
                      </c:pt>
                      <c:pt idx="43" formatCode="0%">
                        <c:v>0.10990672065538334</c:v>
                      </c:pt>
                      <c:pt idx="44" formatCode="0%">
                        <c:v>0.24006366779836438</c:v>
                      </c:pt>
                      <c:pt idx="45" formatCode="0%">
                        <c:v>0.31404711950707787</c:v>
                      </c:pt>
                      <c:pt idx="46" formatCode="0%">
                        <c:v>0.23317896587366826</c:v>
                      </c:pt>
                      <c:pt idx="47" formatCode="0%">
                        <c:v>0.2115792273529625</c:v>
                      </c:pt>
                      <c:pt idx="48" formatCode="0%">
                        <c:v>0.23207591663481789</c:v>
                      </c:pt>
                      <c:pt idx="49" formatCode="0%">
                        <c:v>0.23207591663481789</c:v>
                      </c:pt>
                      <c:pt idx="50" formatCode="0%">
                        <c:v>0.23207591663481789</c:v>
                      </c:pt>
                      <c:pt idx="51" formatCode="0%">
                        <c:v>0.20116282810087494</c:v>
                      </c:pt>
                      <c:pt idx="52" formatCode="0%">
                        <c:v>0.22264217704580547</c:v>
                      </c:pt>
                      <c:pt idx="53" formatCode="0%">
                        <c:v>0.22298468149996534</c:v>
                      </c:pt>
                      <c:pt idx="54" formatCode="0%">
                        <c:v>6.2287917398365394E-2</c:v>
                      </c:pt>
                      <c:pt idx="55" formatCode="0%">
                        <c:v>0.15923620813751641</c:v>
                      </c:pt>
                      <c:pt idx="56" formatCode="0%">
                        <c:v>-1.5712533353566777E-2</c:v>
                      </c:pt>
                      <c:pt idx="57" formatCode="0%">
                        <c:v>6.8359239415109463E-2</c:v>
                      </c:pt>
                      <c:pt idx="58" formatCode="0%">
                        <c:v>0.117293769016018</c:v>
                      </c:pt>
                      <c:pt idx="59" formatCode="0%">
                        <c:v>0.12621326929089857</c:v>
                      </c:pt>
                      <c:pt idx="60" formatCode="0%">
                        <c:v>0.1093738656388392</c:v>
                      </c:pt>
                      <c:pt idx="61" formatCode="0%">
                        <c:v>0.1093738656388392</c:v>
                      </c:pt>
                      <c:pt idx="62" formatCode="0%">
                        <c:v>0.1093738656388392</c:v>
                      </c:pt>
                      <c:pt idx="63" formatCode="0%">
                        <c:v>0.1310329590873486</c:v>
                      </c:pt>
                      <c:pt idx="64" formatCode="0%">
                        <c:v>0.13411778634288796</c:v>
                      </c:pt>
                      <c:pt idx="65" formatCode="0%">
                        <c:v>0.16344240409078314</c:v>
                      </c:pt>
                      <c:pt idx="66" formatCode="0%">
                        <c:v>0.1448458445456749</c:v>
                      </c:pt>
                      <c:pt idx="67" formatCode="0%">
                        <c:v>0.15388361334307279</c:v>
                      </c:pt>
                      <c:pt idx="68" formatCode="0%">
                        <c:v>0.2387244730807033</c:v>
                      </c:pt>
                      <c:pt idx="69" formatCode="0%">
                        <c:v>0.19153045974635091</c:v>
                      </c:pt>
                      <c:pt idx="70" formatCode="0%">
                        <c:v>0.19861892975916923</c:v>
                      </c:pt>
                      <c:pt idx="71" formatCode="0%">
                        <c:v>0.19861892975916923</c:v>
                      </c:pt>
                      <c:pt idx="72" formatCode="0%">
                        <c:v>0.20717596035433611</c:v>
                      </c:pt>
                      <c:pt idx="73" formatCode="0%">
                        <c:v>0.20717596035433611</c:v>
                      </c:pt>
                      <c:pt idx="74" formatCode="0%">
                        <c:v>0.20717596035433611</c:v>
                      </c:pt>
                      <c:pt idx="75" formatCode="0%">
                        <c:v>0.20110217297367688</c:v>
                      </c:pt>
                      <c:pt idx="76" formatCode="0%">
                        <c:v>0.20718672613075526</c:v>
                      </c:pt>
                      <c:pt idx="77" formatCode="0%">
                        <c:v>0.14956968876860621</c:v>
                      </c:pt>
                      <c:pt idx="78" formatCode="0%">
                        <c:v>0.26815803187562426</c:v>
                      </c:pt>
                      <c:pt idx="79" formatCode="0%">
                        <c:v>0.36312513188436379</c:v>
                      </c:pt>
                      <c:pt idx="80" formatCode="0%">
                        <c:v>0.3951128189969455</c:v>
                      </c:pt>
                      <c:pt idx="81" formatCode="0%">
                        <c:v>0.41339923554753538</c:v>
                      </c:pt>
                      <c:pt idx="82" formatCode="0%">
                        <c:v>0.43015972362539612</c:v>
                      </c:pt>
                      <c:pt idx="83" formatCode="0%">
                        <c:v>0.43015972362539612</c:v>
                      </c:pt>
                      <c:pt idx="84" formatCode="0%">
                        <c:v>0.43015972362539612</c:v>
                      </c:pt>
                      <c:pt idx="85" formatCode="0%">
                        <c:v>0.43015972362539612</c:v>
                      </c:pt>
                      <c:pt idx="86" formatCode="0%">
                        <c:v>0.43015972362539612</c:v>
                      </c:pt>
                      <c:pt idx="87" formatCode="0%">
                        <c:v>0.42597073622685583</c:v>
                      </c:pt>
                      <c:pt idx="88" formatCode="0%">
                        <c:v>0.33529021781949903</c:v>
                      </c:pt>
                      <c:pt idx="89" formatCode="0%">
                        <c:v>8.9757654802879699E-2</c:v>
                      </c:pt>
                      <c:pt idx="90" formatCode="0%">
                        <c:v>-0.24616141942940309</c:v>
                      </c:pt>
                      <c:pt idx="91" formatCode="0%">
                        <c:v>-0.55392927080350163</c:v>
                      </c:pt>
                      <c:pt idx="92" formatCode="0%">
                        <c:v>-0.78802398325781253</c:v>
                      </c:pt>
                      <c:pt idx="93" formatCode="0%">
                        <c:v>-0.97791309044864805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-0.90781225157289847</c:v>
                      </c:pt>
                      <c:pt idx="103" formatCode="0%">
                        <c:v>-0.10488278877687356</c:v>
                      </c:pt>
                      <c:pt idx="104" formatCode="0%">
                        <c:v>2.1106337460105915</c:v>
                      </c:pt>
                      <c:pt idx="105" formatCode="0%">
                        <c:v>41.75305701127521</c:v>
                      </c:pt>
                      <c:pt idx="106" formatCode="0%">
                        <c:v>1</c:v>
                      </c:pt>
                      <c:pt idx="107" formatCode="0%">
                        <c:v>1</c:v>
                      </c:pt>
                      <c:pt idx="108" formatCode="0%">
                        <c:v>1</c:v>
                      </c:pt>
                      <c:pt idx="109" formatCode="0%">
                        <c:v>1</c:v>
                      </c:pt>
                      <c:pt idx="110" formatCode="0%">
                        <c:v>1</c:v>
                      </c:pt>
                      <c:pt idx="111" formatCode="0%">
                        <c:v>1</c:v>
                      </c:pt>
                      <c:pt idx="112" formatCode="0%">
                        <c:v>1</c:v>
                      </c:pt>
                      <c:pt idx="113" formatCode="0%">
                        <c:v>1</c:v>
                      </c:pt>
                      <c:pt idx="114" formatCode="0%">
                        <c:v>25.278287650138591</c:v>
                      </c:pt>
                      <c:pt idx="115" formatCode="0%">
                        <c:v>2.9797815319899588</c:v>
                      </c:pt>
                      <c:pt idx="116" formatCode="0%">
                        <c:v>1.2728723074407933</c:v>
                      </c:pt>
                      <c:pt idx="117" formatCode="0%">
                        <c:v>0.34938488054201833</c:v>
                      </c:pt>
                      <c:pt idx="118" formatCode="0%">
                        <c:v>3.329934579261689E-2</c:v>
                      </c:pt>
                      <c:pt idx="119" formatCode="0%">
                        <c:v>2.6717893531192378E-2</c:v>
                      </c:pt>
                      <c:pt idx="120" formatCode="0%">
                        <c:v>2.6717893531192378E-2</c:v>
                      </c:pt>
                      <c:pt idx="121" formatCode="0%">
                        <c:v>2.6717893531192378E-2</c:v>
                      </c:pt>
                      <c:pt idx="122" formatCode="0%">
                        <c:v>1.4200520988063558E-2</c:v>
                      </c:pt>
                      <c:pt idx="123" formatCode="0%">
                        <c:v>1.6702264390497129E-2</c:v>
                      </c:pt>
                      <c:pt idx="124" formatCode="0%">
                        <c:v>-4.3973798200066083E-2</c:v>
                      </c:pt>
                      <c:pt idx="125" formatCode="0%">
                        <c:v>-0.3126724951941961</c:v>
                      </c:pt>
                      <c:pt idx="126" formatCode="0%">
                        <c:v>-0.50767647693072182</c:v>
                      </c:pt>
                    </c:numCache>
                  </c:numRef>
                </c:val>
                <c:smooth val="0"/>
                <c:extLst xmlns:c15="http://schemas.microsoft.com/office/drawing/2012/chart">
                  <c:ext xmlns:c16="http://schemas.microsoft.com/office/drawing/2014/chart" uri="{C3380CC4-5D6E-409C-BE32-E72D297353CC}">
                    <c16:uniqueId val="{00000001-E787-4532-9533-77C7E304790C}"/>
                  </c:ext>
                </c:extLst>
              </c15:ser>
            </c15:filteredLineSeries>
          </c:ext>
        </c:extLst>
      </c:lineChart>
      <c:catAx>
        <c:axId val="935582392"/>
        <c:scaling>
          <c:orientation val="minMax"/>
        </c:scaling>
        <c:delete val="0"/>
        <c:axPos val="b"/>
        <c:title>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90920"/>
        <c:crosses val="autoZero"/>
        <c:auto val="1"/>
        <c:lblAlgn val="ctr"/>
        <c:lblOffset val="100"/>
        <c:tickLblSkip val="12"/>
        <c:noMultiLvlLbl val="0"/>
      </c:catAx>
      <c:valAx>
        <c:axId val="9355909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5582392"/>
        <c:crosses val="autoZero"/>
        <c:crossBetween val="between"/>
        <c:dispUnits>
          <c:builtInUnit val="thousands"/>
          <c:dispUnitsLbl>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Total Passenger and Crew Capacity (Thousands) - red line</a:t>
                  </a:r>
                </a:p>
              </c:rich>
            </c:tx>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917080224"/>
        <c:scaling>
          <c:orientation val="minMax"/>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Cruise Ships (blue bars)</a:t>
                </a: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7070712"/>
        <c:crosses val="max"/>
        <c:crossBetween val="between"/>
      </c:valAx>
      <c:catAx>
        <c:axId val="917070712"/>
        <c:scaling>
          <c:orientation val="minMax"/>
        </c:scaling>
        <c:delete val="1"/>
        <c:axPos val="b"/>
        <c:numFmt formatCode="General" sourceLinked="1"/>
        <c:majorTickMark val="out"/>
        <c:minorTickMark val="none"/>
        <c:tickLblPos val="nextTo"/>
        <c:crossAx val="917080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Secure employment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Job Security'!$A$10</c:f>
              <c:strCache>
                <c:ptCount val="1"/>
                <c:pt idx="0">
                  <c:v>Tourism Industry</c:v>
                </c:pt>
              </c:strCache>
            </c:strRef>
          </c:tx>
          <c:spPr>
            <a:ln w="28575" cap="rnd">
              <a:solidFill>
                <a:schemeClr val="accent5"/>
              </a:solidFill>
              <a:round/>
            </a:ln>
            <a:effectLst/>
          </c:spPr>
          <c:marker>
            <c:symbol val="none"/>
          </c:marker>
          <c:cat>
            <c:strRef>
              <c:f>'WQI Job Security'!$B$9:$C$9</c:f>
              <c:strCache>
                <c:ptCount val="2"/>
                <c:pt idx="0">
                  <c:v>July 2020-June 2021</c:v>
                </c:pt>
                <c:pt idx="1">
                  <c:v>July 2021-June 2022</c:v>
                </c:pt>
              </c:strCache>
            </c:strRef>
          </c:cat>
          <c:val>
            <c:numRef>
              <c:f>'WQI Job Security'!$B$10:$C$10</c:f>
              <c:numCache>
                <c:formatCode>0.0</c:formatCode>
                <c:ptCount val="2"/>
                <c:pt idx="0">
                  <c:v>93.3</c:v>
                </c:pt>
                <c:pt idx="1">
                  <c:v>93.147015397595439</c:v>
                </c:pt>
              </c:numCache>
            </c:numRef>
          </c:val>
          <c:smooth val="0"/>
          <c:extLst>
            <c:ext xmlns:c16="http://schemas.microsoft.com/office/drawing/2014/chart" uri="{C3380CC4-5D6E-409C-BE32-E72D297353CC}">
              <c16:uniqueId val="{00000000-DB32-439C-9A4D-E1512BCEA26D}"/>
            </c:ext>
          </c:extLst>
        </c:ser>
        <c:ser>
          <c:idx val="1"/>
          <c:order val="1"/>
          <c:tx>
            <c:strRef>
              <c:f>'WQI Job Security'!$A$11</c:f>
              <c:strCache>
                <c:ptCount val="1"/>
                <c:pt idx="0">
                  <c:v>NI</c:v>
                </c:pt>
              </c:strCache>
            </c:strRef>
          </c:tx>
          <c:spPr>
            <a:ln w="28575" cap="rnd">
              <a:solidFill>
                <a:schemeClr val="accent6"/>
              </a:solidFill>
              <a:round/>
            </a:ln>
            <a:effectLst/>
          </c:spPr>
          <c:marker>
            <c:symbol val="none"/>
          </c:marker>
          <c:cat>
            <c:strRef>
              <c:f>'WQI Job Security'!$B$9:$C$9</c:f>
              <c:strCache>
                <c:ptCount val="2"/>
                <c:pt idx="0">
                  <c:v>July 2020-June 2021</c:v>
                </c:pt>
                <c:pt idx="1">
                  <c:v>July 2021-June 2022</c:v>
                </c:pt>
              </c:strCache>
            </c:strRef>
          </c:cat>
          <c:val>
            <c:numRef>
              <c:f>'WQI Job Security'!$B$11:$C$11</c:f>
              <c:numCache>
                <c:formatCode>0.0</c:formatCode>
                <c:ptCount val="2"/>
                <c:pt idx="0">
                  <c:v>95.2</c:v>
                </c:pt>
                <c:pt idx="1">
                  <c:v>95.62094510093317</c:v>
                </c:pt>
              </c:numCache>
            </c:numRef>
          </c:val>
          <c:smooth val="0"/>
          <c:extLst>
            <c:ext xmlns:c16="http://schemas.microsoft.com/office/drawing/2014/chart" uri="{C3380CC4-5D6E-409C-BE32-E72D297353CC}">
              <c16:uniqueId val="{00000001-DB32-439C-9A4D-E1512BCEA26D}"/>
            </c:ext>
          </c:extLst>
        </c:ser>
        <c:dLbls>
          <c:showLegendKey val="0"/>
          <c:showVal val="0"/>
          <c:showCatName val="0"/>
          <c:showSerName val="0"/>
          <c:showPercent val="0"/>
          <c:showBubbleSize val="0"/>
        </c:dLbls>
        <c:smooth val="0"/>
        <c:axId val="1049452656"/>
        <c:axId val="1049454952"/>
      </c:lineChart>
      <c:catAx>
        <c:axId val="104945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4952"/>
        <c:crosses val="autoZero"/>
        <c:auto val="1"/>
        <c:lblAlgn val="ctr"/>
        <c:lblOffset val="100"/>
        <c:noMultiLvlLbl val="0"/>
      </c:catAx>
      <c:valAx>
        <c:axId val="10494549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265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a:t>
            </a:r>
            <a:r>
              <a:rPr lang="en-GB" baseline="0"/>
              <a:t> Cruise Ships and Capacity docking in NI</a:t>
            </a:r>
            <a:endParaRPr lang="en-GB"/>
          </a:p>
        </c:rich>
      </c:tx>
      <c:layout>
        <c:manualLayout>
          <c:xMode val="edge"/>
          <c:yMode val="edge"/>
          <c:x val="0.47395618527626748"/>
          <c:y val="2.207911683532658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8"/>
          <c:order val="8"/>
          <c:tx>
            <c:strRef>
              <c:f>'Cruise Ships 12MR'!$J$10</c:f>
              <c:strCache>
                <c:ptCount val="1"/>
                <c:pt idx="0">
                  <c:v>Change year on year in total ships docking in NI (%)</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ext>
              </c:extLst>
              <c:f>'Cruise Ships 12MR'!$A$23:$A$137</c:f>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12MR'!$J$11:$J$137</c15:sqref>
                  </c15:fullRef>
                </c:ext>
              </c:extLst>
              <c:f>'Cruise Ships 12MR'!$J$23:$J$137</c:f>
              <c:numCache>
                <c:formatCode>General</c:formatCode>
                <c:ptCount val="115"/>
                <c:pt idx="0" formatCode="0%">
                  <c:v>0.16981132075471697</c:v>
                </c:pt>
                <c:pt idx="1" formatCode="0%">
                  <c:v>0.16981132075471697</c:v>
                </c:pt>
                <c:pt idx="2" formatCode="0%">
                  <c:v>0.16981132075471697</c:v>
                </c:pt>
                <c:pt idx="3" formatCode="0%">
                  <c:v>0.18867924528301888</c:v>
                </c:pt>
                <c:pt idx="4" formatCode="0%">
                  <c:v>0.19230769230769232</c:v>
                </c:pt>
                <c:pt idx="5" formatCode="0%">
                  <c:v>-1.6666666666666666E-2</c:v>
                </c:pt>
                <c:pt idx="6" formatCode="0%">
                  <c:v>6.8965517241379309E-2</c:v>
                </c:pt>
                <c:pt idx="7" formatCode="0%">
                  <c:v>-8.1967213114754092E-2</c:v>
                </c:pt>
                <c:pt idx="8" formatCode="0%">
                  <c:v>3.2258064516129031E-2</c:v>
                </c:pt>
                <c:pt idx="9" formatCode="0%">
                  <c:v>0.16949152542372881</c:v>
                </c:pt>
                <c:pt idx="10" formatCode="0%">
                  <c:v>9.6774193548387094E-2</c:v>
                </c:pt>
                <c:pt idx="11" formatCode="0%">
                  <c:v>9.6774193548387094E-2</c:v>
                </c:pt>
                <c:pt idx="12" formatCode="0%">
                  <c:v>0.11290322580645161</c:v>
                </c:pt>
                <c:pt idx="13" formatCode="0%">
                  <c:v>0.11290322580645161</c:v>
                </c:pt>
                <c:pt idx="14" formatCode="0%">
                  <c:v>0.11290322580645161</c:v>
                </c:pt>
                <c:pt idx="15" formatCode="0%">
                  <c:v>9.5238095238095233E-2</c:v>
                </c:pt>
                <c:pt idx="16" formatCode="0%">
                  <c:v>9.6774193548387094E-2</c:v>
                </c:pt>
                <c:pt idx="17" formatCode="0%">
                  <c:v>0.15254237288135594</c:v>
                </c:pt>
                <c:pt idx="18" formatCode="0%">
                  <c:v>8.0645161290322578E-2</c:v>
                </c:pt>
                <c:pt idx="19" formatCode="0%">
                  <c:v>0.3392857142857143</c:v>
                </c:pt>
                <c:pt idx="20" formatCode="0%">
                  <c:v>0.109375</c:v>
                </c:pt>
                <c:pt idx="21" formatCode="0%">
                  <c:v>-5.7971014492753624E-2</c:v>
                </c:pt>
                <c:pt idx="22" formatCode="0%">
                  <c:v>-1.4705882352941176E-2</c:v>
                </c:pt>
                <c:pt idx="23" formatCode="0%">
                  <c:v>0</c:v>
                </c:pt>
                <c:pt idx="24" formatCode="0%">
                  <c:v>-2.8985507246376812E-2</c:v>
                </c:pt>
                <c:pt idx="25" formatCode="0%">
                  <c:v>-2.8985507246376812E-2</c:v>
                </c:pt>
                <c:pt idx="26" formatCode="0%">
                  <c:v>-2.8985507246376812E-2</c:v>
                </c:pt>
                <c:pt idx="27" formatCode="0%">
                  <c:v>-1.4492753623188406E-2</c:v>
                </c:pt>
                <c:pt idx="28" formatCode="0%">
                  <c:v>0</c:v>
                </c:pt>
                <c:pt idx="29" formatCode="0%">
                  <c:v>0</c:v>
                </c:pt>
                <c:pt idx="30" formatCode="0%">
                  <c:v>0.14925373134328357</c:v>
                </c:pt>
                <c:pt idx="31" formatCode="0%">
                  <c:v>2.6666666666666668E-2</c:v>
                </c:pt>
                <c:pt idx="32" formatCode="0%">
                  <c:v>0.29577464788732394</c:v>
                </c:pt>
                <c:pt idx="33" formatCode="0%">
                  <c:v>0.49230769230769234</c:v>
                </c:pt>
                <c:pt idx="34" formatCode="0%">
                  <c:v>0.38805970149253732</c:v>
                </c:pt>
                <c:pt idx="35" formatCode="0%">
                  <c:v>0.35294117647058826</c:v>
                </c:pt>
                <c:pt idx="36" formatCode="0%">
                  <c:v>0.38805970149253732</c:v>
                </c:pt>
                <c:pt idx="37" formatCode="0%">
                  <c:v>0.38805970149253732</c:v>
                </c:pt>
                <c:pt idx="38" formatCode="0%">
                  <c:v>0.38805970149253732</c:v>
                </c:pt>
                <c:pt idx="39" formatCode="0%">
                  <c:v>0.33823529411764708</c:v>
                </c:pt>
                <c:pt idx="40" formatCode="0%">
                  <c:v>0.38235294117647056</c:v>
                </c:pt>
                <c:pt idx="41" formatCode="0%">
                  <c:v>0.44117647058823528</c:v>
                </c:pt>
                <c:pt idx="42" formatCode="0%">
                  <c:v>0.44155844155844154</c:v>
                </c:pt>
                <c:pt idx="43" formatCode="0%">
                  <c:v>0.45454545454545453</c:v>
                </c:pt>
                <c:pt idx="44" formatCode="0%">
                  <c:v>0.16304347826086957</c:v>
                </c:pt>
                <c:pt idx="45" formatCode="0%">
                  <c:v>0.16494845360824742</c:v>
                </c:pt>
                <c:pt idx="46" formatCode="0%">
                  <c:v>0.21505376344086022</c:v>
                </c:pt>
                <c:pt idx="47" formatCode="0%">
                  <c:v>0.22826086956521738</c:v>
                </c:pt>
                <c:pt idx="48" formatCode="0%">
                  <c:v>0.20430107526881722</c:v>
                </c:pt>
                <c:pt idx="49" formatCode="0%">
                  <c:v>0.20430107526881722</c:v>
                </c:pt>
                <c:pt idx="50" formatCode="0%">
                  <c:v>0.20430107526881722</c:v>
                </c:pt>
                <c:pt idx="51" formatCode="0%">
                  <c:v>0.24175824175824176</c:v>
                </c:pt>
                <c:pt idx="52" formatCode="0%">
                  <c:v>0.22340425531914893</c:v>
                </c:pt>
                <c:pt idx="53" formatCode="0%">
                  <c:v>0.22448979591836735</c:v>
                </c:pt>
                <c:pt idx="54" formatCode="0%">
                  <c:v>3.6036036036036036E-2</c:v>
                </c:pt>
                <c:pt idx="55" formatCode="0%">
                  <c:v>6.25E-2</c:v>
                </c:pt>
                <c:pt idx="56" formatCode="0%">
                  <c:v>0.13084112149532709</c:v>
                </c:pt>
                <c:pt idx="57" formatCode="0%">
                  <c:v>0.12389380530973451</c:v>
                </c:pt>
                <c:pt idx="58" formatCode="0%">
                  <c:v>0.13274336283185842</c:v>
                </c:pt>
                <c:pt idx="59" formatCode="0%">
                  <c:v>0.13274336283185842</c:v>
                </c:pt>
                <c:pt idx="60" formatCode="0%">
                  <c:v>0.14285714285714285</c:v>
                </c:pt>
                <c:pt idx="61" formatCode="0%">
                  <c:v>0.14285714285714285</c:v>
                </c:pt>
                <c:pt idx="62" formatCode="0%">
                  <c:v>0.14285714285714285</c:v>
                </c:pt>
                <c:pt idx="63" formatCode="0%">
                  <c:v>0.13274336283185842</c:v>
                </c:pt>
                <c:pt idx="64" formatCode="0%">
                  <c:v>0.14782608695652175</c:v>
                </c:pt>
                <c:pt idx="65" formatCode="0%">
                  <c:v>9.166666666666666E-2</c:v>
                </c:pt>
                <c:pt idx="66" formatCode="0%">
                  <c:v>0.18260869565217391</c:v>
                </c:pt>
                <c:pt idx="67" formatCode="0%">
                  <c:v>0.30252100840336132</c:v>
                </c:pt>
                <c:pt idx="68" formatCode="0%">
                  <c:v>0.30578512396694213</c:v>
                </c:pt>
                <c:pt idx="69" formatCode="0%">
                  <c:v>0.29133858267716534</c:v>
                </c:pt>
                <c:pt idx="70" formatCode="0%">
                  <c:v>0.3046875</c:v>
                </c:pt>
                <c:pt idx="71" formatCode="0%">
                  <c:v>0.3046875</c:v>
                </c:pt>
                <c:pt idx="72" formatCode="0%">
                  <c:v>0.3046875</c:v>
                </c:pt>
                <c:pt idx="73" formatCode="0%">
                  <c:v>0.3046875</c:v>
                </c:pt>
                <c:pt idx="74" formatCode="0%">
                  <c:v>0.3046875</c:v>
                </c:pt>
                <c:pt idx="75" formatCode="0%">
                  <c:v>0.296875</c:v>
                </c:pt>
                <c:pt idx="76" formatCode="0%">
                  <c:v>0.18939393939393939</c:v>
                </c:pt>
                <c:pt idx="77" formatCode="0%">
                  <c:v>3.8167938931297711E-2</c:v>
                </c:pt>
                <c:pt idx="78" formatCode="0%">
                  <c:v>-0.22058823529411764</c:v>
                </c:pt>
                <c:pt idx="79" formatCode="0%">
                  <c:v>-0.5741935483870968</c:v>
                </c:pt>
                <c:pt idx="80" formatCode="0%">
                  <c:v>-0.79113924050632911</c:v>
                </c:pt>
                <c:pt idx="81" formatCode="0%">
                  <c:v>-0.97560975609756095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-0.97169811320754718</c:v>
                </c:pt>
                <c:pt idx="91" formatCode="0%">
                  <c:v>-0.68181818181818177</c:v>
                </c:pt>
                <c:pt idx="92" formatCode="0%">
                  <c:v>9.0909090909090912E-2</c:v>
                </c:pt>
                <c:pt idx="93" formatCode="0%">
                  <c:v>14.75</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41.333333333333336</c:v>
                </c:pt>
                <c:pt idx="103" formatCode="0%">
                  <c:v>5.6190476190476186</c:v>
                </c:pt>
                <c:pt idx="104" formatCode="0%">
                  <c:v>3.4722222222222223</c:v>
                </c:pt>
                <c:pt idx="105" formatCode="0%">
                  <c:v>1.5079365079365079</c:v>
                </c:pt>
                <c:pt idx="106" formatCode="0%">
                  <c:v>1.1549295774647887</c:v>
                </c:pt>
                <c:pt idx="107" formatCode="0%">
                  <c:v>1.125</c:v>
                </c:pt>
                <c:pt idx="108" formatCode="0%">
                  <c:v>1.125</c:v>
                </c:pt>
                <c:pt idx="109" formatCode="0%">
                  <c:v>1.125</c:v>
                </c:pt>
                <c:pt idx="110" formatCode="0%">
                  <c:v>1.0821917808219179</c:v>
                </c:pt>
                <c:pt idx="111" formatCode="0%">
                  <c:v>1.1095890410958904</c:v>
                </c:pt>
                <c:pt idx="112" formatCode="0%">
                  <c:v>0.98734177215189878</c:v>
                </c:pt>
                <c:pt idx="113" formatCode="0%">
                  <c:v>0.61386138613861385</c:v>
                </c:pt>
                <c:pt idx="114" formatCode="0%">
                  <c:v>0.25196850393700787</c:v>
                </c:pt>
              </c:numCache>
            </c:numRef>
          </c:val>
          <c:extLst>
            <c:ext xmlns:c16="http://schemas.microsoft.com/office/drawing/2014/chart" uri="{C3380CC4-5D6E-409C-BE32-E72D297353CC}">
              <c16:uniqueId val="{00000000-7850-43F5-A507-39A7D7D1C7CC}"/>
            </c:ext>
          </c:extLst>
        </c:ser>
        <c:ser>
          <c:idx val="9"/>
          <c:order val="9"/>
          <c:tx>
            <c:strRef>
              <c:f>'Cruise Ships 12MR'!$K$10</c:f>
              <c:strCache>
                <c:ptCount val="1"/>
                <c:pt idx="0">
                  <c:v>Change year on year in total passengers and crew onboard ships docking in NI (%)</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'Cruise Ships 12MR'!$A$11:$A$137</c15:sqref>
                  </c15:fullRef>
                </c:ext>
              </c:extLst>
              <c:f>'Cruise Ships 12MR'!$A$23:$A$137</c:f>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12MR'!$K$11:$K$137</c15:sqref>
                  </c15:fullRef>
                </c:ext>
              </c:extLst>
              <c:f>'Cruise Ships 12MR'!$K$23:$K$137</c:f>
              <c:numCache>
                <c:formatCode>General</c:formatCode>
                <c:ptCount val="115"/>
                <c:pt idx="0" formatCode="0%">
                  <c:v>0.31063531510864717</c:v>
                </c:pt>
                <c:pt idx="1" formatCode="0%">
                  <c:v>0.31063531510864717</c:v>
                </c:pt>
                <c:pt idx="2" formatCode="0%">
                  <c:v>0.31063531510864717</c:v>
                </c:pt>
                <c:pt idx="3" formatCode="0%">
                  <c:v>0.32401707767794558</c:v>
                </c:pt>
                <c:pt idx="4" formatCode="0%">
                  <c:v>0.39722389861194929</c:v>
                </c:pt>
                <c:pt idx="5" formatCode="0%">
                  <c:v>0.16820445639039155</c:v>
                </c:pt>
                <c:pt idx="6" formatCode="0%">
                  <c:v>0.2601424776624004</c:v>
                </c:pt>
                <c:pt idx="7" formatCode="0%">
                  <c:v>0.16897155210871281</c:v>
                </c:pt>
                <c:pt idx="8" formatCode="0%">
                  <c:v>8.2106802062548154E-2</c:v>
                </c:pt>
                <c:pt idx="9" formatCode="0%">
                  <c:v>0.19040321035703123</c:v>
                </c:pt>
                <c:pt idx="10" formatCode="0%">
                  <c:v>0.15776116064917006</c:v>
                </c:pt>
                <c:pt idx="11" formatCode="0%">
                  <c:v>0.15776116064917006</c:v>
                </c:pt>
                <c:pt idx="12" formatCode="0%">
                  <c:v>0.16836025243341535</c:v>
                </c:pt>
                <c:pt idx="13" formatCode="0%">
                  <c:v>0.16836025243341535</c:v>
                </c:pt>
                <c:pt idx="14" formatCode="0%">
                  <c:v>0.16836025243341535</c:v>
                </c:pt>
                <c:pt idx="15" formatCode="0%">
                  <c:v>0.15390464823032274</c:v>
                </c:pt>
                <c:pt idx="16" formatCode="0%">
                  <c:v>0.14662520156645933</c:v>
                </c:pt>
                <c:pt idx="17" formatCode="0%">
                  <c:v>5.9821540781701647E-2</c:v>
                </c:pt>
                <c:pt idx="18" formatCode="0%">
                  <c:v>5.0447947108705024E-2</c:v>
                </c:pt>
                <c:pt idx="19" formatCode="0%">
                  <c:v>0.249385977787563</c:v>
                </c:pt>
                <c:pt idx="20" formatCode="0%">
                  <c:v>0.16423237726617129</c:v>
                </c:pt>
                <c:pt idx="21" formatCode="0%">
                  <c:v>2.1378416608082127E-2</c:v>
                </c:pt>
                <c:pt idx="22" formatCode="0%">
                  <c:v>3.194947212820104E-2</c:v>
                </c:pt>
                <c:pt idx="23" formatCode="0%">
                  <c:v>4.2028169960441113E-2</c:v>
                </c:pt>
                <c:pt idx="24" formatCode="0%">
                  <c:v>2.3503366540993567E-2</c:v>
                </c:pt>
                <c:pt idx="25" formatCode="0%">
                  <c:v>2.3503366540993567E-2</c:v>
                </c:pt>
                <c:pt idx="26" formatCode="0%">
                  <c:v>2.3503366540993567E-2</c:v>
                </c:pt>
                <c:pt idx="27" formatCode="0%">
                  <c:v>3.7321276631241761E-2</c:v>
                </c:pt>
                <c:pt idx="28" formatCode="0%">
                  <c:v>4.0950945923321616E-2</c:v>
                </c:pt>
                <c:pt idx="29" formatCode="0%">
                  <c:v>0.18438551843034234</c:v>
                </c:pt>
                <c:pt idx="30" formatCode="0%">
                  <c:v>0.3816838456626836</c:v>
                </c:pt>
                <c:pt idx="31" formatCode="0%">
                  <c:v>0.10990672065538334</c:v>
                </c:pt>
                <c:pt idx="32" formatCode="0%">
                  <c:v>0.24006366779836438</c:v>
                </c:pt>
                <c:pt idx="33" formatCode="0%">
                  <c:v>0.31404711950707787</c:v>
                </c:pt>
                <c:pt idx="34" formatCode="0%">
                  <c:v>0.23317896587366826</c:v>
                </c:pt>
                <c:pt idx="35" formatCode="0%">
                  <c:v>0.2115792273529625</c:v>
                </c:pt>
                <c:pt idx="36" formatCode="0%">
                  <c:v>0.23207591663481789</c:v>
                </c:pt>
                <c:pt idx="37" formatCode="0%">
                  <c:v>0.23207591663481789</c:v>
                </c:pt>
                <c:pt idx="38" formatCode="0%">
                  <c:v>0.23207591663481789</c:v>
                </c:pt>
                <c:pt idx="39" formatCode="0%">
                  <c:v>0.20116282810087494</c:v>
                </c:pt>
                <c:pt idx="40" formatCode="0%">
                  <c:v>0.22264217704580547</c:v>
                </c:pt>
                <c:pt idx="41" formatCode="0%">
                  <c:v>0.22298468149996534</c:v>
                </c:pt>
                <c:pt idx="42" formatCode="0%">
                  <c:v>6.2287917398365394E-2</c:v>
                </c:pt>
                <c:pt idx="43" formatCode="0%">
                  <c:v>0.15923620813751641</c:v>
                </c:pt>
                <c:pt idx="44" formatCode="0%">
                  <c:v>-1.5712533353566777E-2</c:v>
                </c:pt>
                <c:pt idx="45" formatCode="0%">
                  <c:v>6.8359239415109463E-2</c:v>
                </c:pt>
                <c:pt idx="46" formatCode="0%">
                  <c:v>0.117293769016018</c:v>
                </c:pt>
                <c:pt idx="47" formatCode="0%">
                  <c:v>0.12621326929089857</c:v>
                </c:pt>
                <c:pt idx="48" formatCode="0%">
                  <c:v>0.1093738656388392</c:v>
                </c:pt>
                <c:pt idx="49" formatCode="0%">
                  <c:v>0.1093738656388392</c:v>
                </c:pt>
                <c:pt idx="50" formatCode="0%">
                  <c:v>0.1093738656388392</c:v>
                </c:pt>
                <c:pt idx="51" formatCode="0%">
                  <c:v>0.1310329590873486</c:v>
                </c:pt>
                <c:pt idx="52" formatCode="0%">
                  <c:v>0.13411778634288796</c:v>
                </c:pt>
                <c:pt idx="53" formatCode="0%">
                  <c:v>0.16344240409078314</c:v>
                </c:pt>
                <c:pt idx="54" formatCode="0%">
                  <c:v>0.1448458445456749</c:v>
                </c:pt>
                <c:pt idx="55" formatCode="0%">
                  <c:v>0.15388361334307279</c:v>
                </c:pt>
                <c:pt idx="56" formatCode="0%">
                  <c:v>0.2387244730807033</c:v>
                </c:pt>
                <c:pt idx="57" formatCode="0%">
                  <c:v>0.19153045974635091</c:v>
                </c:pt>
                <c:pt idx="58" formatCode="0%">
                  <c:v>0.19861892975916923</c:v>
                </c:pt>
                <c:pt idx="59" formatCode="0%">
                  <c:v>0.19861892975916923</c:v>
                </c:pt>
                <c:pt idx="60" formatCode="0%">
                  <c:v>0.20717596035433611</c:v>
                </c:pt>
                <c:pt idx="61" formatCode="0%">
                  <c:v>0.20717596035433611</c:v>
                </c:pt>
                <c:pt idx="62" formatCode="0%">
                  <c:v>0.20717596035433611</c:v>
                </c:pt>
                <c:pt idx="63" formatCode="0%">
                  <c:v>0.20110217297367688</c:v>
                </c:pt>
                <c:pt idx="64" formatCode="0%">
                  <c:v>0.20718672613075526</c:v>
                </c:pt>
                <c:pt idx="65" formatCode="0%">
                  <c:v>0.14956968876860621</c:v>
                </c:pt>
                <c:pt idx="66" formatCode="0%">
                  <c:v>0.26815803187562426</c:v>
                </c:pt>
                <c:pt idx="67" formatCode="0%">
                  <c:v>0.36312513188436379</c:v>
                </c:pt>
                <c:pt idx="68" formatCode="0%">
                  <c:v>0.3951128189969455</c:v>
                </c:pt>
                <c:pt idx="69" formatCode="0%">
                  <c:v>0.41339923554753538</c:v>
                </c:pt>
                <c:pt idx="70" formatCode="0%">
                  <c:v>0.43015972362539612</c:v>
                </c:pt>
                <c:pt idx="71" formatCode="0%">
                  <c:v>0.43015972362539612</c:v>
                </c:pt>
                <c:pt idx="72" formatCode="0%">
                  <c:v>0.43015972362539612</c:v>
                </c:pt>
                <c:pt idx="73" formatCode="0%">
                  <c:v>0.43015972362539612</c:v>
                </c:pt>
                <c:pt idx="74" formatCode="0%">
                  <c:v>0.43015972362539612</c:v>
                </c:pt>
                <c:pt idx="75" formatCode="0%">
                  <c:v>0.42597073622685583</c:v>
                </c:pt>
                <c:pt idx="76" formatCode="0%">
                  <c:v>0.33529021781949903</c:v>
                </c:pt>
                <c:pt idx="77" formatCode="0%">
                  <c:v>8.9757654802879699E-2</c:v>
                </c:pt>
                <c:pt idx="78" formatCode="0%">
                  <c:v>-0.24616141942940309</c:v>
                </c:pt>
                <c:pt idx="79" formatCode="0%">
                  <c:v>-0.55392927080350163</c:v>
                </c:pt>
                <c:pt idx="80" formatCode="0%">
                  <c:v>-0.78802398325781253</c:v>
                </c:pt>
                <c:pt idx="81" formatCode="0%">
                  <c:v>-0.97791309044864805</c:v>
                </c:pt>
                <c:pt idx="82" formatCode="0%">
                  <c:v>-1</c:v>
                </c:pt>
                <c:pt idx="83" formatCode="0%">
                  <c:v>-1</c:v>
                </c:pt>
                <c:pt idx="84" formatCode="0%">
                  <c:v>-1</c:v>
                </c:pt>
                <c:pt idx="85" formatCode="0%">
                  <c:v>-1</c:v>
                </c:pt>
                <c:pt idx="86" formatCode="0%">
                  <c:v>-1</c:v>
                </c:pt>
                <c:pt idx="87" formatCode="0%">
                  <c:v>-1</c:v>
                </c:pt>
                <c:pt idx="88" formatCode="0%">
                  <c:v>-1</c:v>
                </c:pt>
                <c:pt idx="89" formatCode="0%">
                  <c:v>-1</c:v>
                </c:pt>
                <c:pt idx="90" formatCode="0%">
                  <c:v>-0.90781225157289847</c:v>
                </c:pt>
                <c:pt idx="91" formatCode="0%">
                  <c:v>-0.10488278877687356</c:v>
                </c:pt>
                <c:pt idx="92" formatCode="0%">
                  <c:v>2.1106337460105915</c:v>
                </c:pt>
                <c:pt idx="93" formatCode="0%">
                  <c:v>41.75305701127521</c:v>
                </c:pt>
                <c:pt idx="94" formatCode="0%">
                  <c:v>1</c:v>
                </c:pt>
                <c:pt idx="95" formatCode="0%">
                  <c:v>1</c:v>
                </c:pt>
                <c:pt idx="96" formatCode="0%">
                  <c:v>1</c:v>
                </c:pt>
                <c:pt idx="97" formatCode="0%">
                  <c:v>1</c:v>
                </c:pt>
                <c:pt idx="98" formatCode="0%">
                  <c:v>1</c:v>
                </c:pt>
                <c:pt idx="99" formatCode="0%">
                  <c:v>1</c:v>
                </c:pt>
                <c:pt idx="100" formatCode="0%">
                  <c:v>1</c:v>
                </c:pt>
                <c:pt idx="101" formatCode="0%">
                  <c:v>1</c:v>
                </c:pt>
                <c:pt idx="102" formatCode="0%">
                  <c:v>25.278287650138591</c:v>
                </c:pt>
                <c:pt idx="103" formatCode="0%">
                  <c:v>2.9797815319899588</c:v>
                </c:pt>
                <c:pt idx="104" formatCode="0%">
                  <c:v>1.2728723074407933</c:v>
                </c:pt>
                <c:pt idx="105" formatCode="0%">
                  <c:v>0.34938488054201833</c:v>
                </c:pt>
                <c:pt idx="106" formatCode="0%">
                  <c:v>3.329934579261689E-2</c:v>
                </c:pt>
                <c:pt idx="107" formatCode="0%">
                  <c:v>2.6717893531192378E-2</c:v>
                </c:pt>
                <c:pt idx="108" formatCode="0%">
                  <c:v>2.6717893531192378E-2</c:v>
                </c:pt>
                <c:pt idx="109" formatCode="0%">
                  <c:v>2.6717893531192378E-2</c:v>
                </c:pt>
                <c:pt idx="110" formatCode="0%">
                  <c:v>1.4200520988063558E-2</c:v>
                </c:pt>
                <c:pt idx="111" formatCode="0%">
                  <c:v>1.6702264390497129E-2</c:v>
                </c:pt>
                <c:pt idx="112" formatCode="0%">
                  <c:v>-4.3973798200066083E-2</c:v>
                </c:pt>
                <c:pt idx="113" formatCode="0%">
                  <c:v>-0.3126724951941961</c:v>
                </c:pt>
                <c:pt idx="114" formatCode="0%">
                  <c:v>-0.50767647693072182</c:v>
                </c:pt>
              </c:numCache>
            </c:numRef>
          </c:val>
          <c:extLst>
            <c:ext xmlns:c16="http://schemas.microsoft.com/office/drawing/2014/chart" uri="{C3380CC4-5D6E-409C-BE32-E72D297353CC}">
              <c16:uniqueId val="{00000001-7850-43F5-A507-39A7D7D1C7CC}"/>
            </c:ext>
          </c:extLst>
        </c:ser>
        <c:dLbls>
          <c:showLegendKey val="0"/>
          <c:showVal val="0"/>
          <c:showCatName val="0"/>
          <c:showSerName val="0"/>
          <c:showPercent val="0"/>
          <c:showBubbleSize val="0"/>
        </c:dLbls>
        <c:gapWidth val="219"/>
        <c:overlap val="-27"/>
        <c:axId val="491342472"/>
        <c:axId val="491358872"/>
        <c:extLst>
          <c:ext xmlns:c15="http://schemas.microsoft.com/office/drawing/2012/chart" uri="{02D57815-91ED-43cb-92C2-25804820EDAC}">
            <c15:filteredBarSeries>
              <c15:ser>
                <c:idx val="0"/>
                <c:order val="0"/>
                <c:tx>
                  <c:strRef>
                    <c:extLst>
                      <c:ext uri="{02D57815-91ED-43cb-92C2-25804820EDAC}">
                        <c15:formulaRef>
                          <c15:sqref>'Cruise Ships 12MR'!$B$10</c15:sqref>
                        </c15:formulaRef>
                      </c:ext>
                    </c:extLst>
                    <c:strCache>
                      <c:ptCount val="1"/>
                      <c:pt idx="0">
                        <c:v>Ships docking in Belfast</c:v>
                      </c:pt>
                    </c:strCache>
                  </c:strRef>
                </c:tx>
                <c:spPr>
                  <a:solidFill>
                    <a:schemeClr val="accent1"/>
                  </a:solidFill>
                  <a:ln>
                    <a:noFill/>
                  </a:ln>
                  <a:effectLst/>
                </c:spPr>
                <c:invertIfNegative val="0"/>
                <c:cat>
                  <c:strRef>
                    <c:extLst>
                      <c:ex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uri="{02D57815-91ED-43cb-92C2-25804820EDAC}">
                        <c15:fullRef>
                          <c15:sqref>'Cruise Ships 12MR'!$B$11:$B$137</c15:sqref>
                        </c15:fullRef>
                        <c15:formulaRef>
                          <c15:sqref>'Cruise Ships 12MR'!$B$23:$B$137</c15:sqref>
                        </c15:formulaRef>
                      </c:ext>
                    </c:extLst>
                    <c:numCache>
                      <c:formatCode>_-* #,##0_-;\-* #,##0_-;_-* "-"??_-;_-@_-</c:formatCode>
                      <c:ptCount val="115"/>
                      <c:pt idx="0">
                        <c:v>57</c:v>
                      </c:pt>
                      <c:pt idx="1">
                        <c:v>57</c:v>
                      </c:pt>
                      <c:pt idx="2">
                        <c:v>57</c:v>
                      </c:pt>
                      <c:pt idx="3">
                        <c:v>58</c:v>
                      </c:pt>
                      <c:pt idx="4">
                        <c:v>57</c:v>
                      </c:pt>
                      <c:pt idx="5">
                        <c:v>55</c:v>
                      </c:pt>
                      <c:pt idx="6">
                        <c:v>58</c:v>
                      </c:pt>
                      <c:pt idx="7">
                        <c:v>52</c:v>
                      </c:pt>
                      <c:pt idx="8">
                        <c:v>58</c:v>
                      </c:pt>
                      <c:pt idx="9">
                        <c:v>63</c:v>
                      </c:pt>
                      <c:pt idx="10">
                        <c:v>62</c:v>
                      </c:pt>
                      <c:pt idx="11">
                        <c:v>62</c:v>
                      </c:pt>
                      <c:pt idx="12">
                        <c:v>63</c:v>
                      </c:pt>
                      <c:pt idx="13">
                        <c:v>63</c:v>
                      </c:pt>
                      <c:pt idx="14">
                        <c:v>63</c:v>
                      </c:pt>
                      <c:pt idx="15">
                        <c:v>63</c:v>
                      </c:pt>
                      <c:pt idx="16">
                        <c:v>63</c:v>
                      </c:pt>
                      <c:pt idx="17">
                        <c:v>62</c:v>
                      </c:pt>
                      <c:pt idx="18">
                        <c:v>60</c:v>
                      </c:pt>
                      <c:pt idx="19">
                        <c:v>66</c:v>
                      </c:pt>
                      <c:pt idx="20">
                        <c:v>62</c:v>
                      </c:pt>
                      <c:pt idx="21">
                        <c:v>56</c:v>
                      </c:pt>
                      <c:pt idx="22">
                        <c:v>58</c:v>
                      </c:pt>
                      <c:pt idx="23">
                        <c:v>59</c:v>
                      </c:pt>
                      <c:pt idx="24">
                        <c:v>58</c:v>
                      </c:pt>
                      <c:pt idx="25">
                        <c:v>58</c:v>
                      </c:pt>
                      <c:pt idx="26">
                        <c:v>58</c:v>
                      </c:pt>
                      <c:pt idx="27">
                        <c:v>59</c:v>
                      </c:pt>
                      <c:pt idx="28">
                        <c:v>59</c:v>
                      </c:pt>
                      <c:pt idx="29">
                        <c:v>58</c:v>
                      </c:pt>
                      <c:pt idx="30">
                        <c:v>67</c:v>
                      </c:pt>
                      <c:pt idx="31">
                        <c:v>66</c:v>
                      </c:pt>
                      <c:pt idx="32">
                        <c:v>79</c:v>
                      </c:pt>
                      <c:pt idx="33">
                        <c:v>85</c:v>
                      </c:pt>
                      <c:pt idx="34">
                        <c:v>81</c:v>
                      </c:pt>
                      <c:pt idx="35">
                        <c:v>80</c:v>
                      </c:pt>
                      <c:pt idx="36">
                        <c:v>81</c:v>
                      </c:pt>
                      <c:pt idx="37">
                        <c:v>81</c:v>
                      </c:pt>
                      <c:pt idx="38">
                        <c:v>81</c:v>
                      </c:pt>
                      <c:pt idx="39">
                        <c:v>79</c:v>
                      </c:pt>
                      <c:pt idx="40">
                        <c:v>82</c:v>
                      </c:pt>
                      <c:pt idx="41">
                        <c:v>86</c:v>
                      </c:pt>
                      <c:pt idx="42">
                        <c:v>94</c:v>
                      </c:pt>
                      <c:pt idx="43">
                        <c:v>96</c:v>
                      </c:pt>
                      <c:pt idx="44">
                        <c:v>91</c:v>
                      </c:pt>
                      <c:pt idx="45">
                        <c:v>94</c:v>
                      </c:pt>
                      <c:pt idx="46">
                        <c:v>94</c:v>
                      </c:pt>
                      <c:pt idx="47">
                        <c:v>94</c:v>
                      </c:pt>
                      <c:pt idx="48">
                        <c:v>93</c:v>
                      </c:pt>
                      <c:pt idx="49">
                        <c:v>93</c:v>
                      </c:pt>
                      <c:pt idx="50">
                        <c:v>93</c:v>
                      </c:pt>
                      <c:pt idx="51">
                        <c:v>94</c:v>
                      </c:pt>
                      <c:pt idx="52">
                        <c:v>96</c:v>
                      </c:pt>
                      <c:pt idx="53">
                        <c:v>103</c:v>
                      </c:pt>
                      <c:pt idx="54">
                        <c:v>102</c:v>
                      </c:pt>
                      <c:pt idx="55">
                        <c:v>107</c:v>
                      </c:pt>
                      <c:pt idx="56">
                        <c:v>110</c:v>
                      </c:pt>
                      <c:pt idx="57">
                        <c:v>117</c:v>
                      </c:pt>
                      <c:pt idx="58">
                        <c:v>118</c:v>
                      </c:pt>
                      <c:pt idx="59">
                        <c:v>118</c:v>
                      </c:pt>
                      <c:pt idx="60">
                        <c:v>118</c:v>
                      </c:pt>
                      <c:pt idx="61">
                        <c:v>118</c:v>
                      </c:pt>
                      <c:pt idx="62">
                        <c:v>118</c:v>
                      </c:pt>
                      <c:pt idx="63">
                        <c:v>118</c:v>
                      </c:pt>
                      <c:pt idx="64">
                        <c:v>122</c:v>
                      </c:pt>
                      <c:pt idx="65">
                        <c:v>120</c:v>
                      </c:pt>
                      <c:pt idx="66">
                        <c:v>125</c:v>
                      </c:pt>
                      <c:pt idx="67">
                        <c:v>137</c:v>
                      </c:pt>
                      <c:pt idx="68">
                        <c:v>139</c:v>
                      </c:pt>
                      <c:pt idx="69">
                        <c:v>146</c:v>
                      </c:pt>
                      <c:pt idx="70">
                        <c:v>149</c:v>
                      </c:pt>
                      <c:pt idx="71">
                        <c:v>149</c:v>
                      </c:pt>
                      <c:pt idx="72">
                        <c:v>149</c:v>
                      </c:pt>
                      <c:pt idx="73">
                        <c:v>149</c:v>
                      </c:pt>
                      <c:pt idx="74">
                        <c:v>149</c:v>
                      </c:pt>
                      <c:pt idx="75">
                        <c:v>148</c:v>
                      </c:pt>
                      <c:pt idx="76">
                        <c:v>139</c:v>
                      </c:pt>
                      <c:pt idx="77">
                        <c:v>119</c:v>
                      </c:pt>
                      <c:pt idx="78">
                        <c:v>92</c:v>
                      </c:pt>
                      <c:pt idx="79">
                        <c:v>61</c:v>
                      </c:pt>
                      <c:pt idx="80">
                        <c:v>32</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100</c:v>
                      </c:pt>
                      <c:pt idx="102">
                        <c:v>123</c:v>
                      </c:pt>
                      <c:pt idx="103">
                        <c:v>134</c:v>
                      </c:pt>
                      <c:pt idx="104">
                        <c:v>150</c:v>
                      </c:pt>
                      <c:pt idx="105">
                        <c:v>146</c:v>
                      </c:pt>
                      <c:pt idx="106">
                        <c:v>141</c:v>
                      </c:pt>
                      <c:pt idx="107">
                        <c:v>141</c:v>
                      </c:pt>
                      <c:pt idx="108">
                        <c:v>141</c:v>
                      </c:pt>
                      <c:pt idx="109">
                        <c:v>141</c:v>
                      </c:pt>
                      <c:pt idx="110">
                        <c:v>140</c:v>
                      </c:pt>
                      <c:pt idx="111">
                        <c:v>141</c:v>
                      </c:pt>
                      <c:pt idx="112">
                        <c:v>143</c:v>
                      </c:pt>
                      <c:pt idx="113">
                        <c:v>147</c:v>
                      </c:pt>
                      <c:pt idx="114">
                        <c:v>140</c:v>
                      </c:pt>
                    </c:numCache>
                  </c:numRef>
                </c:val>
                <c:extLst>
                  <c:ext xmlns:c16="http://schemas.microsoft.com/office/drawing/2014/chart" uri="{C3380CC4-5D6E-409C-BE32-E72D297353CC}">
                    <c16:uniqueId val="{00000002-7850-43F5-A507-39A7D7D1C7CC}"/>
                  </c:ext>
                </c:extLst>
              </c15:ser>
            </c15:filteredBarSeries>
            <c15:filteredBarSeries>
              <c15:ser>
                <c:idx val="1"/>
                <c:order val="1"/>
                <c:tx>
                  <c:strRef>
                    <c:extLst>
                      <c:ext xmlns:c15="http://schemas.microsoft.com/office/drawing/2012/chart" uri="{02D57815-91ED-43cb-92C2-25804820EDAC}">
                        <c15:formulaRef>
                          <c15:sqref>'Cruise Ships 12MR'!$C$10</c15:sqref>
                        </c15:formulaRef>
                      </c:ext>
                    </c:extLst>
                    <c:strCache>
                      <c:ptCount val="1"/>
                      <c:pt idx="0">
                        <c:v>Passengers and Crew onboard ships docking in Belfast</c:v>
                      </c:pt>
                    </c:strCache>
                  </c:strRef>
                </c:tx>
                <c:spPr>
                  <a:solidFill>
                    <a:schemeClr val="accent2"/>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12MR'!$C$11:$C$137</c15:sqref>
                        </c15:fullRef>
                        <c15:formulaRef>
                          <c15:sqref>'Cruise Ships 12MR'!$C$23:$C$137</c15:sqref>
                        </c15:formulaRef>
                      </c:ext>
                    </c:extLst>
                    <c:numCache>
                      <c:formatCode>_-* #,##0_-;\-* #,##0_-;_-* "-"??_-;_-@_-</c:formatCode>
                      <c:ptCount val="115"/>
                      <c:pt idx="0">
                        <c:v>101082</c:v>
                      </c:pt>
                      <c:pt idx="1">
                        <c:v>101082</c:v>
                      </c:pt>
                      <c:pt idx="2">
                        <c:v>101082</c:v>
                      </c:pt>
                      <c:pt idx="3">
                        <c:v>102132</c:v>
                      </c:pt>
                      <c:pt idx="4">
                        <c:v>102058</c:v>
                      </c:pt>
                      <c:pt idx="5">
                        <c:v>101815</c:v>
                      </c:pt>
                      <c:pt idx="6">
                        <c:v>102456</c:v>
                      </c:pt>
                      <c:pt idx="7">
                        <c:v>100036</c:v>
                      </c:pt>
                      <c:pt idx="8">
                        <c:v>105216</c:v>
                      </c:pt>
                      <c:pt idx="9">
                        <c:v>113569</c:v>
                      </c:pt>
                      <c:pt idx="10">
                        <c:v>114569</c:v>
                      </c:pt>
                      <c:pt idx="11">
                        <c:v>114569</c:v>
                      </c:pt>
                      <c:pt idx="12">
                        <c:v>115659</c:v>
                      </c:pt>
                      <c:pt idx="13">
                        <c:v>115659</c:v>
                      </c:pt>
                      <c:pt idx="14">
                        <c:v>115659</c:v>
                      </c:pt>
                      <c:pt idx="15">
                        <c:v>115384</c:v>
                      </c:pt>
                      <c:pt idx="16">
                        <c:v>115384</c:v>
                      </c:pt>
                      <c:pt idx="17">
                        <c:v>105423</c:v>
                      </c:pt>
                      <c:pt idx="18">
                        <c:v>105352</c:v>
                      </c:pt>
                      <c:pt idx="19">
                        <c:v>121408</c:v>
                      </c:pt>
                      <c:pt idx="20">
                        <c:v>121530</c:v>
                      </c:pt>
                      <c:pt idx="21">
                        <c:v>114002</c:v>
                      </c:pt>
                      <c:pt idx="22">
                        <c:v>116282</c:v>
                      </c:pt>
                      <c:pt idx="23">
                        <c:v>117482</c:v>
                      </c:pt>
                      <c:pt idx="24">
                        <c:v>116392</c:v>
                      </c:pt>
                      <c:pt idx="25">
                        <c:v>116392</c:v>
                      </c:pt>
                      <c:pt idx="26">
                        <c:v>116392</c:v>
                      </c:pt>
                      <c:pt idx="27">
                        <c:v>117767</c:v>
                      </c:pt>
                      <c:pt idx="28">
                        <c:v>117767</c:v>
                      </c:pt>
                      <c:pt idx="29">
                        <c:v>123212</c:v>
                      </c:pt>
                      <c:pt idx="30">
                        <c:v>145655</c:v>
                      </c:pt>
                      <c:pt idx="31">
                        <c:v>135789</c:v>
                      </c:pt>
                      <c:pt idx="32">
                        <c:v>149689</c:v>
                      </c:pt>
                      <c:pt idx="33">
                        <c:v>150942</c:v>
                      </c:pt>
                      <c:pt idx="34">
                        <c:v>144002</c:v>
                      </c:pt>
                      <c:pt idx="35">
                        <c:v>142802</c:v>
                      </c:pt>
                      <c:pt idx="36">
                        <c:v>144002</c:v>
                      </c:pt>
                      <c:pt idx="37">
                        <c:v>144002</c:v>
                      </c:pt>
                      <c:pt idx="38">
                        <c:v>144002</c:v>
                      </c:pt>
                      <c:pt idx="39">
                        <c:v>141852</c:v>
                      </c:pt>
                      <c:pt idx="40">
                        <c:v>144523</c:v>
                      </c:pt>
                      <c:pt idx="41">
                        <c:v>151225</c:v>
                      </c:pt>
                      <c:pt idx="42">
                        <c:v>149685</c:v>
                      </c:pt>
                      <c:pt idx="43">
                        <c:v>152467</c:v>
                      </c:pt>
                      <c:pt idx="44">
                        <c:v>145825</c:v>
                      </c:pt>
                      <c:pt idx="45">
                        <c:v>158124</c:v>
                      </c:pt>
                      <c:pt idx="46">
                        <c:v>158124</c:v>
                      </c:pt>
                      <c:pt idx="47">
                        <c:v>158124</c:v>
                      </c:pt>
                      <c:pt idx="48">
                        <c:v>156924</c:v>
                      </c:pt>
                      <c:pt idx="49">
                        <c:v>156924</c:v>
                      </c:pt>
                      <c:pt idx="50">
                        <c:v>156924</c:v>
                      </c:pt>
                      <c:pt idx="51">
                        <c:v>157774</c:v>
                      </c:pt>
                      <c:pt idx="52">
                        <c:v>161264</c:v>
                      </c:pt>
                      <c:pt idx="53">
                        <c:v>173817</c:v>
                      </c:pt>
                      <c:pt idx="54">
                        <c:v>175979</c:v>
                      </c:pt>
                      <c:pt idx="55">
                        <c:v>183667</c:v>
                      </c:pt>
                      <c:pt idx="56">
                        <c:v>186094</c:v>
                      </c:pt>
                      <c:pt idx="57">
                        <c:v>191565</c:v>
                      </c:pt>
                      <c:pt idx="58">
                        <c:v>192765</c:v>
                      </c:pt>
                      <c:pt idx="59">
                        <c:v>192765</c:v>
                      </c:pt>
                      <c:pt idx="60">
                        <c:v>192765</c:v>
                      </c:pt>
                      <c:pt idx="61">
                        <c:v>192765</c:v>
                      </c:pt>
                      <c:pt idx="62">
                        <c:v>192765</c:v>
                      </c:pt>
                      <c:pt idx="63">
                        <c:v>192765</c:v>
                      </c:pt>
                      <c:pt idx="64">
                        <c:v>198006</c:v>
                      </c:pt>
                      <c:pt idx="65">
                        <c:v>202119</c:v>
                      </c:pt>
                      <c:pt idx="66">
                        <c:v>222949</c:v>
                      </c:pt>
                      <c:pt idx="67">
                        <c:v>244179</c:v>
                      </c:pt>
                      <c:pt idx="68">
                        <c:v>254318</c:v>
                      </c:pt>
                      <c:pt idx="69">
                        <c:v>274768</c:v>
                      </c:pt>
                      <c:pt idx="70">
                        <c:v>279865</c:v>
                      </c:pt>
                      <c:pt idx="71">
                        <c:v>279865</c:v>
                      </c:pt>
                      <c:pt idx="72">
                        <c:v>279865</c:v>
                      </c:pt>
                      <c:pt idx="73">
                        <c:v>279865</c:v>
                      </c:pt>
                      <c:pt idx="74">
                        <c:v>279865</c:v>
                      </c:pt>
                      <c:pt idx="75">
                        <c:v>279015</c:v>
                      </c:pt>
                      <c:pt idx="76">
                        <c:v>267613</c:v>
                      </c:pt>
                      <c:pt idx="77">
                        <c:v>221229</c:v>
                      </c:pt>
                      <c:pt idx="78">
                        <c:v>167593</c:v>
                      </c:pt>
                      <c:pt idx="79">
                        <c:v>111092</c:v>
                      </c:pt>
                      <c:pt idx="80">
                        <c:v>56664</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384106</c:v>
                      </c:pt>
                      <c:pt idx="102">
                        <c:v>423753</c:v>
                      </c:pt>
                      <c:pt idx="103">
                        <c:v>407229</c:v>
                      </c:pt>
                      <c:pt idx="104">
                        <c:v>394939</c:v>
                      </c:pt>
                      <c:pt idx="105">
                        <c:v>354712</c:v>
                      </c:pt>
                      <c:pt idx="106">
                        <c:v>317754</c:v>
                      </c:pt>
                      <c:pt idx="107">
                        <c:v>317729</c:v>
                      </c:pt>
                      <c:pt idx="108">
                        <c:v>317729</c:v>
                      </c:pt>
                      <c:pt idx="109">
                        <c:v>317729</c:v>
                      </c:pt>
                      <c:pt idx="110">
                        <c:v>315754</c:v>
                      </c:pt>
                      <c:pt idx="111">
                        <c:v>316154</c:v>
                      </c:pt>
                      <c:pt idx="112">
                        <c:v>306030</c:v>
                      </c:pt>
                      <c:pt idx="113">
                        <c:v>251825</c:v>
                      </c:pt>
                      <c:pt idx="114">
                        <c:v>195943</c:v>
                      </c:pt>
                    </c:numCache>
                  </c:numRef>
                </c:val>
                <c:extLst xmlns:c15="http://schemas.microsoft.com/office/drawing/2012/chart">
                  <c:ext xmlns:c16="http://schemas.microsoft.com/office/drawing/2014/chart" uri="{C3380CC4-5D6E-409C-BE32-E72D297353CC}">
                    <c16:uniqueId val="{00000003-7850-43F5-A507-39A7D7D1C7CC}"/>
                  </c:ext>
                </c:extLst>
              </c15:ser>
            </c15:filteredBarSeries>
            <c15:filteredBarSeries>
              <c15:ser>
                <c:idx val="2"/>
                <c:order val="2"/>
                <c:tx>
                  <c:strRef>
                    <c:extLst>
                      <c:ext xmlns:c15="http://schemas.microsoft.com/office/drawing/2012/chart" uri="{02D57815-91ED-43cb-92C2-25804820EDAC}">
                        <c15:formulaRef>
                          <c15:sqref>'Cruise Ships 12MR'!$D$10</c15:sqref>
                        </c15:formulaRef>
                      </c:ext>
                    </c:extLst>
                    <c:strCache>
                      <c:ptCount val="1"/>
                      <c:pt idx="0">
                        <c:v>Ships docking in Londonderry</c:v>
                      </c:pt>
                    </c:strCache>
                  </c:strRef>
                </c:tx>
                <c:spPr>
                  <a:solidFill>
                    <a:schemeClr val="accent3"/>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12MR'!$D$11:$D$137</c15:sqref>
                        </c15:fullRef>
                        <c15:formulaRef>
                          <c15:sqref>'Cruise Ships 12MR'!$D$23:$D$137</c15:sqref>
                        </c15:formulaRef>
                      </c:ext>
                    </c:extLst>
                    <c:numCache>
                      <c:formatCode>_-* #,##0_-;\-* #,##0_-;_-* "-"??_-;_-@_-</c:formatCode>
                      <c:ptCount val="115"/>
                      <c:pt idx="0">
                        <c:v>5</c:v>
                      </c:pt>
                      <c:pt idx="1">
                        <c:v>5</c:v>
                      </c:pt>
                      <c:pt idx="2">
                        <c:v>5</c:v>
                      </c:pt>
                      <c:pt idx="3">
                        <c:v>5</c:v>
                      </c:pt>
                      <c:pt idx="4">
                        <c:v>5</c:v>
                      </c:pt>
                      <c:pt idx="5">
                        <c:v>4</c:v>
                      </c:pt>
                      <c:pt idx="6">
                        <c:v>4</c:v>
                      </c:pt>
                      <c:pt idx="7">
                        <c:v>3</c:v>
                      </c:pt>
                      <c:pt idx="8">
                        <c:v>5</c:v>
                      </c:pt>
                      <c:pt idx="9">
                        <c:v>5</c:v>
                      </c:pt>
                      <c:pt idx="10">
                        <c:v>5</c:v>
                      </c:pt>
                      <c:pt idx="11">
                        <c:v>5</c:v>
                      </c:pt>
                      <c:pt idx="12">
                        <c:v>5</c:v>
                      </c:pt>
                      <c:pt idx="13">
                        <c:v>5</c:v>
                      </c:pt>
                      <c:pt idx="14">
                        <c:v>5</c:v>
                      </c:pt>
                      <c:pt idx="15">
                        <c:v>5</c:v>
                      </c:pt>
                      <c:pt idx="16">
                        <c:v>4</c:v>
                      </c:pt>
                      <c:pt idx="17">
                        <c:v>5</c:v>
                      </c:pt>
                      <c:pt idx="18">
                        <c:v>5</c:v>
                      </c:pt>
                      <c:pt idx="19">
                        <c:v>6</c:v>
                      </c:pt>
                      <c:pt idx="20">
                        <c:v>6</c:v>
                      </c:pt>
                      <c:pt idx="21">
                        <c:v>6</c:v>
                      </c:pt>
                      <c:pt idx="22">
                        <c:v>6</c:v>
                      </c:pt>
                      <c:pt idx="23">
                        <c:v>6</c:v>
                      </c:pt>
                      <c:pt idx="24">
                        <c:v>6</c:v>
                      </c:pt>
                      <c:pt idx="25">
                        <c:v>6</c:v>
                      </c:pt>
                      <c:pt idx="26">
                        <c:v>6</c:v>
                      </c:pt>
                      <c:pt idx="27">
                        <c:v>6</c:v>
                      </c:pt>
                      <c:pt idx="28">
                        <c:v>6</c:v>
                      </c:pt>
                      <c:pt idx="29">
                        <c:v>5</c:v>
                      </c:pt>
                      <c:pt idx="30">
                        <c:v>4</c:v>
                      </c:pt>
                      <c:pt idx="31">
                        <c:v>5</c:v>
                      </c:pt>
                      <c:pt idx="32">
                        <c:v>6</c:v>
                      </c:pt>
                      <c:pt idx="33">
                        <c:v>5</c:v>
                      </c:pt>
                      <c:pt idx="34">
                        <c:v>5</c:v>
                      </c:pt>
                      <c:pt idx="35">
                        <c:v>5</c:v>
                      </c:pt>
                      <c:pt idx="36">
                        <c:v>5</c:v>
                      </c:pt>
                      <c:pt idx="37">
                        <c:v>5</c:v>
                      </c:pt>
                      <c:pt idx="38">
                        <c:v>5</c:v>
                      </c:pt>
                      <c:pt idx="39">
                        <c:v>5</c:v>
                      </c:pt>
                      <c:pt idx="40">
                        <c:v>5</c:v>
                      </c:pt>
                      <c:pt idx="41">
                        <c:v>7</c:v>
                      </c:pt>
                      <c:pt idx="42">
                        <c:v>8</c:v>
                      </c:pt>
                      <c:pt idx="43">
                        <c:v>9</c:v>
                      </c:pt>
                      <c:pt idx="44">
                        <c:v>9</c:v>
                      </c:pt>
                      <c:pt idx="45">
                        <c:v>9</c:v>
                      </c:pt>
                      <c:pt idx="46">
                        <c:v>9</c:v>
                      </c:pt>
                      <c:pt idx="47">
                        <c:v>9</c:v>
                      </c:pt>
                      <c:pt idx="48">
                        <c:v>9</c:v>
                      </c:pt>
                      <c:pt idx="49">
                        <c:v>9</c:v>
                      </c:pt>
                      <c:pt idx="50">
                        <c:v>9</c:v>
                      </c:pt>
                      <c:pt idx="51">
                        <c:v>9</c:v>
                      </c:pt>
                      <c:pt idx="52">
                        <c:v>9</c:v>
                      </c:pt>
                      <c:pt idx="53">
                        <c:v>7</c:v>
                      </c:pt>
                      <c:pt idx="54">
                        <c:v>8</c:v>
                      </c:pt>
                      <c:pt idx="55">
                        <c:v>6</c:v>
                      </c:pt>
                      <c:pt idx="56">
                        <c:v>6</c:v>
                      </c:pt>
                      <c:pt idx="57">
                        <c:v>8</c:v>
                      </c:pt>
                      <c:pt idx="58">
                        <c:v>8</c:v>
                      </c:pt>
                      <c:pt idx="59">
                        <c:v>8</c:v>
                      </c:pt>
                      <c:pt idx="60">
                        <c:v>8</c:v>
                      </c:pt>
                      <c:pt idx="61">
                        <c:v>8</c:v>
                      </c:pt>
                      <c:pt idx="62">
                        <c:v>8</c:v>
                      </c:pt>
                      <c:pt idx="63">
                        <c:v>8</c:v>
                      </c:pt>
                      <c:pt idx="64">
                        <c:v>8</c:v>
                      </c:pt>
                      <c:pt idx="65">
                        <c:v>9</c:v>
                      </c:pt>
                      <c:pt idx="66">
                        <c:v>10</c:v>
                      </c:pt>
                      <c:pt idx="67">
                        <c:v>18</c:v>
                      </c:pt>
                      <c:pt idx="68">
                        <c:v>19</c:v>
                      </c:pt>
                      <c:pt idx="69">
                        <c:v>18</c:v>
                      </c:pt>
                      <c:pt idx="70">
                        <c:v>18</c:v>
                      </c:pt>
                      <c:pt idx="71">
                        <c:v>18</c:v>
                      </c:pt>
                      <c:pt idx="72">
                        <c:v>18</c:v>
                      </c:pt>
                      <c:pt idx="73">
                        <c:v>18</c:v>
                      </c:pt>
                      <c:pt idx="74">
                        <c:v>18</c:v>
                      </c:pt>
                      <c:pt idx="75">
                        <c:v>18</c:v>
                      </c:pt>
                      <c:pt idx="76">
                        <c:v>18</c:v>
                      </c:pt>
                      <c:pt idx="77">
                        <c:v>17</c:v>
                      </c:pt>
                      <c:pt idx="78">
                        <c:v>14</c:v>
                      </c:pt>
                      <c:pt idx="79">
                        <c:v>5</c:v>
                      </c:pt>
                      <c:pt idx="80">
                        <c:v>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1</c:v>
                      </c:pt>
                      <c:pt idx="102">
                        <c:v>4</c:v>
                      </c:pt>
                      <c:pt idx="103">
                        <c:v>4</c:v>
                      </c:pt>
                      <c:pt idx="104">
                        <c:v>6</c:v>
                      </c:pt>
                      <c:pt idx="105">
                        <c:v>7</c:v>
                      </c:pt>
                      <c:pt idx="106">
                        <c:v>7</c:v>
                      </c:pt>
                      <c:pt idx="107">
                        <c:v>7</c:v>
                      </c:pt>
                      <c:pt idx="108">
                        <c:v>7</c:v>
                      </c:pt>
                      <c:pt idx="109">
                        <c:v>7</c:v>
                      </c:pt>
                      <c:pt idx="110">
                        <c:v>7</c:v>
                      </c:pt>
                      <c:pt idx="111">
                        <c:v>7</c:v>
                      </c:pt>
                      <c:pt idx="112">
                        <c:v>7</c:v>
                      </c:pt>
                      <c:pt idx="113">
                        <c:v>9</c:v>
                      </c:pt>
                      <c:pt idx="114">
                        <c:v>10</c:v>
                      </c:pt>
                    </c:numCache>
                  </c:numRef>
                </c:val>
                <c:extLst xmlns:c15="http://schemas.microsoft.com/office/drawing/2012/chart">
                  <c:ext xmlns:c16="http://schemas.microsoft.com/office/drawing/2014/chart" uri="{C3380CC4-5D6E-409C-BE32-E72D297353CC}">
                    <c16:uniqueId val="{00000004-7850-43F5-A507-39A7D7D1C7CC}"/>
                  </c:ext>
                </c:extLst>
              </c15:ser>
            </c15:filteredBarSeries>
            <c15:filteredBarSeries>
              <c15:ser>
                <c:idx val="3"/>
                <c:order val="3"/>
                <c:tx>
                  <c:strRef>
                    <c:extLst>
                      <c:ext xmlns:c15="http://schemas.microsoft.com/office/drawing/2012/chart" uri="{02D57815-91ED-43cb-92C2-25804820EDAC}">
                        <c15:formulaRef>
                          <c15:sqref>'Cruise Ships 12MR'!$E$10</c15:sqref>
                        </c15:formulaRef>
                      </c:ext>
                    </c:extLst>
                    <c:strCache>
                      <c:ptCount val="1"/>
                      <c:pt idx="0">
                        <c:v>Passengers and Crew onboard ships docking in Londonderry</c:v>
                      </c:pt>
                    </c:strCache>
                  </c:strRef>
                </c:tx>
                <c:spPr>
                  <a:solidFill>
                    <a:schemeClr val="accent4"/>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12MR'!$E$11:$E$137</c15:sqref>
                        </c15:fullRef>
                        <c15:formulaRef>
                          <c15:sqref>'Cruise Ships 12MR'!$E$23:$E$137</c15:sqref>
                        </c15:formulaRef>
                      </c:ext>
                    </c:extLst>
                    <c:numCache>
                      <c:formatCode>_-* #,##0_-;\-* #,##0_-;_-* "-"??_-;_-@_-</c:formatCode>
                      <c:ptCount val="115"/>
                      <c:pt idx="0">
                        <c:v>1757</c:v>
                      </c:pt>
                      <c:pt idx="1">
                        <c:v>1757</c:v>
                      </c:pt>
                      <c:pt idx="2">
                        <c:v>1757</c:v>
                      </c:pt>
                      <c:pt idx="3">
                        <c:v>1757</c:v>
                      </c:pt>
                      <c:pt idx="4">
                        <c:v>2126</c:v>
                      </c:pt>
                      <c:pt idx="5">
                        <c:v>1626</c:v>
                      </c:pt>
                      <c:pt idx="6">
                        <c:v>1909</c:v>
                      </c:pt>
                      <c:pt idx="7">
                        <c:v>1709</c:v>
                      </c:pt>
                      <c:pt idx="8">
                        <c:v>3880</c:v>
                      </c:pt>
                      <c:pt idx="9">
                        <c:v>4044</c:v>
                      </c:pt>
                      <c:pt idx="10">
                        <c:v>4044</c:v>
                      </c:pt>
                      <c:pt idx="11">
                        <c:v>4044</c:v>
                      </c:pt>
                      <c:pt idx="12">
                        <c:v>4044</c:v>
                      </c:pt>
                      <c:pt idx="13">
                        <c:v>4044</c:v>
                      </c:pt>
                      <c:pt idx="14">
                        <c:v>4044</c:v>
                      </c:pt>
                      <c:pt idx="15">
                        <c:v>4044</c:v>
                      </c:pt>
                      <c:pt idx="16">
                        <c:v>3626</c:v>
                      </c:pt>
                      <c:pt idx="17">
                        <c:v>3756</c:v>
                      </c:pt>
                      <c:pt idx="18">
                        <c:v>3756</c:v>
                      </c:pt>
                      <c:pt idx="19">
                        <c:v>5061</c:v>
                      </c:pt>
                      <c:pt idx="20">
                        <c:v>4795</c:v>
                      </c:pt>
                      <c:pt idx="21">
                        <c:v>5373</c:v>
                      </c:pt>
                      <c:pt idx="22">
                        <c:v>5373</c:v>
                      </c:pt>
                      <c:pt idx="23">
                        <c:v>5373</c:v>
                      </c:pt>
                      <c:pt idx="24">
                        <c:v>5373</c:v>
                      </c:pt>
                      <c:pt idx="25">
                        <c:v>5373</c:v>
                      </c:pt>
                      <c:pt idx="26">
                        <c:v>5373</c:v>
                      </c:pt>
                      <c:pt idx="27">
                        <c:v>5373</c:v>
                      </c:pt>
                      <c:pt idx="28">
                        <c:v>5373</c:v>
                      </c:pt>
                      <c:pt idx="29">
                        <c:v>5243</c:v>
                      </c:pt>
                      <c:pt idx="30">
                        <c:v>4160</c:v>
                      </c:pt>
                      <c:pt idx="31">
                        <c:v>4173</c:v>
                      </c:pt>
                      <c:pt idx="32">
                        <c:v>6238</c:v>
                      </c:pt>
                      <c:pt idx="33">
                        <c:v>5288</c:v>
                      </c:pt>
                      <c:pt idx="34">
                        <c:v>5288</c:v>
                      </c:pt>
                      <c:pt idx="35">
                        <c:v>5288</c:v>
                      </c:pt>
                      <c:pt idx="36">
                        <c:v>5288</c:v>
                      </c:pt>
                      <c:pt idx="37">
                        <c:v>5288</c:v>
                      </c:pt>
                      <c:pt idx="38">
                        <c:v>5288</c:v>
                      </c:pt>
                      <c:pt idx="39">
                        <c:v>5288</c:v>
                      </c:pt>
                      <c:pt idx="40">
                        <c:v>5288</c:v>
                      </c:pt>
                      <c:pt idx="41">
                        <c:v>5520</c:v>
                      </c:pt>
                      <c:pt idx="42">
                        <c:v>6220</c:v>
                      </c:pt>
                      <c:pt idx="43">
                        <c:v>8042</c:v>
                      </c:pt>
                      <c:pt idx="44">
                        <c:v>6073</c:v>
                      </c:pt>
                      <c:pt idx="45">
                        <c:v>6073</c:v>
                      </c:pt>
                      <c:pt idx="46">
                        <c:v>6073</c:v>
                      </c:pt>
                      <c:pt idx="47">
                        <c:v>6073</c:v>
                      </c:pt>
                      <c:pt idx="48">
                        <c:v>6073</c:v>
                      </c:pt>
                      <c:pt idx="49">
                        <c:v>6073</c:v>
                      </c:pt>
                      <c:pt idx="50">
                        <c:v>6073</c:v>
                      </c:pt>
                      <c:pt idx="51">
                        <c:v>6073</c:v>
                      </c:pt>
                      <c:pt idx="52">
                        <c:v>6073</c:v>
                      </c:pt>
                      <c:pt idx="53">
                        <c:v>5841</c:v>
                      </c:pt>
                      <c:pt idx="54">
                        <c:v>6351</c:v>
                      </c:pt>
                      <c:pt idx="55">
                        <c:v>3917</c:v>
                      </c:pt>
                      <c:pt idx="56">
                        <c:v>5236</c:v>
                      </c:pt>
                      <c:pt idx="57">
                        <c:v>9968</c:v>
                      </c:pt>
                      <c:pt idx="58">
                        <c:v>9968</c:v>
                      </c:pt>
                      <c:pt idx="59">
                        <c:v>9968</c:v>
                      </c:pt>
                      <c:pt idx="60">
                        <c:v>9968</c:v>
                      </c:pt>
                      <c:pt idx="61">
                        <c:v>9968</c:v>
                      </c:pt>
                      <c:pt idx="62">
                        <c:v>9968</c:v>
                      </c:pt>
                      <c:pt idx="63">
                        <c:v>9968</c:v>
                      </c:pt>
                      <c:pt idx="64">
                        <c:v>9968</c:v>
                      </c:pt>
                      <c:pt idx="65">
                        <c:v>10084</c:v>
                      </c:pt>
                      <c:pt idx="66">
                        <c:v>10576</c:v>
                      </c:pt>
                      <c:pt idx="67">
                        <c:v>14215</c:v>
                      </c:pt>
                      <c:pt idx="68">
                        <c:v>14703</c:v>
                      </c:pt>
                      <c:pt idx="69">
                        <c:v>10333</c:v>
                      </c:pt>
                      <c:pt idx="70">
                        <c:v>10333</c:v>
                      </c:pt>
                      <c:pt idx="71">
                        <c:v>10333</c:v>
                      </c:pt>
                      <c:pt idx="72">
                        <c:v>10333</c:v>
                      </c:pt>
                      <c:pt idx="73">
                        <c:v>10333</c:v>
                      </c:pt>
                      <c:pt idx="74">
                        <c:v>10333</c:v>
                      </c:pt>
                      <c:pt idx="75">
                        <c:v>10333</c:v>
                      </c:pt>
                      <c:pt idx="76">
                        <c:v>10333</c:v>
                      </c:pt>
                      <c:pt idx="77">
                        <c:v>10217</c:v>
                      </c:pt>
                      <c:pt idx="78">
                        <c:v>8515</c:v>
                      </c:pt>
                      <c:pt idx="79">
                        <c:v>4170</c:v>
                      </c:pt>
                      <c:pt idx="80">
                        <c:v>362</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325</c:v>
                      </c:pt>
                      <c:pt idx="102">
                        <c:v>2875</c:v>
                      </c:pt>
                      <c:pt idx="103">
                        <c:v>2875</c:v>
                      </c:pt>
                      <c:pt idx="104">
                        <c:v>5189</c:v>
                      </c:pt>
                      <c:pt idx="105">
                        <c:v>5514</c:v>
                      </c:pt>
                      <c:pt idx="106">
                        <c:v>5514</c:v>
                      </c:pt>
                      <c:pt idx="107">
                        <c:v>5514</c:v>
                      </c:pt>
                      <c:pt idx="108">
                        <c:v>5514</c:v>
                      </c:pt>
                      <c:pt idx="109">
                        <c:v>5514</c:v>
                      </c:pt>
                      <c:pt idx="110">
                        <c:v>5514</c:v>
                      </c:pt>
                      <c:pt idx="111">
                        <c:v>5514</c:v>
                      </c:pt>
                      <c:pt idx="112">
                        <c:v>5514</c:v>
                      </c:pt>
                      <c:pt idx="113">
                        <c:v>8555</c:v>
                      </c:pt>
                      <c:pt idx="114">
                        <c:v>9727</c:v>
                      </c:pt>
                    </c:numCache>
                  </c:numRef>
                </c:val>
                <c:extLst xmlns:c15="http://schemas.microsoft.com/office/drawing/2012/chart">
                  <c:ext xmlns:c16="http://schemas.microsoft.com/office/drawing/2014/chart" uri="{C3380CC4-5D6E-409C-BE32-E72D297353CC}">
                    <c16:uniqueId val="{00000005-7850-43F5-A507-39A7D7D1C7CC}"/>
                  </c:ext>
                </c:extLst>
              </c15:ser>
            </c15:filteredBarSeries>
            <c15:filteredBarSeries>
              <c15:ser>
                <c:idx val="4"/>
                <c:order val="4"/>
                <c:tx>
                  <c:strRef>
                    <c:extLst>
                      <c:ext xmlns:c15="http://schemas.microsoft.com/office/drawing/2012/chart" uri="{02D57815-91ED-43cb-92C2-25804820EDAC}">
                        <c15:formulaRef>
                          <c15:sqref>'Cruise Ships 12MR'!$F$10</c15:sqref>
                        </c15:formulaRef>
                      </c:ext>
                    </c:extLst>
                    <c:strCache>
                      <c:ptCount val="1"/>
                      <c:pt idx="0">
                        <c:v>Ships docking at other locations in Northern Ireland</c:v>
                      </c:pt>
                    </c:strCache>
                  </c:strRef>
                </c:tx>
                <c:spPr>
                  <a:solidFill>
                    <a:schemeClr val="accent5"/>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12MR'!$F$11:$F$137</c15:sqref>
                        </c15:fullRef>
                        <c15:formulaRef>
                          <c15:sqref>'Cruise Ships 12MR'!$F$23:$F$137</c15:sqref>
                        </c15:formulaRef>
                      </c:ext>
                    </c:extLst>
                    <c:numCache>
                      <c:formatCode>_-* #,##0_-;\-* #,##0_-;_-* "-"??_-;_-@_-</c:formatCode>
                      <c:ptCount val="115"/>
                      <c:pt idx="0">
                        <c:v>0</c:v>
                      </c:pt>
                      <c:pt idx="1">
                        <c:v>0</c:v>
                      </c:pt>
                      <c:pt idx="2">
                        <c:v>0</c:v>
                      </c:pt>
                      <c:pt idx="3">
                        <c:v>0</c:v>
                      </c:pt>
                      <c:pt idx="4">
                        <c:v>0</c:v>
                      </c:pt>
                      <c:pt idx="5">
                        <c:v>0</c:v>
                      </c:pt>
                      <c:pt idx="6">
                        <c:v>0</c:v>
                      </c:pt>
                      <c:pt idx="7">
                        <c:v>1</c:v>
                      </c:pt>
                      <c:pt idx="8">
                        <c:v>1</c:v>
                      </c:pt>
                      <c:pt idx="9">
                        <c:v>1</c:v>
                      </c:pt>
                      <c:pt idx="10">
                        <c:v>1</c:v>
                      </c:pt>
                      <c:pt idx="11">
                        <c:v>1</c:v>
                      </c:pt>
                      <c:pt idx="12">
                        <c:v>1</c:v>
                      </c:pt>
                      <c:pt idx="13">
                        <c:v>1</c:v>
                      </c:pt>
                      <c:pt idx="14">
                        <c:v>1</c:v>
                      </c:pt>
                      <c:pt idx="15">
                        <c:v>1</c:v>
                      </c:pt>
                      <c:pt idx="16">
                        <c:v>1</c:v>
                      </c:pt>
                      <c:pt idx="17">
                        <c:v>1</c:v>
                      </c:pt>
                      <c:pt idx="18">
                        <c:v>2</c:v>
                      </c:pt>
                      <c:pt idx="19">
                        <c:v>3</c:v>
                      </c:pt>
                      <c:pt idx="20">
                        <c:v>3</c:v>
                      </c:pt>
                      <c:pt idx="21">
                        <c:v>3</c:v>
                      </c:pt>
                      <c:pt idx="22">
                        <c:v>3</c:v>
                      </c:pt>
                      <c:pt idx="23">
                        <c:v>3</c:v>
                      </c:pt>
                      <c:pt idx="24">
                        <c:v>3</c:v>
                      </c:pt>
                      <c:pt idx="25">
                        <c:v>3</c:v>
                      </c:pt>
                      <c:pt idx="26">
                        <c:v>3</c:v>
                      </c:pt>
                      <c:pt idx="27">
                        <c:v>3</c:v>
                      </c:pt>
                      <c:pt idx="28">
                        <c:v>3</c:v>
                      </c:pt>
                      <c:pt idx="29">
                        <c:v>5</c:v>
                      </c:pt>
                      <c:pt idx="30">
                        <c:v>6</c:v>
                      </c:pt>
                      <c:pt idx="31">
                        <c:v>6</c:v>
                      </c:pt>
                      <c:pt idx="32">
                        <c:v>7</c:v>
                      </c:pt>
                      <c:pt idx="33">
                        <c:v>7</c:v>
                      </c:pt>
                      <c:pt idx="34">
                        <c:v>7</c:v>
                      </c:pt>
                      <c:pt idx="35">
                        <c:v>7</c:v>
                      </c:pt>
                      <c:pt idx="36">
                        <c:v>7</c:v>
                      </c:pt>
                      <c:pt idx="37">
                        <c:v>7</c:v>
                      </c:pt>
                      <c:pt idx="38">
                        <c:v>7</c:v>
                      </c:pt>
                      <c:pt idx="39">
                        <c:v>7</c:v>
                      </c:pt>
                      <c:pt idx="40">
                        <c:v>7</c:v>
                      </c:pt>
                      <c:pt idx="41">
                        <c:v>5</c:v>
                      </c:pt>
                      <c:pt idx="42">
                        <c:v>9</c:v>
                      </c:pt>
                      <c:pt idx="43">
                        <c:v>7</c:v>
                      </c:pt>
                      <c:pt idx="44">
                        <c:v>7</c:v>
                      </c:pt>
                      <c:pt idx="45">
                        <c:v>10</c:v>
                      </c:pt>
                      <c:pt idx="46">
                        <c:v>10</c:v>
                      </c:pt>
                      <c:pt idx="47">
                        <c:v>10</c:v>
                      </c:pt>
                      <c:pt idx="48">
                        <c:v>10</c:v>
                      </c:pt>
                      <c:pt idx="49">
                        <c:v>10</c:v>
                      </c:pt>
                      <c:pt idx="50">
                        <c:v>10</c:v>
                      </c:pt>
                      <c:pt idx="51">
                        <c:v>10</c:v>
                      </c:pt>
                      <c:pt idx="52">
                        <c:v>10</c:v>
                      </c:pt>
                      <c:pt idx="53">
                        <c:v>10</c:v>
                      </c:pt>
                      <c:pt idx="54">
                        <c:v>5</c:v>
                      </c:pt>
                      <c:pt idx="55">
                        <c:v>6</c:v>
                      </c:pt>
                      <c:pt idx="56">
                        <c:v>5</c:v>
                      </c:pt>
                      <c:pt idx="57">
                        <c:v>2</c:v>
                      </c:pt>
                      <c:pt idx="58">
                        <c:v>2</c:v>
                      </c:pt>
                      <c:pt idx="59">
                        <c:v>2</c:v>
                      </c:pt>
                      <c:pt idx="60">
                        <c:v>2</c:v>
                      </c:pt>
                      <c:pt idx="61">
                        <c:v>2</c:v>
                      </c:pt>
                      <c:pt idx="62">
                        <c:v>2</c:v>
                      </c:pt>
                      <c:pt idx="63">
                        <c:v>2</c:v>
                      </c:pt>
                      <c:pt idx="64">
                        <c:v>2</c:v>
                      </c:pt>
                      <c:pt idx="65">
                        <c:v>2</c:v>
                      </c:pt>
                      <c:pt idx="66">
                        <c:v>1</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1</c:v>
                      </c:pt>
                      <c:pt idx="104">
                        <c:v>5</c:v>
                      </c:pt>
                      <c:pt idx="105">
                        <c:v>5</c:v>
                      </c:pt>
                      <c:pt idx="106">
                        <c:v>5</c:v>
                      </c:pt>
                      <c:pt idx="107">
                        <c:v>5</c:v>
                      </c:pt>
                      <c:pt idx="108">
                        <c:v>5</c:v>
                      </c:pt>
                      <c:pt idx="109">
                        <c:v>5</c:v>
                      </c:pt>
                      <c:pt idx="110">
                        <c:v>5</c:v>
                      </c:pt>
                      <c:pt idx="111">
                        <c:v>6</c:v>
                      </c:pt>
                      <c:pt idx="112">
                        <c:v>7</c:v>
                      </c:pt>
                      <c:pt idx="113">
                        <c:v>7</c:v>
                      </c:pt>
                      <c:pt idx="114">
                        <c:v>9</c:v>
                      </c:pt>
                    </c:numCache>
                  </c:numRef>
                </c:val>
                <c:extLst xmlns:c15="http://schemas.microsoft.com/office/drawing/2012/chart">
                  <c:ext xmlns:c16="http://schemas.microsoft.com/office/drawing/2014/chart" uri="{C3380CC4-5D6E-409C-BE32-E72D297353CC}">
                    <c16:uniqueId val="{00000006-7850-43F5-A507-39A7D7D1C7CC}"/>
                  </c:ext>
                </c:extLst>
              </c15:ser>
            </c15:filteredBarSeries>
            <c15:filteredBarSeries>
              <c15:ser>
                <c:idx val="5"/>
                <c:order val="5"/>
                <c:tx>
                  <c:strRef>
                    <c:extLst>
                      <c:ext xmlns:c15="http://schemas.microsoft.com/office/drawing/2012/chart" uri="{02D57815-91ED-43cb-92C2-25804820EDAC}">
                        <c15:formulaRef>
                          <c15:sqref>'Cruise Ships 12MR'!$G$10</c15:sqref>
                        </c15:formulaRef>
                      </c:ext>
                    </c:extLst>
                    <c:strCache>
                      <c:ptCount val="1"/>
                      <c:pt idx="0">
                        <c:v>Passengers and Crew onboard ships docking in other locations in Northern Ireland</c:v>
                      </c:pt>
                    </c:strCache>
                  </c:strRef>
                </c:tx>
                <c:spPr>
                  <a:solidFill>
                    <a:schemeClr val="accent6"/>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12MR'!$G$11:$G$137</c15:sqref>
                        </c15:fullRef>
                        <c15:formulaRef>
                          <c15:sqref>'Cruise Ships 12MR'!$G$23:$G$137</c15:sqref>
                        </c15:formulaRef>
                      </c:ext>
                    </c:extLst>
                    <c:numCache>
                      <c:formatCode>_-* #,##0_-;\-* #,##0_-;_-* "-"??_-;_-@_-</c:formatCode>
                      <c:ptCount val="115"/>
                      <c:pt idx="0">
                        <c:v>0</c:v>
                      </c:pt>
                      <c:pt idx="1">
                        <c:v>0</c:v>
                      </c:pt>
                      <c:pt idx="2">
                        <c:v>0</c:v>
                      </c:pt>
                      <c:pt idx="3">
                        <c:v>0</c:v>
                      </c:pt>
                      <c:pt idx="4">
                        <c:v>0</c:v>
                      </c:pt>
                      <c:pt idx="5">
                        <c:v>0</c:v>
                      </c:pt>
                      <c:pt idx="6">
                        <c:v>0</c:v>
                      </c:pt>
                      <c:pt idx="7">
                        <c:v>450</c:v>
                      </c:pt>
                      <c:pt idx="8">
                        <c:v>450</c:v>
                      </c:pt>
                      <c:pt idx="9">
                        <c:v>450</c:v>
                      </c:pt>
                      <c:pt idx="10">
                        <c:v>450</c:v>
                      </c:pt>
                      <c:pt idx="11">
                        <c:v>450</c:v>
                      </c:pt>
                      <c:pt idx="12">
                        <c:v>450</c:v>
                      </c:pt>
                      <c:pt idx="13">
                        <c:v>450</c:v>
                      </c:pt>
                      <c:pt idx="14">
                        <c:v>450</c:v>
                      </c:pt>
                      <c:pt idx="15">
                        <c:v>450</c:v>
                      </c:pt>
                      <c:pt idx="16">
                        <c:v>450</c:v>
                      </c:pt>
                      <c:pt idx="17">
                        <c:v>450</c:v>
                      </c:pt>
                      <c:pt idx="18">
                        <c:v>522</c:v>
                      </c:pt>
                      <c:pt idx="19">
                        <c:v>1212</c:v>
                      </c:pt>
                      <c:pt idx="20">
                        <c:v>1212</c:v>
                      </c:pt>
                      <c:pt idx="21">
                        <c:v>1212</c:v>
                      </c:pt>
                      <c:pt idx="22">
                        <c:v>1212</c:v>
                      </c:pt>
                      <c:pt idx="23">
                        <c:v>1212</c:v>
                      </c:pt>
                      <c:pt idx="24">
                        <c:v>1212</c:v>
                      </c:pt>
                      <c:pt idx="25">
                        <c:v>1212</c:v>
                      </c:pt>
                      <c:pt idx="26">
                        <c:v>1212</c:v>
                      </c:pt>
                      <c:pt idx="27">
                        <c:v>1212</c:v>
                      </c:pt>
                      <c:pt idx="28">
                        <c:v>1212</c:v>
                      </c:pt>
                      <c:pt idx="29">
                        <c:v>1388</c:v>
                      </c:pt>
                      <c:pt idx="30">
                        <c:v>1659</c:v>
                      </c:pt>
                      <c:pt idx="31">
                        <c:v>1752</c:v>
                      </c:pt>
                      <c:pt idx="32">
                        <c:v>2227</c:v>
                      </c:pt>
                      <c:pt idx="33">
                        <c:v>2227</c:v>
                      </c:pt>
                      <c:pt idx="34">
                        <c:v>2227</c:v>
                      </c:pt>
                      <c:pt idx="35">
                        <c:v>2227</c:v>
                      </c:pt>
                      <c:pt idx="36">
                        <c:v>2227</c:v>
                      </c:pt>
                      <c:pt idx="37">
                        <c:v>2227</c:v>
                      </c:pt>
                      <c:pt idx="38">
                        <c:v>2227</c:v>
                      </c:pt>
                      <c:pt idx="39">
                        <c:v>2227</c:v>
                      </c:pt>
                      <c:pt idx="40">
                        <c:v>2227</c:v>
                      </c:pt>
                      <c:pt idx="41">
                        <c:v>2051</c:v>
                      </c:pt>
                      <c:pt idx="42">
                        <c:v>5004</c:v>
                      </c:pt>
                      <c:pt idx="43">
                        <c:v>3771</c:v>
                      </c:pt>
                      <c:pt idx="44">
                        <c:v>3771</c:v>
                      </c:pt>
                      <c:pt idx="45">
                        <c:v>5092</c:v>
                      </c:pt>
                      <c:pt idx="46">
                        <c:v>5092</c:v>
                      </c:pt>
                      <c:pt idx="47">
                        <c:v>5092</c:v>
                      </c:pt>
                      <c:pt idx="48">
                        <c:v>5092</c:v>
                      </c:pt>
                      <c:pt idx="49">
                        <c:v>5092</c:v>
                      </c:pt>
                      <c:pt idx="50">
                        <c:v>5092</c:v>
                      </c:pt>
                      <c:pt idx="51">
                        <c:v>5092</c:v>
                      </c:pt>
                      <c:pt idx="52">
                        <c:v>5092</c:v>
                      </c:pt>
                      <c:pt idx="53">
                        <c:v>5092</c:v>
                      </c:pt>
                      <c:pt idx="54">
                        <c:v>1886</c:v>
                      </c:pt>
                      <c:pt idx="55">
                        <c:v>1976</c:v>
                      </c:pt>
                      <c:pt idx="56">
                        <c:v>1501</c:v>
                      </c:pt>
                      <c:pt idx="57">
                        <c:v>180</c:v>
                      </c:pt>
                      <c:pt idx="58">
                        <c:v>180</c:v>
                      </c:pt>
                      <c:pt idx="59">
                        <c:v>180</c:v>
                      </c:pt>
                      <c:pt idx="60">
                        <c:v>180</c:v>
                      </c:pt>
                      <c:pt idx="61">
                        <c:v>180</c:v>
                      </c:pt>
                      <c:pt idx="62">
                        <c:v>180</c:v>
                      </c:pt>
                      <c:pt idx="63">
                        <c:v>180</c:v>
                      </c:pt>
                      <c:pt idx="64">
                        <c:v>180</c:v>
                      </c:pt>
                      <c:pt idx="65">
                        <c:v>180</c:v>
                      </c:pt>
                      <c:pt idx="66">
                        <c:v>90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502</c:v>
                      </c:pt>
                      <c:pt idx="104">
                        <c:v>3050</c:v>
                      </c:pt>
                      <c:pt idx="105">
                        <c:v>3050</c:v>
                      </c:pt>
                      <c:pt idx="106">
                        <c:v>3050</c:v>
                      </c:pt>
                      <c:pt idx="107">
                        <c:v>3050</c:v>
                      </c:pt>
                      <c:pt idx="108">
                        <c:v>3050</c:v>
                      </c:pt>
                      <c:pt idx="109">
                        <c:v>3050</c:v>
                      </c:pt>
                      <c:pt idx="110">
                        <c:v>3050</c:v>
                      </c:pt>
                      <c:pt idx="111">
                        <c:v>3450</c:v>
                      </c:pt>
                      <c:pt idx="112">
                        <c:v>3850</c:v>
                      </c:pt>
                      <c:pt idx="113">
                        <c:v>3850</c:v>
                      </c:pt>
                      <c:pt idx="114">
                        <c:v>4369</c:v>
                      </c:pt>
                    </c:numCache>
                  </c:numRef>
                </c:val>
                <c:extLst xmlns:c15="http://schemas.microsoft.com/office/drawing/2012/chart">
                  <c:ext xmlns:c16="http://schemas.microsoft.com/office/drawing/2014/chart" uri="{C3380CC4-5D6E-409C-BE32-E72D297353CC}">
                    <c16:uniqueId val="{00000007-7850-43F5-A507-39A7D7D1C7CC}"/>
                  </c:ext>
                </c:extLst>
              </c15:ser>
            </c15:filteredBarSeries>
            <c15:filteredBarSeries>
              <c15:ser>
                <c:idx val="6"/>
                <c:order val="6"/>
                <c:tx>
                  <c:strRef>
                    <c:extLst>
                      <c:ext xmlns:c15="http://schemas.microsoft.com/office/drawing/2012/chart" uri="{02D57815-91ED-43cb-92C2-25804820EDAC}">
                        <c15:formulaRef>
                          <c15:sqref>'Cruise Ships 12MR'!$H$10</c15:sqref>
                        </c15:formulaRef>
                      </c:ext>
                    </c:extLst>
                    <c:strCache>
                      <c:ptCount val="1"/>
                      <c:pt idx="0">
                        <c:v>Total ships docking in Northern Ireland</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12MR'!$H$11:$H$137</c15:sqref>
                        </c15:fullRef>
                        <c15:formulaRef>
                          <c15:sqref>'Cruise Ships 12MR'!$H$23:$H$137</c15:sqref>
                        </c15:formulaRef>
                      </c:ext>
                    </c:extLst>
                    <c:numCache>
                      <c:formatCode>_-* #,##0_-;\-* #,##0_-;_-* "-"??_-;_-@_-</c:formatCode>
                      <c:ptCount val="115"/>
                      <c:pt idx="0">
                        <c:v>62</c:v>
                      </c:pt>
                      <c:pt idx="1">
                        <c:v>62</c:v>
                      </c:pt>
                      <c:pt idx="2">
                        <c:v>62</c:v>
                      </c:pt>
                      <c:pt idx="3">
                        <c:v>63</c:v>
                      </c:pt>
                      <c:pt idx="4">
                        <c:v>62</c:v>
                      </c:pt>
                      <c:pt idx="5">
                        <c:v>59</c:v>
                      </c:pt>
                      <c:pt idx="6">
                        <c:v>62</c:v>
                      </c:pt>
                      <c:pt idx="7">
                        <c:v>56</c:v>
                      </c:pt>
                      <c:pt idx="8">
                        <c:v>64</c:v>
                      </c:pt>
                      <c:pt idx="9">
                        <c:v>69</c:v>
                      </c:pt>
                      <c:pt idx="10">
                        <c:v>68</c:v>
                      </c:pt>
                      <c:pt idx="11">
                        <c:v>68</c:v>
                      </c:pt>
                      <c:pt idx="12">
                        <c:v>69</c:v>
                      </c:pt>
                      <c:pt idx="13">
                        <c:v>69</c:v>
                      </c:pt>
                      <c:pt idx="14">
                        <c:v>69</c:v>
                      </c:pt>
                      <c:pt idx="15">
                        <c:v>69</c:v>
                      </c:pt>
                      <c:pt idx="16">
                        <c:v>68</c:v>
                      </c:pt>
                      <c:pt idx="17">
                        <c:v>68</c:v>
                      </c:pt>
                      <c:pt idx="18">
                        <c:v>67</c:v>
                      </c:pt>
                      <c:pt idx="19">
                        <c:v>75</c:v>
                      </c:pt>
                      <c:pt idx="20">
                        <c:v>71</c:v>
                      </c:pt>
                      <c:pt idx="21">
                        <c:v>65</c:v>
                      </c:pt>
                      <c:pt idx="22">
                        <c:v>67</c:v>
                      </c:pt>
                      <c:pt idx="23">
                        <c:v>68</c:v>
                      </c:pt>
                      <c:pt idx="24">
                        <c:v>67</c:v>
                      </c:pt>
                      <c:pt idx="25">
                        <c:v>67</c:v>
                      </c:pt>
                      <c:pt idx="26">
                        <c:v>67</c:v>
                      </c:pt>
                      <c:pt idx="27">
                        <c:v>68</c:v>
                      </c:pt>
                      <c:pt idx="28">
                        <c:v>68</c:v>
                      </c:pt>
                      <c:pt idx="29">
                        <c:v>68</c:v>
                      </c:pt>
                      <c:pt idx="30">
                        <c:v>77</c:v>
                      </c:pt>
                      <c:pt idx="31">
                        <c:v>77</c:v>
                      </c:pt>
                      <c:pt idx="32">
                        <c:v>92</c:v>
                      </c:pt>
                      <c:pt idx="33">
                        <c:v>97</c:v>
                      </c:pt>
                      <c:pt idx="34">
                        <c:v>93</c:v>
                      </c:pt>
                      <c:pt idx="35">
                        <c:v>92</c:v>
                      </c:pt>
                      <c:pt idx="36">
                        <c:v>93</c:v>
                      </c:pt>
                      <c:pt idx="37">
                        <c:v>93</c:v>
                      </c:pt>
                      <c:pt idx="38">
                        <c:v>93</c:v>
                      </c:pt>
                      <c:pt idx="39">
                        <c:v>91</c:v>
                      </c:pt>
                      <c:pt idx="40">
                        <c:v>94</c:v>
                      </c:pt>
                      <c:pt idx="41">
                        <c:v>98</c:v>
                      </c:pt>
                      <c:pt idx="42">
                        <c:v>111</c:v>
                      </c:pt>
                      <c:pt idx="43">
                        <c:v>112</c:v>
                      </c:pt>
                      <c:pt idx="44">
                        <c:v>107</c:v>
                      </c:pt>
                      <c:pt idx="45">
                        <c:v>113</c:v>
                      </c:pt>
                      <c:pt idx="46">
                        <c:v>113</c:v>
                      </c:pt>
                      <c:pt idx="47">
                        <c:v>113</c:v>
                      </c:pt>
                      <c:pt idx="48">
                        <c:v>112</c:v>
                      </c:pt>
                      <c:pt idx="49">
                        <c:v>112</c:v>
                      </c:pt>
                      <c:pt idx="50">
                        <c:v>112</c:v>
                      </c:pt>
                      <c:pt idx="51">
                        <c:v>113</c:v>
                      </c:pt>
                      <c:pt idx="52">
                        <c:v>115</c:v>
                      </c:pt>
                      <c:pt idx="53">
                        <c:v>120</c:v>
                      </c:pt>
                      <c:pt idx="54">
                        <c:v>115</c:v>
                      </c:pt>
                      <c:pt idx="55">
                        <c:v>119</c:v>
                      </c:pt>
                      <c:pt idx="56">
                        <c:v>121</c:v>
                      </c:pt>
                      <c:pt idx="57">
                        <c:v>127</c:v>
                      </c:pt>
                      <c:pt idx="58">
                        <c:v>128</c:v>
                      </c:pt>
                      <c:pt idx="59">
                        <c:v>128</c:v>
                      </c:pt>
                      <c:pt idx="60">
                        <c:v>128</c:v>
                      </c:pt>
                      <c:pt idx="61">
                        <c:v>128</c:v>
                      </c:pt>
                      <c:pt idx="62">
                        <c:v>128</c:v>
                      </c:pt>
                      <c:pt idx="63">
                        <c:v>128</c:v>
                      </c:pt>
                      <c:pt idx="64">
                        <c:v>132</c:v>
                      </c:pt>
                      <c:pt idx="65">
                        <c:v>131</c:v>
                      </c:pt>
                      <c:pt idx="66">
                        <c:v>136</c:v>
                      </c:pt>
                      <c:pt idx="67">
                        <c:v>155</c:v>
                      </c:pt>
                      <c:pt idx="68">
                        <c:v>158</c:v>
                      </c:pt>
                      <c:pt idx="69">
                        <c:v>164</c:v>
                      </c:pt>
                      <c:pt idx="70">
                        <c:v>167</c:v>
                      </c:pt>
                      <c:pt idx="71">
                        <c:v>167</c:v>
                      </c:pt>
                      <c:pt idx="72">
                        <c:v>167</c:v>
                      </c:pt>
                      <c:pt idx="73">
                        <c:v>167</c:v>
                      </c:pt>
                      <c:pt idx="74">
                        <c:v>167</c:v>
                      </c:pt>
                      <c:pt idx="75">
                        <c:v>166</c:v>
                      </c:pt>
                      <c:pt idx="76">
                        <c:v>157</c:v>
                      </c:pt>
                      <c:pt idx="77">
                        <c:v>136</c:v>
                      </c:pt>
                      <c:pt idx="78">
                        <c:v>106</c:v>
                      </c:pt>
                      <c:pt idx="79">
                        <c:v>66</c:v>
                      </c:pt>
                      <c:pt idx="80">
                        <c:v>33</c:v>
                      </c:pt>
                      <c:pt idx="81">
                        <c:v>4</c:v>
                      </c:pt>
                      <c:pt idx="82">
                        <c:v>0</c:v>
                      </c:pt>
                      <c:pt idx="83">
                        <c:v>0</c:v>
                      </c:pt>
                      <c:pt idx="84">
                        <c:v>0</c:v>
                      </c:pt>
                      <c:pt idx="85">
                        <c:v>0</c:v>
                      </c:pt>
                      <c:pt idx="86">
                        <c:v>0</c:v>
                      </c:pt>
                      <c:pt idx="87">
                        <c:v>0</c:v>
                      </c:pt>
                      <c:pt idx="88">
                        <c:v>0</c:v>
                      </c:pt>
                      <c:pt idx="89">
                        <c:v>0</c:v>
                      </c:pt>
                      <c:pt idx="90">
                        <c:v>3</c:v>
                      </c:pt>
                      <c:pt idx="91">
                        <c:v>21</c:v>
                      </c:pt>
                      <c:pt idx="92">
                        <c:v>36</c:v>
                      </c:pt>
                      <c:pt idx="93">
                        <c:v>63</c:v>
                      </c:pt>
                      <c:pt idx="94">
                        <c:v>71</c:v>
                      </c:pt>
                      <c:pt idx="95">
                        <c:v>72</c:v>
                      </c:pt>
                      <c:pt idx="96">
                        <c:v>72</c:v>
                      </c:pt>
                      <c:pt idx="97">
                        <c:v>72</c:v>
                      </c:pt>
                      <c:pt idx="98">
                        <c:v>73</c:v>
                      </c:pt>
                      <c:pt idx="99">
                        <c:v>73</c:v>
                      </c:pt>
                      <c:pt idx="100">
                        <c:v>79</c:v>
                      </c:pt>
                      <c:pt idx="101">
                        <c:v>101</c:v>
                      </c:pt>
                      <c:pt idx="102">
                        <c:v>127</c:v>
                      </c:pt>
                      <c:pt idx="103">
                        <c:v>139</c:v>
                      </c:pt>
                      <c:pt idx="104">
                        <c:v>161</c:v>
                      </c:pt>
                      <c:pt idx="105">
                        <c:v>158</c:v>
                      </c:pt>
                      <c:pt idx="106">
                        <c:v>153</c:v>
                      </c:pt>
                      <c:pt idx="107">
                        <c:v>153</c:v>
                      </c:pt>
                      <c:pt idx="108">
                        <c:v>153</c:v>
                      </c:pt>
                      <c:pt idx="109">
                        <c:v>153</c:v>
                      </c:pt>
                      <c:pt idx="110">
                        <c:v>152</c:v>
                      </c:pt>
                      <c:pt idx="111">
                        <c:v>154</c:v>
                      </c:pt>
                      <c:pt idx="112">
                        <c:v>157</c:v>
                      </c:pt>
                      <c:pt idx="113">
                        <c:v>163</c:v>
                      </c:pt>
                      <c:pt idx="114">
                        <c:v>159</c:v>
                      </c:pt>
                    </c:numCache>
                  </c:numRef>
                </c:val>
                <c:extLst xmlns:c15="http://schemas.microsoft.com/office/drawing/2012/chart">
                  <c:ext xmlns:c16="http://schemas.microsoft.com/office/drawing/2014/chart" uri="{C3380CC4-5D6E-409C-BE32-E72D297353CC}">
                    <c16:uniqueId val="{00000008-7850-43F5-A507-39A7D7D1C7CC}"/>
                  </c:ext>
                </c:extLst>
              </c15:ser>
            </c15:filteredBarSeries>
            <c15:filteredBarSeries>
              <c15:ser>
                <c:idx val="7"/>
                <c:order val="7"/>
                <c:tx>
                  <c:strRef>
                    <c:extLst>
                      <c:ext xmlns:c15="http://schemas.microsoft.com/office/drawing/2012/chart" uri="{02D57815-91ED-43cb-92C2-25804820EDAC}">
                        <c15:formulaRef>
                          <c15:sqref>'Cruise Ships 12MR'!$I$10</c15:sqref>
                        </c15:formulaRef>
                      </c:ext>
                    </c:extLst>
                    <c:strCache>
                      <c:ptCount val="1"/>
                      <c:pt idx="0">
                        <c:v>Total Passengers and Crew onboard ships docking in Northern Ireland</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'Cruise Ships 12MR'!$A$11:$A$137</c15:sqref>
                        </c15:fullRef>
                        <c15:formulaRef>
                          <c15:sqref>'Cruise Ships 12MR'!$A$23:$A$137</c15:sqref>
                        </c15:formulaRef>
                      </c:ext>
                    </c:extLst>
                    <c:strCache>
                      <c:ptCount val="115"/>
                      <c:pt idx="0">
                        <c:v>12 months to Dec 2013</c:v>
                      </c:pt>
                      <c:pt idx="1">
                        <c:v>12 months to Jan 2014</c:v>
                      </c:pt>
                      <c:pt idx="2">
                        <c:v>12 months to Feb 2014</c:v>
                      </c:pt>
                      <c:pt idx="3">
                        <c:v>12 months to Mar 2014</c:v>
                      </c:pt>
                      <c:pt idx="4">
                        <c:v>12 months to Apr 2014</c:v>
                      </c:pt>
                      <c:pt idx="5">
                        <c:v>12 months to May 2014</c:v>
                      </c:pt>
                      <c:pt idx="6">
                        <c:v>12 months to Jun 2014</c:v>
                      </c:pt>
                      <c:pt idx="7">
                        <c:v>12 months to Jul 2014</c:v>
                      </c:pt>
                      <c:pt idx="8">
                        <c:v>12 months to Aug 2014</c:v>
                      </c:pt>
                      <c:pt idx="9">
                        <c:v>12 months to Sep 2014</c:v>
                      </c:pt>
                      <c:pt idx="10">
                        <c:v>12 months to Oct 2014</c:v>
                      </c:pt>
                      <c:pt idx="11">
                        <c:v>12 months to Nov 2014</c:v>
                      </c:pt>
                      <c:pt idx="12">
                        <c:v>12 months to Dec 2014</c:v>
                      </c:pt>
                      <c:pt idx="13">
                        <c:v>12 months to Jan 2015</c:v>
                      </c:pt>
                      <c:pt idx="14">
                        <c:v>12 months to Feb 2015</c:v>
                      </c:pt>
                      <c:pt idx="15">
                        <c:v>12 months to Mar 2015</c:v>
                      </c:pt>
                      <c:pt idx="16">
                        <c:v>12 months to Apr 2015</c:v>
                      </c:pt>
                      <c:pt idx="17">
                        <c:v>12 months to May 2015</c:v>
                      </c:pt>
                      <c:pt idx="18">
                        <c:v>12 months to Jun 2015</c:v>
                      </c:pt>
                      <c:pt idx="19">
                        <c:v>12 months to Jul 2015</c:v>
                      </c:pt>
                      <c:pt idx="20">
                        <c:v>12 months to Aug 2015</c:v>
                      </c:pt>
                      <c:pt idx="21">
                        <c:v>12 months to Sep 2015</c:v>
                      </c:pt>
                      <c:pt idx="22">
                        <c:v>12 months to Oct 2015</c:v>
                      </c:pt>
                      <c:pt idx="23">
                        <c:v>12 months to Nov 2015</c:v>
                      </c:pt>
                      <c:pt idx="24">
                        <c:v>12 months to Dec 2015</c:v>
                      </c:pt>
                      <c:pt idx="25">
                        <c:v>12 months to Jan 2016</c:v>
                      </c:pt>
                      <c:pt idx="26">
                        <c:v>12 months to Feb 2016</c:v>
                      </c:pt>
                      <c:pt idx="27">
                        <c:v>12 months to Mar 2016</c:v>
                      </c:pt>
                      <c:pt idx="28">
                        <c:v>12 months to Apr 2016</c:v>
                      </c:pt>
                      <c:pt idx="29">
                        <c:v>12 months to May 2016</c:v>
                      </c:pt>
                      <c:pt idx="30">
                        <c:v>12 months to Jun 2016</c:v>
                      </c:pt>
                      <c:pt idx="31">
                        <c:v>12 months to Jul 2016</c:v>
                      </c:pt>
                      <c:pt idx="32">
                        <c:v>12 months to Aug 2016</c:v>
                      </c:pt>
                      <c:pt idx="33">
                        <c:v>12 months to Sep 2016</c:v>
                      </c:pt>
                      <c:pt idx="34">
                        <c:v>12 months to Oct 2016</c:v>
                      </c:pt>
                      <c:pt idx="35">
                        <c:v>12 months to Nov 2016</c:v>
                      </c:pt>
                      <c:pt idx="36">
                        <c:v>12 months to Dec 2016</c:v>
                      </c:pt>
                      <c:pt idx="37">
                        <c:v>12 months to Jan 2017</c:v>
                      </c:pt>
                      <c:pt idx="38">
                        <c:v>12 months to Feb 2017</c:v>
                      </c:pt>
                      <c:pt idx="39">
                        <c:v>12 months to Mar 2017</c:v>
                      </c:pt>
                      <c:pt idx="40">
                        <c:v>12 months to Apr 2017</c:v>
                      </c:pt>
                      <c:pt idx="41">
                        <c:v>12 months to May 2017</c:v>
                      </c:pt>
                      <c:pt idx="42">
                        <c:v>12 months to Jun 2017</c:v>
                      </c:pt>
                      <c:pt idx="43">
                        <c:v>12 months to Jul 2017</c:v>
                      </c:pt>
                      <c:pt idx="44">
                        <c:v>12 months to Aug 2017</c:v>
                      </c:pt>
                      <c:pt idx="45">
                        <c:v>12 months to Sep 2017</c:v>
                      </c:pt>
                      <c:pt idx="46">
                        <c:v>12 months to Oct 2017</c:v>
                      </c:pt>
                      <c:pt idx="47">
                        <c:v>12 months to Nov 2017</c:v>
                      </c:pt>
                      <c:pt idx="48">
                        <c:v>12 months to Dec 2017</c:v>
                      </c:pt>
                      <c:pt idx="49">
                        <c:v>12 months to Jan 2018</c:v>
                      </c:pt>
                      <c:pt idx="50">
                        <c:v>12 months to Feb 2018</c:v>
                      </c:pt>
                      <c:pt idx="51">
                        <c:v>12 months to Mar 2018</c:v>
                      </c:pt>
                      <c:pt idx="52">
                        <c:v>12 months to Apr 2018</c:v>
                      </c:pt>
                      <c:pt idx="53">
                        <c:v>12 months to May 2018</c:v>
                      </c:pt>
                      <c:pt idx="54">
                        <c:v>12 months to June 2018</c:v>
                      </c:pt>
                      <c:pt idx="55">
                        <c:v>12 months to Jul 2018</c:v>
                      </c:pt>
                      <c:pt idx="56">
                        <c:v>12 months to Aug 2018</c:v>
                      </c:pt>
                      <c:pt idx="57">
                        <c:v>12 months to Sep 2018</c:v>
                      </c:pt>
                      <c:pt idx="58">
                        <c:v>12 months to Oct 2018</c:v>
                      </c:pt>
                      <c:pt idx="59">
                        <c:v>12 months to Nov 2018</c:v>
                      </c:pt>
                      <c:pt idx="60">
                        <c:v>12 months to Dec 2018</c:v>
                      </c:pt>
                      <c:pt idx="61">
                        <c:v>12 months to Jan 2019</c:v>
                      </c:pt>
                      <c:pt idx="62">
                        <c:v>12 months to Feb 2019</c:v>
                      </c:pt>
                      <c:pt idx="63">
                        <c:v>12 months to Mar 2019</c:v>
                      </c:pt>
                      <c:pt idx="64">
                        <c:v>12 months to Apr 2019</c:v>
                      </c:pt>
                      <c:pt idx="65">
                        <c:v>12 months to May 2019</c:v>
                      </c:pt>
                      <c:pt idx="66">
                        <c:v>12 months to Jun 2019</c:v>
                      </c:pt>
                      <c:pt idx="67">
                        <c:v>12 months to Jul 2019</c:v>
                      </c:pt>
                      <c:pt idx="68">
                        <c:v>12 months to Aug 2019</c:v>
                      </c:pt>
                      <c:pt idx="69">
                        <c:v>12 months to Sep 2019</c:v>
                      </c:pt>
                      <c:pt idx="70">
                        <c:v>12 months to Oct 2019</c:v>
                      </c:pt>
                      <c:pt idx="71">
                        <c:v>12 months to Nov 2019</c:v>
                      </c:pt>
                      <c:pt idx="72">
                        <c:v>12 months to Dec 2019</c:v>
                      </c:pt>
                      <c:pt idx="73">
                        <c:v>12 months to Jan 2020</c:v>
                      </c:pt>
                      <c:pt idx="74">
                        <c:v>12 months to Feb 2020</c:v>
                      </c:pt>
                      <c:pt idx="75">
                        <c:v>12 months to Mar 2020</c:v>
                      </c:pt>
                      <c:pt idx="76">
                        <c:v>12 months to Apr 2020</c:v>
                      </c:pt>
                      <c:pt idx="77">
                        <c:v>12 months to May 2020</c:v>
                      </c:pt>
                      <c:pt idx="78">
                        <c:v>12 months to Jun 2020</c:v>
                      </c:pt>
                      <c:pt idx="79">
                        <c:v>12 months to Jul 2020</c:v>
                      </c:pt>
                      <c:pt idx="80">
                        <c:v>12 months to Aug 2020</c:v>
                      </c:pt>
                      <c:pt idx="81">
                        <c:v>12 months to Sept 2020</c:v>
                      </c:pt>
                      <c:pt idx="82">
                        <c:v>12 months to Oct 2020</c:v>
                      </c:pt>
                      <c:pt idx="83">
                        <c:v>12 months to Nov 2020</c:v>
                      </c:pt>
                      <c:pt idx="84">
                        <c:v>12 months to Dec 2020</c:v>
                      </c:pt>
                      <c:pt idx="85">
                        <c:v>12 months to Jan 2021</c:v>
                      </c:pt>
                      <c:pt idx="86">
                        <c:v>12 months to Feb 2021</c:v>
                      </c:pt>
                      <c:pt idx="87">
                        <c:v>12 months to Mar 2021</c:v>
                      </c:pt>
                      <c:pt idx="88">
                        <c:v>12 months to Apr 2021</c:v>
                      </c:pt>
                      <c:pt idx="89">
                        <c:v>12 months to May 2021</c:v>
                      </c:pt>
                      <c:pt idx="90">
                        <c:v>12 months to June 2021</c:v>
                      </c:pt>
                      <c:pt idx="91">
                        <c:v>12 months to Jul 2021</c:v>
                      </c:pt>
                      <c:pt idx="92">
                        <c:v>12 months to Aug 2021</c:v>
                      </c:pt>
                      <c:pt idx="93">
                        <c:v>12 months to Sep 2021 (p)</c:v>
                      </c:pt>
                      <c:pt idx="94">
                        <c:v>12 months to Oct 2021</c:v>
                      </c:pt>
                      <c:pt idx="95">
                        <c:v>12 months to Nov 2021</c:v>
                      </c:pt>
                      <c:pt idx="96">
                        <c:v>12 months to Dec 2021</c:v>
                      </c:pt>
                      <c:pt idx="97">
                        <c:v>12 months to Jan 2022</c:v>
                      </c:pt>
                      <c:pt idx="98">
                        <c:v>12 months to Feb 2022</c:v>
                      </c:pt>
                      <c:pt idx="99">
                        <c:v>12 months to Mar 2022</c:v>
                      </c:pt>
                      <c:pt idx="100">
                        <c:v>12 months to April 2022</c:v>
                      </c:pt>
                      <c:pt idx="101">
                        <c:v>12 months to May 2022</c:v>
                      </c:pt>
                      <c:pt idx="102">
                        <c:v>12 months to Jun 2022</c:v>
                      </c:pt>
                      <c:pt idx="103">
                        <c:v>12 months to Jul 2022</c:v>
                      </c:pt>
                      <c:pt idx="104">
                        <c:v>12 months to Aug 2022</c:v>
                      </c:pt>
                      <c:pt idx="105">
                        <c:v>12 months to Sep 2022</c:v>
                      </c:pt>
                      <c:pt idx="106">
                        <c:v>12 months to Oct 2022</c:v>
                      </c:pt>
                      <c:pt idx="107">
                        <c:v>12 months to Nov 2022</c:v>
                      </c:pt>
                      <c:pt idx="108">
                        <c:v>12 months to Dec 2022</c:v>
                      </c:pt>
                      <c:pt idx="109">
                        <c:v>12 months to Jan 2023</c:v>
                      </c:pt>
                      <c:pt idx="110">
                        <c:v>12 months to Feb 2023</c:v>
                      </c:pt>
                      <c:pt idx="111">
                        <c:v>12 months to Mar 2023</c:v>
                      </c:pt>
                      <c:pt idx="112">
                        <c:v>12 months to Apr 2023</c:v>
                      </c:pt>
                      <c:pt idx="113">
                        <c:v>12 months to May 2023</c:v>
                      </c:pt>
                      <c:pt idx="114">
                        <c:v>12 months to Jun 2023</c:v>
                      </c:pt>
                    </c:strCache>
                  </c:strRef>
                </c:cat>
                <c:val>
                  <c:numRef>
                    <c:extLst>
                      <c:ext xmlns:c15="http://schemas.microsoft.com/office/drawing/2012/chart" uri="{02D57815-91ED-43cb-92C2-25804820EDAC}">
                        <c15:fullRef>
                          <c15:sqref>'Cruise Ships 12MR'!$I$11:$I$137</c15:sqref>
                        </c15:fullRef>
                        <c15:formulaRef>
                          <c15:sqref>'Cruise Ships 12MR'!$I$23:$I$137</c15:sqref>
                        </c15:formulaRef>
                      </c:ext>
                    </c:extLst>
                    <c:numCache>
                      <c:formatCode>_-* #,##0_-;\-* #,##0_-;_-* "-"??_-;_-@_-</c:formatCode>
                      <c:ptCount val="115"/>
                      <c:pt idx="0">
                        <c:v>102839</c:v>
                      </c:pt>
                      <c:pt idx="1">
                        <c:v>102839</c:v>
                      </c:pt>
                      <c:pt idx="2">
                        <c:v>102839</c:v>
                      </c:pt>
                      <c:pt idx="3">
                        <c:v>103889</c:v>
                      </c:pt>
                      <c:pt idx="4">
                        <c:v>104184</c:v>
                      </c:pt>
                      <c:pt idx="5">
                        <c:v>103441</c:v>
                      </c:pt>
                      <c:pt idx="6">
                        <c:v>104365</c:v>
                      </c:pt>
                      <c:pt idx="7">
                        <c:v>102195</c:v>
                      </c:pt>
                      <c:pt idx="8">
                        <c:v>109546</c:v>
                      </c:pt>
                      <c:pt idx="9">
                        <c:v>118063</c:v>
                      </c:pt>
                      <c:pt idx="10">
                        <c:v>119063</c:v>
                      </c:pt>
                      <c:pt idx="11">
                        <c:v>119063</c:v>
                      </c:pt>
                      <c:pt idx="12">
                        <c:v>120153</c:v>
                      </c:pt>
                      <c:pt idx="13">
                        <c:v>120153</c:v>
                      </c:pt>
                      <c:pt idx="14">
                        <c:v>120153</c:v>
                      </c:pt>
                      <c:pt idx="15">
                        <c:v>119878</c:v>
                      </c:pt>
                      <c:pt idx="16">
                        <c:v>119460</c:v>
                      </c:pt>
                      <c:pt idx="17">
                        <c:v>109629</c:v>
                      </c:pt>
                      <c:pt idx="18">
                        <c:v>109630</c:v>
                      </c:pt>
                      <c:pt idx="19">
                        <c:v>127681</c:v>
                      </c:pt>
                      <c:pt idx="20">
                        <c:v>127537</c:v>
                      </c:pt>
                      <c:pt idx="21">
                        <c:v>120587</c:v>
                      </c:pt>
                      <c:pt idx="22">
                        <c:v>122867</c:v>
                      </c:pt>
                      <c:pt idx="23">
                        <c:v>124067</c:v>
                      </c:pt>
                      <c:pt idx="24">
                        <c:v>122977</c:v>
                      </c:pt>
                      <c:pt idx="25">
                        <c:v>122977</c:v>
                      </c:pt>
                      <c:pt idx="26">
                        <c:v>122977</c:v>
                      </c:pt>
                      <c:pt idx="27">
                        <c:v>124352</c:v>
                      </c:pt>
                      <c:pt idx="28">
                        <c:v>124352</c:v>
                      </c:pt>
                      <c:pt idx="29">
                        <c:v>129843</c:v>
                      </c:pt>
                      <c:pt idx="30">
                        <c:v>151474</c:v>
                      </c:pt>
                      <c:pt idx="31">
                        <c:v>141714</c:v>
                      </c:pt>
                      <c:pt idx="32">
                        <c:v>158154</c:v>
                      </c:pt>
                      <c:pt idx="33">
                        <c:v>158457</c:v>
                      </c:pt>
                      <c:pt idx="34">
                        <c:v>151517</c:v>
                      </c:pt>
                      <c:pt idx="35">
                        <c:v>150317</c:v>
                      </c:pt>
                      <c:pt idx="36">
                        <c:v>151517</c:v>
                      </c:pt>
                      <c:pt idx="37">
                        <c:v>151517</c:v>
                      </c:pt>
                      <c:pt idx="38">
                        <c:v>151517</c:v>
                      </c:pt>
                      <c:pt idx="39">
                        <c:v>149367</c:v>
                      </c:pt>
                      <c:pt idx="40">
                        <c:v>152038</c:v>
                      </c:pt>
                      <c:pt idx="41">
                        <c:v>158796</c:v>
                      </c:pt>
                      <c:pt idx="42">
                        <c:v>160909</c:v>
                      </c:pt>
                      <c:pt idx="43">
                        <c:v>164280</c:v>
                      </c:pt>
                      <c:pt idx="44">
                        <c:v>155669</c:v>
                      </c:pt>
                      <c:pt idx="45">
                        <c:v>169289</c:v>
                      </c:pt>
                      <c:pt idx="46">
                        <c:v>169289</c:v>
                      </c:pt>
                      <c:pt idx="47">
                        <c:v>169289</c:v>
                      </c:pt>
                      <c:pt idx="48">
                        <c:v>168089</c:v>
                      </c:pt>
                      <c:pt idx="49">
                        <c:v>168089</c:v>
                      </c:pt>
                      <c:pt idx="50">
                        <c:v>168089</c:v>
                      </c:pt>
                      <c:pt idx="51">
                        <c:v>168939</c:v>
                      </c:pt>
                      <c:pt idx="52">
                        <c:v>172429</c:v>
                      </c:pt>
                      <c:pt idx="53">
                        <c:v>184750</c:v>
                      </c:pt>
                      <c:pt idx="54">
                        <c:v>184216</c:v>
                      </c:pt>
                      <c:pt idx="55">
                        <c:v>189560</c:v>
                      </c:pt>
                      <c:pt idx="56">
                        <c:v>192831</c:v>
                      </c:pt>
                      <c:pt idx="57">
                        <c:v>201713</c:v>
                      </c:pt>
                      <c:pt idx="58">
                        <c:v>202913</c:v>
                      </c:pt>
                      <c:pt idx="59">
                        <c:v>202913</c:v>
                      </c:pt>
                      <c:pt idx="60">
                        <c:v>202913</c:v>
                      </c:pt>
                      <c:pt idx="61">
                        <c:v>202913</c:v>
                      </c:pt>
                      <c:pt idx="62">
                        <c:v>202913</c:v>
                      </c:pt>
                      <c:pt idx="63">
                        <c:v>202913</c:v>
                      </c:pt>
                      <c:pt idx="64">
                        <c:v>208154</c:v>
                      </c:pt>
                      <c:pt idx="65">
                        <c:v>212383</c:v>
                      </c:pt>
                      <c:pt idx="66">
                        <c:v>233615</c:v>
                      </c:pt>
                      <c:pt idx="67">
                        <c:v>258394</c:v>
                      </c:pt>
                      <c:pt idx="68">
                        <c:v>269021</c:v>
                      </c:pt>
                      <c:pt idx="69">
                        <c:v>285101</c:v>
                      </c:pt>
                      <c:pt idx="70">
                        <c:v>290198</c:v>
                      </c:pt>
                      <c:pt idx="71">
                        <c:v>290198</c:v>
                      </c:pt>
                      <c:pt idx="72">
                        <c:v>290198</c:v>
                      </c:pt>
                      <c:pt idx="73">
                        <c:v>290198</c:v>
                      </c:pt>
                      <c:pt idx="74">
                        <c:v>290198</c:v>
                      </c:pt>
                      <c:pt idx="75">
                        <c:v>289348</c:v>
                      </c:pt>
                      <c:pt idx="76">
                        <c:v>277946</c:v>
                      </c:pt>
                      <c:pt idx="77">
                        <c:v>231446</c:v>
                      </c:pt>
                      <c:pt idx="78">
                        <c:v>176108</c:v>
                      </c:pt>
                      <c:pt idx="79">
                        <c:v>115262</c:v>
                      </c:pt>
                      <c:pt idx="80">
                        <c:v>57026</c:v>
                      </c:pt>
                      <c:pt idx="81">
                        <c:v>6297</c:v>
                      </c:pt>
                      <c:pt idx="82">
                        <c:v>0</c:v>
                      </c:pt>
                      <c:pt idx="83">
                        <c:v>0</c:v>
                      </c:pt>
                      <c:pt idx="84">
                        <c:v>0</c:v>
                      </c:pt>
                      <c:pt idx="85">
                        <c:v>0</c:v>
                      </c:pt>
                      <c:pt idx="86">
                        <c:v>0</c:v>
                      </c:pt>
                      <c:pt idx="87">
                        <c:v>0</c:v>
                      </c:pt>
                      <c:pt idx="88">
                        <c:v>0</c:v>
                      </c:pt>
                      <c:pt idx="89">
                        <c:v>0</c:v>
                      </c:pt>
                      <c:pt idx="90">
                        <c:v>16235</c:v>
                      </c:pt>
                      <c:pt idx="91">
                        <c:v>103173</c:v>
                      </c:pt>
                      <c:pt idx="92">
                        <c:v>177387</c:v>
                      </c:pt>
                      <c:pt idx="93">
                        <c:v>269216</c:v>
                      </c:pt>
                      <c:pt idx="94">
                        <c:v>315802</c:v>
                      </c:pt>
                      <c:pt idx="95">
                        <c:v>317802</c:v>
                      </c:pt>
                      <c:pt idx="96">
                        <c:v>317802</c:v>
                      </c:pt>
                      <c:pt idx="97">
                        <c:v>317802</c:v>
                      </c:pt>
                      <c:pt idx="98">
                        <c:v>319777</c:v>
                      </c:pt>
                      <c:pt idx="99">
                        <c:v>319777</c:v>
                      </c:pt>
                      <c:pt idx="100">
                        <c:v>329901</c:v>
                      </c:pt>
                      <c:pt idx="101">
                        <c:v>384431</c:v>
                      </c:pt>
                      <c:pt idx="102">
                        <c:v>426628</c:v>
                      </c:pt>
                      <c:pt idx="103">
                        <c:v>410606</c:v>
                      </c:pt>
                      <c:pt idx="104">
                        <c:v>403178</c:v>
                      </c:pt>
                      <c:pt idx="105">
                        <c:v>363276</c:v>
                      </c:pt>
                      <c:pt idx="106">
                        <c:v>326318</c:v>
                      </c:pt>
                      <c:pt idx="107">
                        <c:v>326293</c:v>
                      </c:pt>
                      <c:pt idx="108">
                        <c:v>326293</c:v>
                      </c:pt>
                      <c:pt idx="109">
                        <c:v>326293</c:v>
                      </c:pt>
                      <c:pt idx="110">
                        <c:v>324318</c:v>
                      </c:pt>
                      <c:pt idx="111">
                        <c:v>325118</c:v>
                      </c:pt>
                      <c:pt idx="112">
                        <c:v>315394</c:v>
                      </c:pt>
                      <c:pt idx="113">
                        <c:v>264230</c:v>
                      </c:pt>
                      <c:pt idx="114">
                        <c:v>210039</c:v>
                      </c:pt>
                    </c:numCache>
                  </c:numRef>
                </c:val>
                <c:extLst xmlns:c15="http://schemas.microsoft.com/office/drawing/2012/chart">
                  <c:ext xmlns:c16="http://schemas.microsoft.com/office/drawing/2014/chart" uri="{C3380CC4-5D6E-409C-BE32-E72D297353CC}">
                    <c16:uniqueId val="{00000009-7850-43F5-A507-39A7D7D1C7CC}"/>
                  </c:ext>
                </c:extLst>
              </c15:ser>
            </c15:filteredBarSeries>
          </c:ext>
        </c:extLst>
      </c:barChart>
      <c:catAx>
        <c:axId val="49134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58872"/>
        <c:crosses val="autoZero"/>
        <c:auto val="1"/>
        <c:lblAlgn val="ctr"/>
        <c:lblOffset val="100"/>
        <c:tickLblSkip val="12"/>
        <c:noMultiLvlLbl val="0"/>
      </c:catAx>
      <c:valAx>
        <c:axId val="491358872"/>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1342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UK Residents travel abroad</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'UK Travel abroad'!$B$8</c:f>
              <c:strCache>
                <c:ptCount val="1"/>
                <c:pt idx="0">
                  <c:v>Trips (thousands)</c:v>
                </c:pt>
              </c:strCache>
            </c:strRef>
          </c:tx>
          <c:spPr>
            <a:ln w="28575" cap="rnd">
              <a:solidFill>
                <a:schemeClr val="accent1"/>
              </a:solidFill>
              <a:round/>
            </a:ln>
            <a:effectLst/>
          </c:spPr>
          <c:marker>
            <c:symbol val="none"/>
          </c:marker>
          <c:cat>
            <c:strRef>
              <c:f>'UK Travel abroad'!$A$9:$A$90</c:f>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f>'UK Travel abroad'!$B$9:$B$90</c:f>
              <c:numCache>
                <c:formatCode>_(* #,##0_);_(* \(#,##0\);_(* "-"??_);_(@_)</c:formatCode>
                <c:ptCount val="82"/>
                <c:pt idx="0">
                  <c:v>81758</c:v>
                </c:pt>
                <c:pt idx="1">
                  <c:v>82302</c:v>
                </c:pt>
                <c:pt idx="2">
                  <c:v>82313</c:v>
                </c:pt>
                <c:pt idx="3">
                  <c:v>82721</c:v>
                </c:pt>
                <c:pt idx="4">
                  <c:v>83468</c:v>
                </c:pt>
                <c:pt idx="5">
                  <c:v>83635</c:v>
                </c:pt>
                <c:pt idx="6">
                  <c:v>84677</c:v>
                </c:pt>
                <c:pt idx="7">
                  <c:v>85016</c:v>
                </c:pt>
                <c:pt idx="8">
                  <c:v>85305</c:v>
                </c:pt>
                <c:pt idx="9">
                  <c:v>85827</c:v>
                </c:pt>
                <c:pt idx="10">
                  <c:v>86403</c:v>
                </c:pt>
                <c:pt idx="11">
                  <c:v>86791</c:v>
                </c:pt>
                <c:pt idx="12">
                  <c:v>87242</c:v>
                </c:pt>
                <c:pt idx="13">
                  <c:v>87591</c:v>
                </c:pt>
                <c:pt idx="14">
                  <c:v>87720</c:v>
                </c:pt>
                <c:pt idx="15">
                  <c:v>87899</c:v>
                </c:pt>
                <c:pt idx="16">
                  <c:v>88257</c:v>
                </c:pt>
                <c:pt idx="17">
                  <c:v>88728</c:v>
                </c:pt>
                <c:pt idx="18">
                  <c:v>88803</c:v>
                </c:pt>
                <c:pt idx="19">
                  <c:v>89221</c:v>
                </c:pt>
                <c:pt idx="20">
                  <c:v>89935</c:v>
                </c:pt>
                <c:pt idx="21">
                  <c:v>90027</c:v>
                </c:pt>
                <c:pt idx="22">
                  <c:v>90377</c:v>
                </c:pt>
                <c:pt idx="23">
                  <c:v>90610</c:v>
                </c:pt>
                <c:pt idx="24">
                  <c:v>90571</c:v>
                </c:pt>
                <c:pt idx="25">
                  <c:v>90889</c:v>
                </c:pt>
                <c:pt idx="26">
                  <c:v>91356</c:v>
                </c:pt>
                <c:pt idx="27">
                  <c:v>92139</c:v>
                </c:pt>
                <c:pt idx="28">
                  <c:v>92527</c:v>
                </c:pt>
                <c:pt idx="29">
                  <c:v>93152</c:v>
                </c:pt>
                <c:pt idx="30">
                  <c:v>93251</c:v>
                </c:pt>
                <c:pt idx="31">
                  <c:v>93152</c:v>
                </c:pt>
                <c:pt idx="32">
                  <c:v>93247</c:v>
                </c:pt>
                <c:pt idx="33">
                  <c:v>93328</c:v>
                </c:pt>
                <c:pt idx="34">
                  <c:v>93107</c:v>
                </c:pt>
                <c:pt idx="35">
                  <c:v>93090</c:v>
                </c:pt>
                <c:pt idx="36">
                  <c:v>93086</c:v>
                </c:pt>
                <c:pt idx="37">
                  <c:v>92356</c:v>
                </c:pt>
                <c:pt idx="38">
                  <c:v>92050</c:v>
                </c:pt>
                <c:pt idx="39">
                  <c:v>88816</c:v>
                </c:pt>
                <c:pt idx="40">
                  <c:v>80629</c:v>
                </c:pt>
                <c:pt idx="41">
                  <c:v>72676</c:v>
                </c:pt>
                <c:pt idx="42">
                  <c:v>63996</c:v>
                </c:pt>
                <c:pt idx="43">
                  <c:v>56709</c:v>
                </c:pt>
                <c:pt idx="44">
                  <c:v>47840</c:v>
                </c:pt>
                <c:pt idx="45">
                  <c:v>40187</c:v>
                </c:pt>
                <c:pt idx="46">
                  <c:v>33122</c:v>
                </c:pt>
                <c:pt idx="47">
                  <c:v>28098</c:v>
                </c:pt>
                <c:pt idx="48">
                  <c:v>23827</c:v>
                </c:pt>
                <c:pt idx="49">
                  <c:v>18532</c:v>
                </c:pt>
                <c:pt idx="50">
                  <c:v>13592</c:v>
                </c:pt>
                <c:pt idx="51">
                  <c:v>10710</c:v>
                </c:pt>
                <c:pt idx="52">
                  <c:v>10751</c:v>
                </c:pt>
                <c:pt idx="53">
                  <c:v>10763</c:v>
                </c:pt>
                <c:pt idx="54">
                  <c:v>10771</c:v>
                </c:pt>
                <c:pt idx="55">
                  <c:v>10843</c:v>
                </c:pt>
                <c:pt idx="56">
                  <c:v>11128</c:v>
                </c:pt>
                <c:pt idx="57">
                  <c:v>12689</c:v>
                </c:pt>
                <c:pt idx="58">
                  <c:v>14439</c:v>
                </c:pt>
                <c:pt idx="59">
                  <c:v>16496</c:v>
                </c:pt>
                <c:pt idx="60">
                  <c:v>18475</c:v>
                </c:pt>
                <c:pt idx="61">
                  <c:v>20909</c:v>
                </c:pt>
                <c:pt idx="62">
                  <c:v>23602</c:v>
                </c:pt>
                <c:pt idx="63">
                  <c:v>27279</c:v>
                </c:pt>
                <c:pt idx="64">
                  <c:v>33253</c:v>
                </c:pt>
                <c:pt idx="65">
                  <c:v>39340</c:v>
                </c:pt>
                <c:pt idx="66">
                  <c:v>46702</c:v>
                </c:pt>
                <c:pt idx="67">
                  <c:v>52409</c:v>
                </c:pt>
                <c:pt idx="68">
                  <c:v>58726</c:v>
                </c:pt>
                <c:pt idx="69">
                  <c:v>63545</c:v>
                </c:pt>
                <c:pt idx="70">
                  <c:v>67844</c:v>
                </c:pt>
                <c:pt idx="71">
                  <c:v>69619</c:v>
                </c:pt>
                <c:pt idx="72">
                  <c:v>70950</c:v>
                </c:pt>
                <c:pt idx="73">
                  <c:v>73743.977779310109</c:v>
                </c:pt>
                <c:pt idx="74">
                  <c:v>75476.039356684298</c:v>
                </c:pt>
                <c:pt idx="75">
                  <c:v>76646.820516239299</c:v>
                </c:pt>
                <c:pt idx="76">
                  <c:v>77745</c:v>
                </c:pt>
                <c:pt idx="77">
                  <c:v>78887</c:v>
                </c:pt>
                <c:pt idx="78">
                  <c:v>79597</c:v>
                </c:pt>
                <c:pt idx="79">
                  <c:v>79868</c:v>
                </c:pt>
                <c:pt idx="80">
                  <c:v>79267</c:v>
                </c:pt>
              </c:numCache>
            </c:numRef>
          </c:val>
          <c:smooth val="0"/>
          <c:extLst>
            <c:ext xmlns:c16="http://schemas.microsoft.com/office/drawing/2014/chart" uri="{C3380CC4-5D6E-409C-BE32-E72D297353CC}">
              <c16:uniqueId val="{00000000-C144-41D2-949F-A6EBD89C292A}"/>
            </c:ext>
          </c:extLst>
        </c:ser>
        <c:dLbls>
          <c:showLegendKey val="0"/>
          <c:showVal val="0"/>
          <c:showCatName val="0"/>
          <c:showSerName val="0"/>
          <c:showPercent val="0"/>
          <c:showBubbleSize val="0"/>
        </c:dLbls>
        <c:marker val="1"/>
        <c:smooth val="0"/>
        <c:axId val="908472264"/>
        <c:axId val="908473248"/>
      </c:lineChart>
      <c:lineChart>
        <c:grouping val="standard"/>
        <c:varyColors val="0"/>
        <c:ser>
          <c:idx val="2"/>
          <c:order val="2"/>
          <c:tx>
            <c:strRef>
              <c:f>'UK Travel abroad'!$D$8</c:f>
              <c:strCache>
                <c:ptCount val="1"/>
                <c:pt idx="0">
                  <c:v>Spend (£ Millions)</c:v>
                </c:pt>
              </c:strCache>
            </c:strRef>
          </c:tx>
          <c:spPr>
            <a:ln w="28575" cap="rnd">
              <a:solidFill>
                <a:srgbClr val="00B050"/>
              </a:solidFill>
              <a:round/>
            </a:ln>
            <a:effectLst/>
          </c:spPr>
          <c:marker>
            <c:symbol val="none"/>
          </c:marker>
          <c:cat>
            <c:strRef>
              <c:f>'UK Travel abroad'!$A$9:$A$90</c:f>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f>'UK Travel abroad'!$D$9:$D$90</c:f>
              <c:numCache>
                <c:formatCode>_(* #,##0_);_(* \(#,##0\);_(* "-"??_);_(@_)</c:formatCode>
                <c:ptCount val="82"/>
                <c:pt idx="0">
                  <c:v>50863</c:v>
                </c:pt>
                <c:pt idx="1">
                  <c:v>51058</c:v>
                </c:pt>
                <c:pt idx="2">
                  <c:v>51400</c:v>
                </c:pt>
                <c:pt idx="3">
                  <c:v>51890</c:v>
                </c:pt>
                <c:pt idx="4">
                  <c:v>52177</c:v>
                </c:pt>
                <c:pt idx="5">
                  <c:v>52089</c:v>
                </c:pt>
                <c:pt idx="6">
                  <c:v>53171</c:v>
                </c:pt>
                <c:pt idx="7">
                  <c:v>53424</c:v>
                </c:pt>
                <c:pt idx="8">
                  <c:v>53908</c:v>
                </c:pt>
                <c:pt idx="9">
                  <c:v>54162</c:v>
                </c:pt>
                <c:pt idx="10">
                  <c:v>54117</c:v>
                </c:pt>
                <c:pt idx="11">
                  <c:v>54160</c:v>
                </c:pt>
                <c:pt idx="12">
                  <c:v>54429</c:v>
                </c:pt>
                <c:pt idx="13">
                  <c:v>54759</c:v>
                </c:pt>
                <c:pt idx="14">
                  <c:v>54765</c:v>
                </c:pt>
                <c:pt idx="15">
                  <c:v>55262</c:v>
                </c:pt>
                <c:pt idx="16">
                  <c:v>55112</c:v>
                </c:pt>
                <c:pt idx="17">
                  <c:v>55951</c:v>
                </c:pt>
                <c:pt idx="18">
                  <c:v>55888</c:v>
                </c:pt>
                <c:pt idx="19">
                  <c:v>56386</c:v>
                </c:pt>
                <c:pt idx="20">
                  <c:v>56903</c:v>
                </c:pt>
                <c:pt idx="21">
                  <c:v>57181</c:v>
                </c:pt>
                <c:pt idx="22">
                  <c:v>57806</c:v>
                </c:pt>
                <c:pt idx="23">
                  <c:v>57826</c:v>
                </c:pt>
                <c:pt idx="24">
                  <c:v>58129</c:v>
                </c:pt>
                <c:pt idx="25">
                  <c:v>58741</c:v>
                </c:pt>
                <c:pt idx="26">
                  <c:v>58821</c:v>
                </c:pt>
                <c:pt idx="27">
                  <c:v>58905</c:v>
                </c:pt>
                <c:pt idx="28">
                  <c:v>59680</c:v>
                </c:pt>
                <c:pt idx="29">
                  <c:v>59851</c:v>
                </c:pt>
                <c:pt idx="30">
                  <c:v>60318</c:v>
                </c:pt>
                <c:pt idx="31">
                  <c:v>60333</c:v>
                </c:pt>
                <c:pt idx="32">
                  <c:v>60980</c:v>
                </c:pt>
                <c:pt idx="33">
                  <c:v>61667</c:v>
                </c:pt>
                <c:pt idx="34">
                  <c:v>61950</c:v>
                </c:pt>
                <c:pt idx="35">
                  <c:v>62393</c:v>
                </c:pt>
                <c:pt idx="36">
                  <c:v>62326</c:v>
                </c:pt>
                <c:pt idx="37">
                  <c:v>61672</c:v>
                </c:pt>
                <c:pt idx="38">
                  <c:v>61770</c:v>
                </c:pt>
                <c:pt idx="39">
                  <c:v>60085</c:v>
                </c:pt>
                <c:pt idx="40">
                  <c:v>55218</c:v>
                </c:pt>
                <c:pt idx="41">
                  <c:v>50346</c:v>
                </c:pt>
                <c:pt idx="42">
                  <c:v>44331</c:v>
                </c:pt>
                <c:pt idx="43">
                  <c:v>39742</c:v>
                </c:pt>
                <c:pt idx="44">
                  <c:v>31901</c:v>
                </c:pt>
                <c:pt idx="45">
                  <c:v>25400</c:v>
                </c:pt>
                <c:pt idx="46">
                  <c:v>20103</c:v>
                </c:pt>
                <c:pt idx="47">
                  <c:v>16506</c:v>
                </c:pt>
                <c:pt idx="48">
                  <c:v>13767</c:v>
                </c:pt>
                <c:pt idx="49">
                  <c:v>10551</c:v>
                </c:pt>
                <c:pt idx="50">
                  <c:v>7368</c:v>
                </c:pt>
                <c:pt idx="51">
                  <c:v>5370</c:v>
                </c:pt>
                <c:pt idx="52">
                  <c:v>5529</c:v>
                </c:pt>
                <c:pt idx="53">
                  <c:v>5734</c:v>
                </c:pt>
                <c:pt idx="54">
                  <c:v>6090</c:v>
                </c:pt>
                <c:pt idx="55">
                  <c:v>5995</c:v>
                </c:pt>
                <c:pt idx="56">
                  <c:v>7593</c:v>
                </c:pt>
                <c:pt idx="57">
                  <c:v>9728</c:v>
                </c:pt>
                <c:pt idx="58">
                  <c:v>11480</c:v>
                </c:pt>
                <c:pt idx="59">
                  <c:v>13160</c:v>
                </c:pt>
                <c:pt idx="60">
                  <c:v>15004</c:v>
                </c:pt>
                <c:pt idx="61">
                  <c:v>17050</c:v>
                </c:pt>
                <c:pt idx="62">
                  <c:v>19200</c:v>
                </c:pt>
                <c:pt idx="63">
                  <c:v>21867</c:v>
                </c:pt>
                <c:pt idx="64">
                  <c:v>26184</c:v>
                </c:pt>
                <c:pt idx="65">
                  <c:v>30849</c:v>
                </c:pt>
                <c:pt idx="66">
                  <c:v>36575</c:v>
                </c:pt>
                <c:pt idx="67">
                  <c:v>41675</c:v>
                </c:pt>
                <c:pt idx="68">
                  <c:v>47631</c:v>
                </c:pt>
                <c:pt idx="69">
                  <c:v>52299</c:v>
                </c:pt>
                <c:pt idx="70">
                  <c:v>55893</c:v>
                </c:pt>
                <c:pt idx="71">
                  <c:v>57322</c:v>
                </c:pt>
                <c:pt idx="72">
                  <c:v>58535</c:v>
                </c:pt>
                <c:pt idx="73">
                  <c:v>60820.926499272238</c:v>
                </c:pt>
                <c:pt idx="74">
                  <c:v>62328.45799289563</c:v>
                </c:pt>
                <c:pt idx="75">
                  <c:v>63549</c:v>
                </c:pt>
                <c:pt idx="76">
                  <c:v>64614</c:v>
                </c:pt>
                <c:pt idx="77">
                  <c:v>65733</c:v>
                </c:pt>
                <c:pt idx="78">
                  <c:v>67052</c:v>
                </c:pt>
                <c:pt idx="79">
                  <c:v>67186</c:v>
                </c:pt>
                <c:pt idx="80">
                  <c:v>66296</c:v>
                </c:pt>
              </c:numCache>
            </c:numRef>
          </c:val>
          <c:smooth val="0"/>
          <c:extLst>
            <c:ext xmlns:c16="http://schemas.microsoft.com/office/drawing/2014/chart" uri="{C3380CC4-5D6E-409C-BE32-E72D297353CC}">
              <c16:uniqueId val="{00000002-C144-41D2-949F-A6EBD89C292A}"/>
            </c:ext>
          </c:extLst>
        </c:ser>
        <c:dLbls>
          <c:showLegendKey val="0"/>
          <c:showVal val="0"/>
          <c:showCatName val="0"/>
          <c:showSerName val="0"/>
          <c:showPercent val="0"/>
          <c:showBubbleSize val="0"/>
        </c:dLbls>
        <c:marker val="1"/>
        <c:smooth val="0"/>
        <c:axId val="1034479312"/>
        <c:axId val="1034470784"/>
        <c:extLst>
          <c:ext xmlns:c15="http://schemas.microsoft.com/office/drawing/2012/chart" uri="{02D57815-91ED-43cb-92C2-25804820EDAC}">
            <c15:filteredLineSeries>
              <c15:ser>
                <c:idx val="1"/>
                <c:order val="1"/>
                <c:tx>
                  <c:strRef>
                    <c:extLst>
                      <c:ext uri="{02D57815-91ED-43cb-92C2-25804820EDAC}">
                        <c15:formulaRef>
                          <c15:sqref>'UK Travel abroad'!$C$8</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'UK Travel abroad'!$A$9:$A$90</c15:sqref>
                        </c15:formulaRef>
                      </c:ext>
                    </c:extLst>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extLst>
                      <c:ext uri="{02D57815-91ED-43cb-92C2-25804820EDAC}">
                        <c15:formulaRef>
                          <c15:sqref>'UK Travel abroad'!$C$9:$C$90</c15:sqref>
                        </c15:formulaRef>
                      </c:ext>
                    </c:extLst>
                    <c:numCache>
                      <c:formatCode>_(* #,##0_);_(* \(#,##0\);_(* "-"??_);_(@_)</c:formatCode>
                      <c:ptCount val="82"/>
                      <c:pt idx="0">
                        <c:v>0</c:v>
                      </c:pt>
                      <c:pt idx="1">
                        <c:v>0</c:v>
                      </c:pt>
                      <c:pt idx="2">
                        <c:v>0</c:v>
                      </c:pt>
                      <c:pt idx="3">
                        <c:v>0</c:v>
                      </c:pt>
                      <c:pt idx="4">
                        <c:v>0</c:v>
                      </c:pt>
                      <c:pt idx="5">
                        <c:v>0</c:v>
                      </c:pt>
                      <c:pt idx="6">
                        <c:v>0</c:v>
                      </c:pt>
                      <c:pt idx="7">
                        <c:v>0</c:v>
                      </c:pt>
                      <c:pt idx="8">
                        <c:v>0</c:v>
                      </c:pt>
                      <c:pt idx="9">
                        <c:v>0</c:v>
                      </c:pt>
                      <c:pt idx="10">
                        <c:v>0</c:v>
                      </c:pt>
                      <c:pt idx="11">
                        <c:v>0</c:v>
                      </c:pt>
                      <c:pt idx="12" formatCode="0%">
                        <c:v>6.7076004794637836E-2</c:v>
                      </c:pt>
                      <c:pt idx="13" formatCode="0%">
                        <c:v>6.4263322884012541E-2</c:v>
                      </c:pt>
                      <c:pt idx="14" formatCode="0%">
                        <c:v>6.5688287390813116E-2</c:v>
                      </c:pt>
                      <c:pt idx="15" formatCode="0%">
                        <c:v>6.2595955077912505E-2</c:v>
                      </c:pt>
                      <c:pt idx="16" formatCode="0%">
                        <c:v>5.7375281545023242E-2</c:v>
                      </c:pt>
                      <c:pt idx="17" formatCode="0%">
                        <c:v>6.0895558079751298E-2</c:v>
                      </c:pt>
                      <c:pt idx="18" formatCode="0%">
                        <c:v>4.8726336549476244E-2</c:v>
                      </c:pt>
                      <c:pt idx="19" formatCode="0%">
                        <c:v>4.9461277877105483E-2</c:v>
                      </c:pt>
                      <c:pt idx="20" formatCode="0%">
                        <c:v>5.4275833772932422E-2</c:v>
                      </c:pt>
                      <c:pt idx="21" formatCode="0%">
                        <c:v>4.8935649620748714E-2</c:v>
                      </c:pt>
                      <c:pt idx="22" formatCode="0%">
                        <c:v>4.5993773364350773E-2</c:v>
                      </c:pt>
                      <c:pt idx="23" formatCode="0%">
                        <c:v>4.400225829867152E-2</c:v>
                      </c:pt>
                      <c:pt idx="24" formatCode="0%">
                        <c:v>3.8158226542261753E-2</c:v>
                      </c:pt>
                      <c:pt idx="25" formatCode="0%">
                        <c:v>3.7652270210409747E-2</c:v>
                      </c:pt>
                      <c:pt idx="26" formatCode="0%">
                        <c:v>4.1450068399452804E-2</c:v>
                      </c:pt>
                      <c:pt idx="27" formatCode="0%">
                        <c:v>4.8237181310367583E-2</c:v>
                      </c:pt>
                      <c:pt idx="28" formatCode="0%">
                        <c:v>4.8381431501184041E-2</c:v>
                      </c:pt>
                      <c:pt idx="29" formatCode="0%">
                        <c:v>4.9860247047155352E-2</c:v>
                      </c:pt>
                      <c:pt idx="30" formatCode="0%">
                        <c:v>5.008839791448487E-2</c:v>
                      </c:pt>
                      <c:pt idx="31" formatCode="0%">
                        <c:v>4.4059134060366954E-2</c:v>
                      </c:pt>
                      <c:pt idx="32" formatCode="0%">
                        <c:v>3.6826596986712624E-2</c:v>
                      </c:pt>
                      <c:pt idx="33" formatCode="0%">
                        <c:v>3.666677774445444E-2</c:v>
                      </c:pt>
                      <c:pt idx="34" formatCode="0%">
                        <c:v>3.020680040275734E-2</c:v>
                      </c:pt>
                      <c:pt idx="35" formatCode="0%">
                        <c:v>2.7370047456130669E-2</c:v>
                      </c:pt>
                      <c:pt idx="36" formatCode="0%">
                        <c:v>2.7768270196862132E-2</c:v>
                      </c:pt>
                      <c:pt idx="37" formatCode="0%">
                        <c:v>1.6140567065321437E-2</c:v>
                      </c:pt>
                      <c:pt idx="38" formatCode="0%">
                        <c:v>7.5966548447830469E-3</c:v>
                      </c:pt>
                      <c:pt idx="39" formatCode="0%">
                        <c:v>-3.6065075592311618E-2</c:v>
                      </c:pt>
                      <c:pt idx="40" formatCode="0%">
                        <c:v>-0.12858949279669718</c:v>
                      </c:pt>
                      <c:pt idx="41" formatCode="0%">
                        <c:v>-0.21981277911370664</c:v>
                      </c:pt>
                      <c:pt idx="42" formatCode="0%">
                        <c:v>-0.31372317723134335</c:v>
                      </c:pt>
                      <c:pt idx="43" formatCode="0%">
                        <c:v>-0.39122080041222945</c:v>
                      </c:pt>
                      <c:pt idx="44" formatCode="0%">
                        <c:v>-0.48695400388216242</c:v>
                      </c:pt>
                      <c:pt idx="45" formatCode="0%">
                        <c:v>-0.56940039430824618</c:v>
                      </c:pt>
                      <c:pt idx="46" formatCode="0%">
                        <c:v>-0.6442587560548616</c:v>
                      </c:pt>
                      <c:pt idx="47" formatCode="0%">
                        <c:v>-0.69816306799871097</c:v>
                      </c:pt>
                      <c:pt idx="48" formatCode="0%">
                        <c:v>-0.7440324001461015</c:v>
                      </c:pt>
                      <c:pt idx="49" formatCode="0%">
                        <c:v>-0.79934167785525578</c:v>
                      </c:pt>
                      <c:pt idx="50" formatCode="0%">
                        <c:v>-0.85234111895708853</c:v>
                      </c:pt>
                      <c:pt idx="51" formatCode="0%">
                        <c:v>-0.87941361916771754</c:v>
                      </c:pt>
                      <c:pt idx="52" formatCode="0%">
                        <c:v>-0.86666087884011955</c:v>
                      </c:pt>
                      <c:pt idx="53" formatCode="0%">
                        <c:v>-0.85190434256150582</c:v>
                      </c:pt>
                      <c:pt idx="54" formatCode="0%">
                        <c:v>-0.83169260578786175</c:v>
                      </c:pt>
                      <c:pt idx="55" formatCode="0%">
                        <c:v>-0.80879578197464252</c:v>
                      </c:pt>
                      <c:pt idx="56" formatCode="0%">
                        <c:v>-0.7673913043478261</c:v>
                      </c:pt>
                      <c:pt idx="57" formatCode="0%">
                        <c:v>-0.68425112598601534</c:v>
                      </c:pt>
                      <c:pt idx="58" formatCode="0%">
                        <c:v>-0.56406617957852789</c:v>
                      </c:pt>
                      <c:pt idx="59" formatCode="0%">
                        <c:v>-0.41291195102854295</c:v>
                      </c:pt>
                      <c:pt idx="60" formatCode="0%">
                        <c:v>-0.22461912955890376</c:v>
                      </c:pt>
                      <c:pt idx="61" formatCode="0%">
                        <c:v>0.12826462335419814</c:v>
                      </c:pt>
                      <c:pt idx="62" formatCode="0%">
                        <c:v>0.73646262507357274</c:v>
                      </c:pt>
                      <c:pt idx="63" formatCode="0%">
                        <c:v>1.5470588235294118</c:v>
                      </c:pt>
                      <c:pt idx="64" formatCode="0%">
                        <c:v>2.0930146032927168</c:v>
                      </c:pt>
                      <c:pt idx="65" formatCode="0%">
                        <c:v>2.6551147449595836</c:v>
                      </c:pt>
                      <c:pt idx="66" formatCode="0%">
                        <c:v>3.3359019589638845</c:v>
                      </c:pt>
                      <c:pt idx="67" formatCode="0%">
                        <c:v>3.8334409296320207</c:v>
                      </c:pt>
                      <c:pt idx="68" formatCode="0%">
                        <c:v>4.2773184759166067</c:v>
                      </c:pt>
                      <c:pt idx="69" formatCode="0%">
                        <c:v>4.0078808416738907</c:v>
                      </c:pt>
                      <c:pt idx="70" formatCode="0%">
                        <c:v>3.6986633423367268</c:v>
                      </c:pt>
                      <c:pt idx="71" formatCode="0%">
                        <c:v>3.2203564500484965</c:v>
                      </c:pt>
                      <c:pt idx="72" formatCode="0%">
                        <c:v>2.8403247631935047</c:v>
                      </c:pt>
                      <c:pt idx="73" formatCode="0%">
                        <c:v>2.5269012281462579</c:v>
                      </c:pt>
                      <c:pt idx="74" formatCode="0%">
                        <c:v>2.1978662552616006</c:v>
                      </c:pt>
                      <c:pt idx="75" formatCode="0%">
                        <c:v>1.8097371793775174</c:v>
                      </c:pt>
                      <c:pt idx="76" formatCode="0%">
                        <c:v>1.3379845427480228</c:v>
                      </c:pt>
                      <c:pt idx="77" formatCode="0%">
                        <c:v>1.0052618200305032</c:v>
                      </c:pt>
                      <c:pt idx="78" formatCode="0%">
                        <c:v>0.70435955633591707</c:v>
                      </c:pt>
                      <c:pt idx="79" formatCode="0%">
                        <c:v>0.52393672842450723</c:v>
                      </c:pt>
                      <c:pt idx="80" formatCode="0%">
                        <c:v>0.34977693015018901</c:v>
                      </c:pt>
                    </c:numCache>
                  </c:numRef>
                </c:val>
                <c:smooth val="0"/>
                <c:extLst>
                  <c:ext xmlns:c16="http://schemas.microsoft.com/office/drawing/2014/chart" uri="{C3380CC4-5D6E-409C-BE32-E72D297353CC}">
                    <c16:uniqueId val="{00000001-C144-41D2-949F-A6EBD89C292A}"/>
                  </c:ext>
                </c:extLst>
              </c15:ser>
            </c15:filteredLineSeries>
            <c15:filteredLineSeries>
              <c15:ser>
                <c:idx val="3"/>
                <c:order val="3"/>
                <c:tx>
                  <c:strRef>
                    <c:extLst>
                      <c:ext xmlns:c15="http://schemas.microsoft.com/office/drawing/2012/chart" uri="{02D57815-91ED-43cb-92C2-25804820EDAC}">
                        <c15:formulaRef>
                          <c15:sqref>'UK Travel abroad'!$E$8</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'UK Travel abroad'!$A$9:$A$90</c15:sqref>
                        </c15:formulaRef>
                      </c:ext>
                    </c:extLst>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extLst>
                      <c:ext xmlns:c15="http://schemas.microsoft.com/office/drawing/2012/chart" uri="{02D57815-91ED-43cb-92C2-25804820EDAC}">
                        <c15:formulaRef>
                          <c15:sqref>'UK Travel abroad'!$E$9:$E$90</c15:sqref>
                        </c15:formulaRef>
                      </c:ext>
                    </c:extLst>
                    <c:numCache>
                      <c:formatCode>_(* #,##0_);_(* \(#,##0\);_(* "-"??_);_(@_)</c:formatCode>
                      <c:ptCount val="82"/>
                      <c:pt idx="0">
                        <c:v>0</c:v>
                      </c:pt>
                      <c:pt idx="1">
                        <c:v>0</c:v>
                      </c:pt>
                      <c:pt idx="2">
                        <c:v>0</c:v>
                      </c:pt>
                      <c:pt idx="3">
                        <c:v>0</c:v>
                      </c:pt>
                      <c:pt idx="4">
                        <c:v>0</c:v>
                      </c:pt>
                      <c:pt idx="5">
                        <c:v>0</c:v>
                      </c:pt>
                      <c:pt idx="6">
                        <c:v>0</c:v>
                      </c:pt>
                      <c:pt idx="7">
                        <c:v>0</c:v>
                      </c:pt>
                      <c:pt idx="8">
                        <c:v>0</c:v>
                      </c:pt>
                      <c:pt idx="9">
                        <c:v>0</c:v>
                      </c:pt>
                      <c:pt idx="10">
                        <c:v>0</c:v>
                      </c:pt>
                      <c:pt idx="11">
                        <c:v>0</c:v>
                      </c:pt>
                      <c:pt idx="12" formatCode="0%">
                        <c:v>7.0109903072960694E-2</c:v>
                      </c:pt>
                      <c:pt idx="13" formatCode="0%">
                        <c:v>7.2486192173606481E-2</c:v>
                      </c:pt>
                      <c:pt idx="14" formatCode="0%">
                        <c:v>6.5466926070038914E-2</c:v>
                      </c:pt>
                      <c:pt idx="15" formatCode="0%">
                        <c:v>6.4983619194449796E-2</c:v>
                      </c:pt>
                      <c:pt idx="16" formatCode="0%">
                        <c:v>5.6250838492055887E-2</c:v>
                      </c:pt>
                      <c:pt idx="17" formatCode="0%">
                        <c:v>7.4142333314135417E-2</c:v>
                      </c:pt>
                      <c:pt idx="18" formatCode="0%">
                        <c:v>5.1099283443982624E-2</c:v>
                      </c:pt>
                      <c:pt idx="19" formatCode="0%">
                        <c:v>5.5443246480982332E-2</c:v>
                      </c:pt>
                      <c:pt idx="20" formatCode="0%">
                        <c:v>5.5557616680270087E-2</c:v>
                      </c:pt>
                      <c:pt idx="21" formatCode="0%">
                        <c:v>5.574018684686681E-2</c:v>
                      </c:pt>
                      <c:pt idx="22" formatCode="0%">
                        <c:v>6.8167119389470968E-2</c:v>
                      </c:pt>
                      <c:pt idx="23" formatCode="0%">
                        <c:v>6.768833087149187E-2</c:v>
                      </c:pt>
                      <c:pt idx="24" formatCode="0%">
                        <c:v>6.7978467361149389E-2</c:v>
                      </c:pt>
                      <c:pt idx="25" formatCode="0%">
                        <c:v>7.2718639858288137E-2</c:v>
                      </c:pt>
                      <c:pt idx="26" formatCode="0%">
                        <c:v>7.4061900849082443E-2</c:v>
                      </c:pt>
                      <c:pt idx="27" formatCode="0%">
                        <c:v>6.5922333610799466E-2</c:v>
                      </c:pt>
                      <c:pt idx="28" formatCode="0%">
                        <c:v>8.2885759907098275E-2</c:v>
                      </c:pt>
                      <c:pt idx="29" formatCode="0%">
                        <c:v>6.9703848009865774E-2</c:v>
                      </c:pt>
                      <c:pt idx="30" formatCode="0%">
                        <c:v>7.9265674205553971E-2</c:v>
                      </c:pt>
                      <c:pt idx="31" formatCode="0%">
                        <c:v>6.9999645302025321E-2</c:v>
                      </c:pt>
                      <c:pt idx="32" formatCode="0%">
                        <c:v>7.164824350210007E-2</c:v>
                      </c:pt>
                      <c:pt idx="33" formatCode="0%">
                        <c:v>7.8452632867560906E-2</c:v>
                      </c:pt>
                      <c:pt idx="34" formatCode="0%">
                        <c:v>7.1688060062969239E-2</c:v>
                      </c:pt>
                      <c:pt idx="35" formatCode="0%">
                        <c:v>7.8978314253104143E-2</c:v>
                      </c:pt>
                      <c:pt idx="36" formatCode="0%">
                        <c:v>7.2201482908703055E-2</c:v>
                      </c:pt>
                      <c:pt idx="37" formatCode="0%">
                        <c:v>4.9897005498714696E-2</c:v>
                      </c:pt>
                      <c:pt idx="38" formatCode="0%">
                        <c:v>5.0135155811699902E-2</c:v>
                      </c:pt>
                      <c:pt idx="39" formatCode="0%">
                        <c:v>2.0032255326372973E-2</c:v>
                      </c:pt>
                      <c:pt idx="40" formatCode="0%">
                        <c:v>-7.4765415549597855E-2</c:v>
                      </c:pt>
                      <c:pt idx="41" formatCode="0%">
                        <c:v>-0.15881104743446225</c:v>
                      </c:pt>
                      <c:pt idx="42" formatCode="0%">
                        <c:v>-0.26504526012135682</c:v>
                      </c:pt>
                      <c:pt idx="43" formatCode="0%">
                        <c:v>-0.34128917839325079</c:v>
                      </c:pt>
                      <c:pt idx="44" formatCode="0%">
                        <c:v>-0.47686126598884881</c:v>
                      </c:pt>
                      <c:pt idx="45" formatCode="0%">
                        <c:v>-0.58811033453873218</c:v>
                      </c:pt>
                      <c:pt idx="46" formatCode="0%">
                        <c:v>-0.67549636803874091</c:v>
                      </c:pt>
                      <c:pt idx="47" formatCode="0%">
                        <c:v>-0.73545109226996619</c:v>
                      </c:pt>
                      <c:pt idx="48" formatCode="0%">
                        <c:v>-0.77911305073324133</c:v>
                      </c:pt>
                      <c:pt idx="49" formatCode="0%">
                        <c:v>-0.8289174990271112</c:v>
                      </c:pt>
                      <c:pt idx="50" formatCode="0%">
                        <c:v>-0.88071879553181154</c:v>
                      </c:pt>
                      <c:pt idx="51" formatCode="0%">
                        <c:v>-0.91062661229924269</c:v>
                      </c:pt>
                      <c:pt idx="52" formatCode="0%">
                        <c:v>-0.89986960773660762</c:v>
                      </c:pt>
                      <c:pt idx="53" formatCode="0%">
                        <c:v>-0.88610813172843916</c:v>
                      </c:pt>
                      <c:pt idx="54" formatCode="0%">
                        <c:v>-0.86262434864992898</c:v>
                      </c:pt>
                      <c:pt idx="55" formatCode="0%">
                        <c:v>-0.84915203059735289</c:v>
                      </c:pt>
                      <c:pt idx="56" formatCode="0%">
                        <c:v>-0.76198238299739818</c:v>
                      </c:pt>
                      <c:pt idx="57" formatCode="0%">
                        <c:v>-0.61700787401574808</c:v>
                      </c:pt>
                      <c:pt idx="58" formatCode="0%">
                        <c:v>-0.42894095408645477</c:v>
                      </c:pt>
                      <c:pt idx="59" formatCode="0%">
                        <c:v>-0.20271416454622562</c:v>
                      </c:pt>
                      <c:pt idx="60" formatCode="0%">
                        <c:v>8.9852545943197498E-2</c:v>
                      </c:pt>
                      <c:pt idx="61" formatCode="0%">
                        <c:v>0.61596057245758695</c:v>
                      </c:pt>
                      <c:pt idx="62" formatCode="0%">
                        <c:v>1.6058631921824105</c:v>
                      </c:pt>
                      <c:pt idx="63" formatCode="0%">
                        <c:v>3.0720670391061451</c:v>
                      </c:pt>
                      <c:pt idx="64" formatCode="0%">
                        <c:v>3.735756918068367</c:v>
                      </c:pt>
                      <c:pt idx="65" formatCode="0%">
                        <c:v>4.3800139518660623</c:v>
                      </c:pt>
                      <c:pt idx="66" formatCode="0%">
                        <c:v>5.0057471264367814</c:v>
                      </c:pt>
                      <c:pt idx="67" formatCode="0%">
                        <c:v>5.9516263552960798</c:v>
                      </c:pt>
                      <c:pt idx="68" formatCode="0%">
                        <c:v>5.2730146187277755</c:v>
                      </c:pt>
                      <c:pt idx="69" formatCode="0%">
                        <c:v>4.3761307565789478</c:v>
                      </c:pt>
                      <c:pt idx="70" formatCode="0%">
                        <c:v>3.8687282229965159</c:v>
                      </c:pt>
                      <c:pt idx="71" formatCode="0%">
                        <c:v>3.3557750759878417</c:v>
                      </c:pt>
                      <c:pt idx="72" formatCode="0%">
                        <c:v>2.9012929885363903</c:v>
                      </c:pt>
                      <c:pt idx="73" formatCode="0%">
                        <c:v>2.5672097653532107</c:v>
                      </c:pt>
                      <c:pt idx="74" formatCode="0%">
                        <c:v>2.2462738537966476</c:v>
                      </c:pt>
                      <c:pt idx="75" formatCode="0%">
                        <c:v>1.9061599670736726</c:v>
                      </c:pt>
                      <c:pt idx="76" formatCode="0%">
                        <c:v>1.4676901924839596</c:v>
                      </c:pt>
                      <c:pt idx="77" formatCode="0%">
                        <c:v>1.1307984051346882</c:v>
                      </c:pt>
                      <c:pt idx="78" formatCode="0%">
                        <c:v>0.83327409432672594</c:v>
                      </c:pt>
                      <c:pt idx="79" formatCode="0%">
                        <c:v>0.61214157168566286</c:v>
                      </c:pt>
                      <c:pt idx="80" formatCode="0%">
                        <c:v>0.39186664147299027</c:v>
                      </c:pt>
                    </c:numCache>
                  </c:numRef>
                </c:val>
                <c:smooth val="0"/>
                <c:extLst xmlns:c15="http://schemas.microsoft.com/office/drawing/2012/chart">
                  <c:ext xmlns:c16="http://schemas.microsoft.com/office/drawing/2014/chart" uri="{C3380CC4-5D6E-409C-BE32-E72D297353CC}">
                    <c16:uniqueId val="{00000003-C144-41D2-949F-A6EBD89C292A}"/>
                  </c:ext>
                </c:extLst>
              </c15:ser>
            </c15:filteredLineSeries>
          </c:ext>
        </c:extLst>
      </c:lineChart>
      <c:catAx>
        <c:axId val="90847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3248"/>
        <c:crosses val="autoZero"/>
        <c:auto val="1"/>
        <c:lblAlgn val="ctr"/>
        <c:lblOffset val="100"/>
        <c:tickLblSkip val="5"/>
        <c:noMultiLvlLbl val="0"/>
      </c:catAx>
      <c:valAx>
        <c:axId val="90847324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8472264"/>
        <c:crosses val="autoZero"/>
        <c:crossBetween val="between"/>
      </c:valAx>
      <c:valAx>
        <c:axId val="1034470784"/>
        <c:scaling>
          <c:orientation val="minMax"/>
          <c:max val="1000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479312"/>
        <c:crosses val="max"/>
        <c:crossBetween val="between"/>
      </c:valAx>
      <c:catAx>
        <c:axId val="1034479312"/>
        <c:scaling>
          <c:orientation val="minMax"/>
        </c:scaling>
        <c:delete val="1"/>
        <c:axPos val="b"/>
        <c:numFmt formatCode="General" sourceLinked="1"/>
        <c:majorTickMark val="out"/>
        <c:minorTickMark val="none"/>
        <c:tickLblPos val="nextTo"/>
        <c:crossAx val="1034470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 year on year on UK Residents Trips Abroad</a:t>
            </a:r>
          </a:p>
        </c:rich>
      </c:tx>
      <c:layout>
        <c:manualLayout>
          <c:xMode val="edge"/>
          <c:yMode val="edge"/>
          <c:x val="0.46377368284453674"/>
          <c:y val="1.65118679050567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'UK Travel abroad'!$C$8</c:f>
              <c:strCache>
                <c:ptCount val="1"/>
                <c:pt idx="0">
                  <c:v>Change (%) year on year in Trips</c:v>
                </c:pt>
              </c:strCache>
            </c:strRef>
          </c:tx>
          <c:spPr>
            <a:solidFill>
              <a:srgbClr val="0070C0"/>
            </a:solidFill>
            <a:ln>
              <a:solidFill>
                <a:srgbClr val="0070C0"/>
              </a:solidFill>
            </a:ln>
            <a:effectLst/>
          </c:spPr>
          <c:invertIfNegative val="0"/>
          <c:cat>
            <c:strRef>
              <c:extLst>
                <c:ext xmlns:c15="http://schemas.microsoft.com/office/drawing/2012/chart" uri="{02D57815-91ED-43cb-92C2-25804820EDAC}">
                  <c15:fullRef>
                    <c15:sqref>'UK Travel abroad'!$A$9:$A$90</c15:sqref>
                  </c15:fullRef>
                </c:ext>
              </c:extLst>
              <c:f>'UK Travel abroad'!$A$13:$A$90</c:f>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xmlns:c15="http://schemas.microsoft.com/office/drawing/2012/chart" uri="{02D57815-91ED-43cb-92C2-25804820EDAC}">
                  <c15:fullRef>
                    <c15:sqref>'UK Travel abroad'!$C$9:$C$90</c15:sqref>
                  </c15:fullRef>
                </c:ext>
              </c:extLst>
              <c:f>'UK Travel abroad'!$C$13:$C$90</c:f>
              <c:numCache>
                <c:formatCode>_(* #,##0_);_(* \(#,##0\);_(* "-"??_);_(@_)</c:formatCode>
                <c:ptCount val="78"/>
                <c:pt idx="0">
                  <c:v>0</c:v>
                </c:pt>
                <c:pt idx="1">
                  <c:v>0</c:v>
                </c:pt>
                <c:pt idx="2">
                  <c:v>0</c:v>
                </c:pt>
                <c:pt idx="3">
                  <c:v>0</c:v>
                </c:pt>
                <c:pt idx="4">
                  <c:v>0</c:v>
                </c:pt>
                <c:pt idx="5">
                  <c:v>0</c:v>
                </c:pt>
                <c:pt idx="6">
                  <c:v>0</c:v>
                </c:pt>
                <c:pt idx="7">
                  <c:v>0</c:v>
                </c:pt>
                <c:pt idx="8" formatCode="0%">
                  <c:v>6.7076004794637836E-2</c:v>
                </c:pt>
                <c:pt idx="9" formatCode="0%">
                  <c:v>6.4263322884012541E-2</c:v>
                </c:pt>
                <c:pt idx="10" formatCode="0%">
                  <c:v>6.5688287390813116E-2</c:v>
                </c:pt>
                <c:pt idx="11" formatCode="0%">
                  <c:v>6.2595955077912505E-2</c:v>
                </c:pt>
                <c:pt idx="12" formatCode="0%">
                  <c:v>5.7375281545023242E-2</c:v>
                </c:pt>
                <c:pt idx="13" formatCode="0%">
                  <c:v>6.0895558079751298E-2</c:v>
                </c:pt>
                <c:pt idx="14" formatCode="0%">
                  <c:v>4.8726336549476244E-2</c:v>
                </c:pt>
                <c:pt idx="15" formatCode="0%">
                  <c:v>4.9461277877105483E-2</c:v>
                </c:pt>
                <c:pt idx="16" formatCode="0%">
                  <c:v>5.4275833772932422E-2</c:v>
                </c:pt>
                <c:pt idx="17" formatCode="0%">
                  <c:v>4.8935649620748714E-2</c:v>
                </c:pt>
                <c:pt idx="18" formatCode="0%">
                  <c:v>4.5993773364350773E-2</c:v>
                </c:pt>
                <c:pt idx="19" formatCode="0%">
                  <c:v>4.400225829867152E-2</c:v>
                </c:pt>
                <c:pt idx="20" formatCode="0%">
                  <c:v>3.8158226542261753E-2</c:v>
                </c:pt>
                <c:pt idx="21" formatCode="0%">
                  <c:v>3.7652270210409747E-2</c:v>
                </c:pt>
                <c:pt idx="22" formatCode="0%">
                  <c:v>4.1450068399452804E-2</c:v>
                </c:pt>
                <c:pt idx="23" formatCode="0%">
                  <c:v>4.8237181310367583E-2</c:v>
                </c:pt>
                <c:pt idx="24" formatCode="0%">
                  <c:v>4.8381431501184041E-2</c:v>
                </c:pt>
                <c:pt idx="25" formatCode="0%">
                  <c:v>4.9860247047155352E-2</c:v>
                </c:pt>
                <c:pt idx="26" formatCode="0%">
                  <c:v>5.008839791448487E-2</c:v>
                </c:pt>
                <c:pt idx="27" formatCode="0%">
                  <c:v>4.4059134060366954E-2</c:v>
                </c:pt>
                <c:pt idx="28" formatCode="0%">
                  <c:v>3.6826596986712624E-2</c:v>
                </c:pt>
                <c:pt idx="29" formatCode="0%">
                  <c:v>3.666677774445444E-2</c:v>
                </c:pt>
                <c:pt idx="30" formatCode="0%">
                  <c:v>3.020680040275734E-2</c:v>
                </c:pt>
                <c:pt idx="31" formatCode="0%">
                  <c:v>2.7370047456130669E-2</c:v>
                </c:pt>
                <c:pt idx="32" formatCode="0%">
                  <c:v>2.7768270196862132E-2</c:v>
                </c:pt>
                <c:pt idx="33" formatCode="0%">
                  <c:v>1.6140567065321437E-2</c:v>
                </c:pt>
                <c:pt idx="34" formatCode="0%">
                  <c:v>7.5966548447830469E-3</c:v>
                </c:pt>
                <c:pt idx="35" formatCode="0%">
                  <c:v>-3.6065075592311618E-2</c:v>
                </c:pt>
                <c:pt idx="36" formatCode="0%">
                  <c:v>-0.12858949279669718</c:v>
                </c:pt>
                <c:pt idx="37" formatCode="0%">
                  <c:v>-0.21981277911370664</c:v>
                </c:pt>
                <c:pt idx="38" formatCode="0%">
                  <c:v>-0.31372317723134335</c:v>
                </c:pt>
                <c:pt idx="39" formatCode="0%">
                  <c:v>-0.39122080041222945</c:v>
                </c:pt>
                <c:pt idx="40" formatCode="0%">
                  <c:v>-0.48695400388216242</c:v>
                </c:pt>
                <c:pt idx="41" formatCode="0%">
                  <c:v>-0.56940039430824618</c:v>
                </c:pt>
                <c:pt idx="42" formatCode="0%">
                  <c:v>-0.6442587560548616</c:v>
                </c:pt>
                <c:pt idx="43" formatCode="0%">
                  <c:v>-0.69816306799871097</c:v>
                </c:pt>
                <c:pt idx="44" formatCode="0%">
                  <c:v>-0.7440324001461015</c:v>
                </c:pt>
                <c:pt idx="45" formatCode="0%">
                  <c:v>-0.79934167785525578</c:v>
                </c:pt>
                <c:pt idx="46" formatCode="0%">
                  <c:v>-0.85234111895708853</c:v>
                </c:pt>
                <c:pt idx="47" formatCode="0%">
                  <c:v>-0.87941361916771754</c:v>
                </c:pt>
                <c:pt idx="48" formatCode="0%">
                  <c:v>-0.86666087884011955</c:v>
                </c:pt>
                <c:pt idx="49" formatCode="0%">
                  <c:v>-0.85190434256150582</c:v>
                </c:pt>
                <c:pt idx="50" formatCode="0%">
                  <c:v>-0.83169260578786175</c:v>
                </c:pt>
                <c:pt idx="51" formatCode="0%">
                  <c:v>-0.80879578197464252</c:v>
                </c:pt>
                <c:pt idx="52" formatCode="0%">
                  <c:v>-0.7673913043478261</c:v>
                </c:pt>
                <c:pt idx="53" formatCode="0%">
                  <c:v>-0.68425112598601534</c:v>
                </c:pt>
                <c:pt idx="54" formatCode="0%">
                  <c:v>-0.56406617957852789</c:v>
                </c:pt>
                <c:pt idx="55" formatCode="0%">
                  <c:v>-0.41291195102854295</c:v>
                </c:pt>
                <c:pt idx="56" formatCode="0%">
                  <c:v>-0.22461912955890376</c:v>
                </c:pt>
                <c:pt idx="57" formatCode="0%">
                  <c:v>0.12826462335419814</c:v>
                </c:pt>
                <c:pt idx="58" formatCode="0%">
                  <c:v>0.73646262507357274</c:v>
                </c:pt>
                <c:pt idx="59" formatCode="0%">
                  <c:v>1.5470588235294118</c:v>
                </c:pt>
                <c:pt idx="60" formatCode="0%">
                  <c:v>2.0930146032927168</c:v>
                </c:pt>
                <c:pt idx="61" formatCode="0%">
                  <c:v>2.6551147449595836</c:v>
                </c:pt>
                <c:pt idx="62" formatCode="0%">
                  <c:v>3.3359019589638845</c:v>
                </c:pt>
                <c:pt idx="63" formatCode="0%">
                  <c:v>3.8334409296320207</c:v>
                </c:pt>
                <c:pt idx="64" formatCode="0%">
                  <c:v>4.2773184759166067</c:v>
                </c:pt>
                <c:pt idx="65" formatCode="0%">
                  <c:v>4.0078808416738907</c:v>
                </c:pt>
                <c:pt idx="66" formatCode="0%">
                  <c:v>3.6986633423367268</c:v>
                </c:pt>
                <c:pt idx="67" formatCode="0%">
                  <c:v>3.2203564500484965</c:v>
                </c:pt>
                <c:pt idx="68" formatCode="0%">
                  <c:v>2.8403247631935047</c:v>
                </c:pt>
                <c:pt idx="69" formatCode="0%">
                  <c:v>2.5269012281462579</c:v>
                </c:pt>
                <c:pt idx="70" formatCode="0%">
                  <c:v>2.1978662552616006</c:v>
                </c:pt>
                <c:pt idx="71" formatCode="0%">
                  <c:v>1.8097371793775174</c:v>
                </c:pt>
                <c:pt idx="72" formatCode="0%">
                  <c:v>1.3379845427480228</c:v>
                </c:pt>
                <c:pt idx="73" formatCode="0%">
                  <c:v>1.0052618200305032</c:v>
                </c:pt>
                <c:pt idx="74" formatCode="0%">
                  <c:v>0.70435955633591707</c:v>
                </c:pt>
                <c:pt idx="75" formatCode="0%">
                  <c:v>0.52393672842450723</c:v>
                </c:pt>
                <c:pt idx="76" formatCode="0%">
                  <c:v>0.34977693015018901</c:v>
                </c:pt>
              </c:numCache>
            </c:numRef>
          </c:val>
          <c:extLst>
            <c:ext xmlns:c16="http://schemas.microsoft.com/office/drawing/2014/chart" uri="{C3380CC4-5D6E-409C-BE32-E72D297353CC}">
              <c16:uniqueId val="{00000001-4B34-4C70-A7B5-0713F6601DA2}"/>
            </c:ext>
          </c:extLst>
        </c:ser>
        <c:ser>
          <c:idx val="3"/>
          <c:order val="3"/>
          <c:tx>
            <c:strRef>
              <c:f>'UK Travel abroad'!$E$8</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'UK Travel abroad'!$A$9:$A$90</c15:sqref>
                  </c15:fullRef>
                </c:ext>
              </c:extLst>
              <c:f>'UK Travel abroad'!$A$13:$A$90</c:f>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xmlns:c15="http://schemas.microsoft.com/office/drawing/2012/chart" uri="{02D57815-91ED-43cb-92C2-25804820EDAC}">
                  <c15:fullRef>
                    <c15:sqref>'UK Travel abroad'!$E$9:$E$90</c15:sqref>
                  </c15:fullRef>
                </c:ext>
              </c:extLst>
              <c:f>'UK Travel abroad'!$E$13:$E$90</c:f>
              <c:numCache>
                <c:formatCode>_(* #,##0_);_(* \(#,##0\);_(* "-"??_);_(@_)</c:formatCode>
                <c:ptCount val="78"/>
                <c:pt idx="0">
                  <c:v>0</c:v>
                </c:pt>
                <c:pt idx="1">
                  <c:v>0</c:v>
                </c:pt>
                <c:pt idx="2">
                  <c:v>0</c:v>
                </c:pt>
                <c:pt idx="3">
                  <c:v>0</c:v>
                </c:pt>
                <c:pt idx="4">
                  <c:v>0</c:v>
                </c:pt>
                <c:pt idx="5">
                  <c:v>0</c:v>
                </c:pt>
                <c:pt idx="6">
                  <c:v>0</c:v>
                </c:pt>
                <c:pt idx="7">
                  <c:v>0</c:v>
                </c:pt>
                <c:pt idx="8" formatCode="0%">
                  <c:v>7.0109903072960694E-2</c:v>
                </c:pt>
                <c:pt idx="9" formatCode="0%">
                  <c:v>7.2486192173606481E-2</c:v>
                </c:pt>
                <c:pt idx="10" formatCode="0%">
                  <c:v>6.5466926070038914E-2</c:v>
                </c:pt>
                <c:pt idx="11" formatCode="0%">
                  <c:v>6.4983619194449796E-2</c:v>
                </c:pt>
                <c:pt idx="12" formatCode="0%">
                  <c:v>5.6250838492055887E-2</c:v>
                </c:pt>
                <c:pt idx="13" formatCode="0%">
                  <c:v>7.4142333314135417E-2</c:v>
                </c:pt>
                <c:pt idx="14" formatCode="0%">
                  <c:v>5.1099283443982624E-2</c:v>
                </c:pt>
                <c:pt idx="15" formatCode="0%">
                  <c:v>5.5443246480982332E-2</c:v>
                </c:pt>
                <c:pt idx="16" formatCode="0%">
                  <c:v>5.5557616680270087E-2</c:v>
                </c:pt>
                <c:pt idx="17" formatCode="0%">
                  <c:v>5.574018684686681E-2</c:v>
                </c:pt>
                <c:pt idx="18" formatCode="0%">
                  <c:v>6.8167119389470968E-2</c:v>
                </c:pt>
                <c:pt idx="19" formatCode="0%">
                  <c:v>6.768833087149187E-2</c:v>
                </c:pt>
                <c:pt idx="20" formatCode="0%">
                  <c:v>6.7978467361149389E-2</c:v>
                </c:pt>
                <c:pt idx="21" formatCode="0%">
                  <c:v>7.2718639858288137E-2</c:v>
                </c:pt>
                <c:pt idx="22" formatCode="0%">
                  <c:v>7.4061900849082443E-2</c:v>
                </c:pt>
                <c:pt idx="23" formatCode="0%">
                  <c:v>6.5922333610799466E-2</c:v>
                </c:pt>
                <c:pt idx="24" formatCode="0%">
                  <c:v>8.2885759907098275E-2</c:v>
                </c:pt>
                <c:pt idx="25" formatCode="0%">
                  <c:v>6.9703848009865774E-2</c:v>
                </c:pt>
                <c:pt idx="26" formatCode="0%">
                  <c:v>7.9265674205553971E-2</c:v>
                </c:pt>
                <c:pt idx="27" formatCode="0%">
                  <c:v>6.9999645302025321E-2</c:v>
                </c:pt>
                <c:pt idx="28" formatCode="0%">
                  <c:v>7.164824350210007E-2</c:v>
                </c:pt>
                <c:pt idx="29" formatCode="0%">
                  <c:v>7.8452632867560906E-2</c:v>
                </c:pt>
                <c:pt idx="30" formatCode="0%">
                  <c:v>7.1688060062969239E-2</c:v>
                </c:pt>
                <c:pt idx="31" formatCode="0%">
                  <c:v>7.8978314253104143E-2</c:v>
                </c:pt>
                <c:pt idx="32" formatCode="0%">
                  <c:v>7.2201482908703055E-2</c:v>
                </c:pt>
                <c:pt idx="33" formatCode="0%">
                  <c:v>4.9897005498714696E-2</c:v>
                </c:pt>
                <c:pt idx="34" formatCode="0%">
                  <c:v>5.0135155811699902E-2</c:v>
                </c:pt>
                <c:pt idx="35" formatCode="0%">
                  <c:v>2.0032255326372973E-2</c:v>
                </c:pt>
                <c:pt idx="36" formatCode="0%">
                  <c:v>-7.4765415549597855E-2</c:v>
                </c:pt>
                <c:pt idx="37" formatCode="0%">
                  <c:v>-0.15881104743446225</c:v>
                </c:pt>
                <c:pt idx="38" formatCode="0%">
                  <c:v>-0.26504526012135682</c:v>
                </c:pt>
                <c:pt idx="39" formatCode="0%">
                  <c:v>-0.34128917839325079</c:v>
                </c:pt>
                <c:pt idx="40" formatCode="0%">
                  <c:v>-0.47686126598884881</c:v>
                </c:pt>
                <c:pt idx="41" formatCode="0%">
                  <c:v>-0.58811033453873218</c:v>
                </c:pt>
                <c:pt idx="42" formatCode="0%">
                  <c:v>-0.67549636803874091</c:v>
                </c:pt>
                <c:pt idx="43" formatCode="0%">
                  <c:v>-0.73545109226996619</c:v>
                </c:pt>
                <c:pt idx="44" formatCode="0%">
                  <c:v>-0.77911305073324133</c:v>
                </c:pt>
                <c:pt idx="45" formatCode="0%">
                  <c:v>-0.8289174990271112</c:v>
                </c:pt>
                <c:pt idx="46" formatCode="0%">
                  <c:v>-0.88071879553181154</c:v>
                </c:pt>
                <c:pt idx="47" formatCode="0%">
                  <c:v>-0.91062661229924269</c:v>
                </c:pt>
                <c:pt idx="48" formatCode="0%">
                  <c:v>-0.89986960773660762</c:v>
                </c:pt>
                <c:pt idx="49" formatCode="0%">
                  <c:v>-0.88610813172843916</c:v>
                </c:pt>
                <c:pt idx="50" formatCode="0%">
                  <c:v>-0.86262434864992898</c:v>
                </c:pt>
                <c:pt idx="51" formatCode="0%">
                  <c:v>-0.84915203059735289</c:v>
                </c:pt>
                <c:pt idx="52" formatCode="0%">
                  <c:v>-0.76198238299739818</c:v>
                </c:pt>
                <c:pt idx="53" formatCode="0%">
                  <c:v>-0.61700787401574808</c:v>
                </c:pt>
                <c:pt idx="54" formatCode="0%">
                  <c:v>-0.42894095408645477</c:v>
                </c:pt>
                <c:pt idx="55" formatCode="0%">
                  <c:v>-0.20271416454622562</c:v>
                </c:pt>
                <c:pt idx="56" formatCode="0%">
                  <c:v>8.9852545943197498E-2</c:v>
                </c:pt>
                <c:pt idx="57" formatCode="0%">
                  <c:v>0.61596057245758695</c:v>
                </c:pt>
                <c:pt idx="58" formatCode="0%">
                  <c:v>1.6058631921824105</c:v>
                </c:pt>
                <c:pt idx="59" formatCode="0%">
                  <c:v>3.0720670391061451</c:v>
                </c:pt>
                <c:pt idx="60" formatCode="0%">
                  <c:v>3.735756918068367</c:v>
                </c:pt>
                <c:pt idx="61" formatCode="0%">
                  <c:v>4.3800139518660623</c:v>
                </c:pt>
                <c:pt idx="62" formatCode="0%">
                  <c:v>5.0057471264367814</c:v>
                </c:pt>
                <c:pt idx="63" formatCode="0%">
                  <c:v>5.9516263552960798</c:v>
                </c:pt>
                <c:pt idx="64" formatCode="0%">
                  <c:v>5.2730146187277755</c:v>
                </c:pt>
                <c:pt idx="65" formatCode="0%">
                  <c:v>4.3761307565789478</c:v>
                </c:pt>
                <c:pt idx="66" formatCode="0%">
                  <c:v>3.8687282229965159</c:v>
                </c:pt>
                <c:pt idx="67" formatCode="0%">
                  <c:v>3.3557750759878417</c:v>
                </c:pt>
                <c:pt idx="68" formatCode="0%">
                  <c:v>2.9012929885363903</c:v>
                </c:pt>
                <c:pt idx="69" formatCode="0%">
                  <c:v>2.5672097653532107</c:v>
                </c:pt>
                <c:pt idx="70" formatCode="0%">
                  <c:v>2.2462738537966476</c:v>
                </c:pt>
                <c:pt idx="71" formatCode="0%">
                  <c:v>1.9061599670736726</c:v>
                </c:pt>
                <c:pt idx="72" formatCode="0%">
                  <c:v>1.4676901924839596</c:v>
                </c:pt>
                <c:pt idx="73" formatCode="0%">
                  <c:v>1.1307984051346882</c:v>
                </c:pt>
                <c:pt idx="74" formatCode="0%">
                  <c:v>0.83327409432672594</c:v>
                </c:pt>
                <c:pt idx="75" formatCode="0%">
                  <c:v>0.61214157168566286</c:v>
                </c:pt>
                <c:pt idx="76" formatCode="0%">
                  <c:v>0.39186664147299027</c:v>
                </c:pt>
              </c:numCache>
            </c:numRef>
          </c:val>
          <c:extLst>
            <c:ext xmlns:c16="http://schemas.microsoft.com/office/drawing/2014/chart" uri="{C3380CC4-5D6E-409C-BE32-E72D297353CC}">
              <c16:uniqueId val="{00000003-4B34-4C70-A7B5-0713F6601DA2}"/>
            </c:ext>
          </c:extLst>
        </c:ser>
        <c:dLbls>
          <c:showLegendKey val="0"/>
          <c:showVal val="0"/>
          <c:showCatName val="0"/>
          <c:showSerName val="0"/>
          <c:showPercent val="0"/>
          <c:showBubbleSize val="0"/>
        </c:dLbls>
        <c:gapWidth val="219"/>
        <c:overlap val="-27"/>
        <c:axId val="1042573432"/>
        <c:axId val="1042574088"/>
        <c:extLst>
          <c:ext xmlns:c15="http://schemas.microsoft.com/office/drawing/2012/chart" uri="{02D57815-91ED-43cb-92C2-25804820EDAC}">
            <c15:filteredBarSeries>
              <c15:ser>
                <c:idx val="0"/>
                <c:order val="0"/>
                <c:tx>
                  <c:strRef>
                    <c:extLst>
                      <c:ext uri="{02D57815-91ED-43cb-92C2-25804820EDAC}">
                        <c15:formulaRef>
                          <c15:sqref>'UK Travel abroad'!$B$8</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'UK Travel abroad'!$A$9:$A$90</c15:sqref>
                        </c15:fullRef>
                        <c15:formulaRef>
                          <c15:sqref>'UK Travel abroad'!$A$13:$A$90</c15:sqref>
                        </c15:formulaRef>
                      </c:ext>
                    </c:extLst>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uri="{02D57815-91ED-43cb-92C2-25804820EDAC}">
                        <c15:fullRef>
                          <c15:sqref>'UK Travel abroad'!$B$9:$B$90</c15:sqref>
                        </c15:fullRef>
                        <c15:formulaRef>
                          <c15:sqref>'UK Travel abroad'!$B$13:$B$90</c15:sqref>
                        </c15:formulaRef>
                      </c:ext>
                    </c:extLst>
                    <c:numCache>
                      <c:formatCode>_(* #,##0_);_(* \(#,##0\);_(* "-"??_);_(@_)</c:formatCode>
                      <c:ptCount val="78"/>
                      <c:pt idx="0">
                        <c:v>83468</c:v>
                      </c:pt>
                      <c:pt idx="1">
                        <c:v>83635</c:v>
                      </c:pt>
                      <c:pt idx="2">
                        <c:v>84677</c:v>
                      </c:pt>
                      <c:pt idx="3">
                        <c:v>85016</c:v>
                      </c:pt>
                      <c:pt idx="4">
                        <c:v>85305</c:v>
                      </c:pt>
                      <c:pt idx="5">
                        <c:v>85827</c:v>
                      </c:pt>
                      <c:pt idx="6">
                        <c:v>86403</c:v>
                      </c:pt>
                      <c:pt idx="7">
                        <c:v>86791</c:v>
                      </c:pt>
                      <c:pt idx="8">
                        <c:v>87242</c:v>
                      </c:pt>
                      <c:pt idx="9">
                        <c:v>87591</c:v>
                      </c:pt>
                      <c:pt idx="10">
                        <c:v>87720</c:v>
                      </c:pt>
                      <c:pt idx="11">
                        <c:v>87899</c:v>
                      </c:pt>
                      <c:pt idx="12">
                        <c:v>88257</c:v>
                      </c:pt>
                      <c:pt idx="13">
                        <c:v>88728</c:v>
                      </c:pt>
                      <c:pt idx="14">
                        <c:v>88803</c:v>
                      </c:pt>
                      <c:pt idx="15">
                        <c:v>89221</c:v>
                      </c:pt>
                      <c:pt idx="16">
                        <c:v>89935</c:v>
                      </c:pt>
                      <c:pt idx="17">
                        <c:v>90027</c:v>
                      </c:pt>
                      <c:pt idx="18">
                        <c:v>90377</c:v>
                      </c:pt>
                      <c:pt idx="19">
                        <c:v>90610</c:v>
                      </c:pt>
                      <c:pt idx="20">
                        <c:v>90571</c:v>
                      </c:pt>
                      <c:pt idx="21">
                        <c:v>90889</c:v>
                      </c:pt>
                      <c:pt idx="22">
                        <c:v>91356</c:v>
                      </c:pt>
                      <c:pt idx="23">
                        <c:v>92139</c:v>
                      </c:pt>
                      <c:pt idx="24">
                        <c:v>92527</c:v>
                      </c:pt>
                      <c:pt idx="25">
                        <c:v>93152</c:v>
                      </c:pt>
                      <c:pt idx="26">
                        <c:v>93251</c:v>
                      </c:pt>
                      <c:pt idx="27">
                        <c:v>93152</c:v>
                      </c:pt>
                      <c:pt idx="28">
                        <c:v>93247</c:v>
                      </c:pt>
                      <c:pt idx="29">
                        <c:v>93328</c:v>
                      </c:pt>
                      <c:pt idx="30">
                        <c:v>93107</c:v>
                      </c:pt>
                      <c:pt idx="31">
                        <c:v>93090</c:v>
                      </c:pt>
                      <c:pt idx="32">
                        <c:v>93086</c:v>
                      </c:pt>
                      <c:pt idx="33">
                        <c:v>92356</c:v>
                      </c:pt>
                      <c:pt idx="34">
                        <c:v>92050</c:v>
                      </c:pt>
                      <c:pt idx="35">
                        <c:v>88816</c:v>
                      </c:pt>
                      <c:pt idx="36">
                        <c:v>80629</c:v>
                      </c:pt>
                      <c:pt idx="37">
                        <c:v>72676</c:v>
                      </c:pt>
                      <c:pt idx="38">
                        <c:v>63996</c:v>
                      </c:pt>
                      <c:pt idx="39">
                        <c:v>56709</c:v>
                      </c:pt>
                      <c:pt idx="40">
                        <c:v>47840</c:v>
                      </c:pt>
                      <c:pt idx="41">
                        <c:v>40187</c:v>
                      </c:pt>
                      <c:pt idx="42">
                        <c:v>33122</c:v>
                      </c:pt>
                      <c:pt idx="43">
                        <c:v>28098</c:v>
                      </c:pt>
                      <c:pt idx="44">
                        <c:v>23827</c:v>
                      </c:pt>
                      <c:pt idx="45">
                        <c:v>18532</c:v>
                      </c:pt>
                      <c:pt idx="46">
                        <c:v>13592</c:v>
                      </c:pt>
                      <c:pt idx="47">
                        <c:v>10710</c:v>
                      </c:pt>
                      <c:pt idx="48">
                        <c:v>10751</c:v>
                      </c:pt>
                      <c:pt idx="49">
                        <c:v>10763</c:v>
                      </c:pt>
                      <c:pt idx="50">
                        <c:v>10771</c:v>
                      </c:pt>
                      <c:pt idx="51">
                        <c:v>10843</c:v>
                      </c:pt>
                      <c:pt idx="52">
                        <c:v>11128</c:v>
                      </c:pt>
                      <c:pt idx="53">
                        <c:v>12689</c:v>
                      </c:pt>
                      <c:pt idx="54">
                        <c:v>14439</c:v>
                      </c:pt>
                      <c:pt idx="55">
                        <c:v>16496</c:v>
                      </c:pt>
                      <c:pt idx="56">
                        <c:v>18475</c:v>
                      </c:pt>
                      <c:pt idx="57">
                        <c:v>20909</c:v>
                      </c:pt>
                      <c:pt idx="58">
                        <c:v>23602</c:v>
                      </c:pt>
                      <c:pt idx="59">
                        <c:v>27279</c:v>
                      </c:pt>
                      <c:pt idx="60">
                        <c:v>33253</c:v>
                      </c:pt>
                      <c:pt idx="61">
                        <c:v>39340</c:v>
                      </c:pt>
                      <c:pt idx="62">
                        <c:v>46702</c:v>
                      </c:pt>
                      <c:pt idx="63">
                        <c:v>52409</c:v>
                      </c:pt>
                      <c:pt idx="64">
                        <c:v>58726</c:v>
                      </c:pt>
                      <c:pt idx="65">
                        <c:v>63545</c:v>
                      </c:pt>
                      <c:pt idx="66">
                        <c:v>67844</c:v>
                      </c:pt>
                      <c:pt idx="67">
                        <c:v>69619</c:v>
                      </c:pt>
                      <c:pt idx="68">
                        <c:v>70950</c:v>
                      </c:pt>
                      <c:pt idx="69">
                        <c:v>73743.977779310109</c:v>
                      </c:pt>
                      <c:pt idx="70">
                        <c:v>75476.039356684298</c:v>
                      </c:pt>
                      <c:pt idx="71">
                        <c:v>76646.820516239299</c:v>
                      </c:pt>
                      <c:pt idx="72">
                        <c:v>77745</c:v>
                      </c:pt>
                      <c:pt idx="73">
                        <c:v>78887</c:v>
                      </c:pt>
                      <c:pt idx="74">
                        <c:v>79597</c:v>
                      </c:pt>
                      <c:pt idx="75">
                        <c:v>79868</c:v>
                      </c:pt>
                      <c:pt idx="76">
                        <c:v>79267</c:v>
                      </c:pt>
                    </c:numCache>
                  </c:numRef>
                </c:val>
                <c:extLst>
                  <c:ext xmlns:c16="http://schemas.microsoft.com/office/drawing/2014/chart" uri="{C3380CC4-5D6E-409C-BE32-E72D297353CC}">
                    <c16:uniqueId val="{00000000-4B34-4C70-A7B5-0713F6601DA2}"/>
                  </c:ext>
                </c:extLst>
              </c15:ser>
            </c15:filteredBarSeries>
            <c15:filteredBarSeries>
              <c15:ser>
                <c:idx val="2"/>
                <c:order val="2"/>
                <c:tx>
                  <c:strRef>
                    <c:extLst>
                      <c:ext xmlns:c15="http://schemas.microsoft.com/office/drawing/2012/chart" uri="{02D57815-91ED-43cb-92C2-25804820EDAC}">
                        <c15:formulaRef>
                          <c15:sqref>'UK Travel abroad'!$D$8</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'UK Travel abroad'!$A$9:$A$90</c15:sqref>
                        </c15:fullRef>
                        <c15:formulaRef>
                          <c15:sqref>'UK Travel abroad'!$A$13:$A$90</c15:sqref>
                        </c15:formulaRef>
                      </c:ext>
                    </c:extLst>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xmlns:c15="http://schemas.microsoft.com/office/drawing/2012/chart" uri="{02D57815-91ED-43cb-92C2-25804820EDAC}">
                        <c15:fullRef>
                          <c15:sqref>'UK Travel abroad'!$D$9:$D$90</c15:sqref>
                        </c15:fullRef>
                        <c15:formulaRef>
                          <c15:sqref>'UK Travel abroad'!$D$13:$D$90</c15:sqref>
                        </c15:formulaRef>
                      </c:ext>
                    </c:extLst>
                    <c:numCache>
                      <c:formatCode>_(* #,##0_);_(* \(#,##0\);_(* "-"??_);_(@_)</c:formatCode>
                      <c:ptCount val="78"/>
                      <c:pt idx="0">
                        <c:v>52177</c:v>
                      </c:pt>
                      <c:pt idx="1">
                        <c:v>52089</c:v>
                      </c:pt>
                      <c:pt idx="2">
                        <c:v>53171</c:v>
                      </c:pt>
                      <c:pt idx="3">
                        <c:v>53424</c:v>
                      </c:pt>
                      <c:pt idx="4">
                        <c:v>53908</c:v>
                      </c:pt>
                      <c:pt idx="5">
                        <c:v>54162</c:v>
                      </c:pt>
                      <c:pt idx="6">
                        <c:v>54117</c:v>
                      </c:pt>
                      <c:pt idx="7">
                        <c:v>54160</c:v>
                      </c:pt>
                      <c:pt idx="8">
                        <c:v>54429</c:v>
                      </c:pt>
                      <c:pt idx="9">
                        <c:v>54759</c:v>
                      </c:pt>
                      <c:pt idx="10">
                        <c:v>54765</c:v>
                      </c:pt>
                      <c:pt idx="11">
                        <c:v>55262</c:v>
                      </c:pt>
                      <c:pt idx="12">
                        <c:v>55112</c:v>
                      </c:pt>
                      <c:pt idx="13">
                        <c:v>55951</c:v>
                      </c:pt>
                      <c:pt idx="14">
                        <c:v>55888</c:v>
                      </c:pt>
                      <c:pt idx="15">
                        <c:v>56386</c:v>
                      </c:pt>
                      <c:pt idx="16">
                        <c:v>56903</c:v>
                      </c:pt>
                      <c:pt idx="17">
                        <c:v>57181</c:v>
                      </c:pt>
                      <c:pt idx="18">
                        <c:v>57806</c:v>
                      </c:pt>
                      <c:pt idx="19">
                        <c:v>57826</c:v>
                      </c:pt>
                      <c:pt idx="20">
                        <c:v>58129</c:v>
                      </c:pt>
                      <c:pt idx="21">
                        <c:v>58741</c:v>
                      </c:pt>
                      <c:pt idx="22">
                        <c:v>58821</c:v>
                      </c:pt>
                      <c:pt idx="23">
                        <c:v>58905</c:v>
                      </c:pt>
                      <c:pt idx="24">
                        <c:v>59680</c:v>
                      </c:pt>
                      <c:pt idx="25">
                        <c:v>59851</c:v>
                      </c:pt>
                      <c:pt idx="26">
                        <c:v>60318</c:v>
                      </c:pt>
                      <c:pt idx="27">
                        <c:v>60333</c:v>
                      </c:pt>
                      <c:pt idx="28">
                        <c:v>60980</c:v>
                      </c:pt>
                      <c:pt idx="29">
                        <c:v>61667</c:v>
                      </c:pt>
                      <c:pt idx="30">
                        <c:v>61950</c:v>
                      </c:pt>
                      <c:pt idx="31">
                        <c:v>62393</c:v>
                      </c:pt>
                      <c:pt idx="32">
                        <c:v>62326</c:v>
                      </c:pt>
                      <c:pt idx="33">
                        <c:v>61672</c:v>
                      </c:pt>
                      <c:pt idx="34">
                        <c:v>61770</c:v>
                      </c:pt>
                      <c:pt idx="35">
                        <c:v>60085</c:v>
                      </c:pt>
                      <c:pt idx="36">
                        <c:v>55218</c:v>
                      </c:pt>
                      <c:pt idx="37">
                        <c:v>50346</c:v>
                      </c:pt>
                      <c:pt idx="38">
                        <c:v>44331</c:v>
                      </c:pt>
                      <c:pt idx="39">
                        <c:v>39742</c:v>
                      </c:pt>
                      <c:pt idx="40">
                        <c:v>31901</c:v>
                      </c:pt>
                      <c:pt idx="41">
                        <c:v>25400</c:v>
                      </c:pt>
                      <c:pt idx="42">
                        <c:v>20103</c:v>
                      </c:pt>
                      <c:pt idx="43">
                        <c:v>16506</c:v>
                      </c:pt>
                      <c:pt idx="44">
                        <c:v>13767</c:v>
                      </c:pt>
                      <c:pt idx="45">
                        <c:v>10551</c:v>
                      </c:pt>
                      <c:pt idx="46">
                        <c:v>7368</c:v>
                      </c:pt>
                      <c:pt idx="47">
                        <c:v>5370</c:v>
                      </c:pt>
                      <c:pt idx="48">
                        <c:v>5529</c:v>
                      </c:pt>
                      <c:pt idx="49">
                        <c:v>5734</c:v>
                      </c:pt>
                      <c:pt idx="50">
                        <c:v>6090</c:v>
                      </c:pt>
                      <c:pt idx="51">
                        <c:v>5995</c:v>
                      </c:pt>
                      <c:pt idx="52">
                        <c:v>7593</c:v>
                      </c:pt>
                      <c:pt idx="53">
                        <c:v>9728</c:v>
                      </c:pt>
                      <c:pt idx="54">
                        <c:v>11480</c:v>
                      </c:pt>
                      <c:pt idx="55">
                        <c:v>13160</c:v>
                      </c:pt>
                      <c:pt idx="56">
                        <c:v>15004</c:v>
                      </c:pt>
                      <c:pt idx="57">
                        <c:v>17050</c:v>
                      </c:pt>
                      <c:pt idx="58">
                        <c:v>19200</c:v>
                      </c:pt>
                      <c:pt idx="59">
                        <c:v>21867</c:v>
                      </c:pt>
                      <c:pt idx="60">
                        <c:v>26184</c:v>
                      </c:pt>
                      <c:pt idx="61">
                        <c:v>30849</c:v>
                      </c:pt>
                      <c:pt idx="62">
                        <c:v>36575</c:v>
                      </c:pt>
                      <c:pt idx="63">
                        <c:v>41675</c:v>
                      </c:pt>
                      <c:pt idx="64">
                        <c:v>47631</c:v>
                      </c:pt>
                      <c:pt idx="65">
                        <c:v>52299</c:v>
                      </c:pt>
                      <c:pt idx="66">
                        <c:v>55893</c:v>
                      </c:pt>
                      <c:pt idx="67">
                        <c:v>57322</c:v>
                      </c:pt>
                      <c:pt idx="68">
                        <c:v>58535</c:v>
                      </c:pt>
                      <c:pt idx="69">
                        <c:v>60820.926499272238</c:v>
                      </c:pt>
                      <c:pt idx="70">
                        <c:v>62328.45799289563</c:v>
                      </c:pt>
                      <c:pt idx="71">
                        <c:v>63549</c:v>
                      </c:pt>
                      <c:pt idx="72">
                        <c:v>64614</c:v>
                      </c:pt>
                      <c:pt idx="73">
                        <c:v>65733</c:v>
                      </c:pt>
                      <c:pt idx="74">
                        <c:v>67052</c:v>
                      </c:pt>
                      <c:pt idx="75">
                        <c:v>67186</c:v>
                      </c:pt>
                      <c:pt idx="76">
                        <c:v>66296</c:v>
                      </c:pt>
                    </c:numCache>
                  </c:numRef>
                </c:val>
                <c:extLst xmlns:c15="http://schemas.microsoft.com/office/drawing/2012/chart">
                  <c:ext xmlns:c16="http://schemas.microsoft.com/office/drawing/2014/chart" uri="{C3380CC4-5D6E-409C-BE32-E72D297353CC}">
                    <c16:uniqueId val="{00000002-4B34-4C70-A7B5-0713F6601DA2}"/>
                  </c:ext>
                </c:extLst>
              </c15:ser>
            </c15:filteredBarSeries>
          </c:ext>
        </c:extLst>
      </c:barChart>
      <c:catAx>
        <c:axId val="1042573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4088"/>
        <c:crosses val="autoZero"/>
        <c:auto val="1"/>
        <c:lblAlgn val="ctr"/>
        <c:lblOffset val="100"/>
        <c:tickLblSkip val="5"/>
        <c:noMultiLvlLbl val="0"/>
      </c:catAx>
      <c:valAx>
        <c:axId val="1042574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'Overseas visits'!$B$8</c:f>
              <c:strCache>
                <c:ptCount val="1"/>
                <c:pt idx="0">
                  <c:v>Trips (thousands)</c:v>
                </c:pt>
              </c:strCache>
            </c:strRef>
          </c:tx>
          <c:spPr>
            <a:ln w="28575" cap="rnd">
              <a:solidFill>
                <a:schemeClr val="accent1"/>
              </a:solidFill>
              <a:round/>
            </a:ln>
            <a:effectLst/>
          </c:spPr>
          <c:marker>
            <c:symbol val="none"/>
          </c:marker>
          <c:cat>
            <c:strRef>
              <c:f>'Overseas visits'!$A$9:$A$89</c:f>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f>'Overseas visits'!$B$9:$B$89</c:f>
              <c:numCache>
                <c:formatCode>_(* #,##0_);_(* \(#,##0\);_(* "-"??_);_(@_)</c:formatCode>
                <c:ptCount val="81"/>
                <c:pt idx="0">
                  <c:v>39127</c:v>
                </c:pt>
                <c:pt idx="1">
                  <c:v>39393</c:v>
                </c:pt>
                <c:pt idx="2">
                  <c:v>39407</c:v>
                </c:pt>
                <c:pt idx="3">
                  <c:v>39776</c:v>
                </c:pt>
                <c:pt idx="4">
                  <c:v>40448</c:v>
                </c:pt>
                <c:pt idx="5">
                  <c:v>40395</c:v>
                </c:pt>
                <c:pt idx="6">
                  <c:v>40651</c:v>
                </c:pt>
                <c:pt idx="7">
                  <c:v>41118</c:v>
                </c:pt>
                <c:pt idx="8">
                  <c:v>41517</c:v>
                </c:pt>
                <c:pt idx="9">
                  <c:v>41658</c:v>
                </c:pt>
                <c:pt idx="10">
                  <c:v>41482</c:v>
                </c:pt>
                <c:pt idx="11">
                  <c:v>41407</c:v>
                </c:pt>
                <c:pt idx="12">
                  <c:v>41080</c:v>
                </c:pt>
                <c:pt idx="13">
                  <c:v>40691</c:v>
                </c:pt>
                <c:pt idx="14">
                  <c:v>40736</c:v>
                </c:pt>
                <c:pt idx="15">
                  <c:v>40780</c:v>
                </c:pt>
                <c:pt idx="16">
                  <c:v>40453</c:v>
                </c:pt>
                <c:pt idx="17">
                  <c:v>40448</c:v>
                </c:pt>
                <c:pt idx="18">
                  <c:v>40289</c:v>
                </c:pt>
                <c:pt idx="19">
                  <c:v>40117</c:v>
                </c:pt>
                <c:pt idx="20">
                  <c:v>39990</c:v>
                </c:pt>
                <c:pt idx="21">
                  <c:v>39925</c:v>
                </c:pt>
                <c:pt idx="22">
                  <c:v>40057</c:v>
                </c:pt>
                <c:pt idx="23">
                  <c:v>39986</c:v>
                </c:pt>
                <c:pt idx="24">
                  <c:v>40281</c:v>
                </c:pt>
                <c:pt idx="25">
                  <c:v>40377</c:v>
                </c:pt>
                <c:pt idx="26">
                  <c:v>40176</c:v>
                </c:pt>
                <c:pt idx="27">
                  <c:v>40065</c:v>
                </c:pt>
                <c:pt idx="28">
                  <c:v>39860</c:v>
                </c:pt>
                <c:pt idx="29">
                  <c:v>39684</c:v>
                </c:pt>
                <c:pt idx="30">
                  <c:v>39908</c:v>
                </c:pt>
                <c:pt idx="31">
                  <c:v>39891</c:v>
                </c:pt>
                <c:pt idx="32">
                  <c:v>40183</c:v>
                </c:pt>
                <c:pt idx="33">
                  <c:v>40238</c:v>
                </c:pt>
                <c:pt idx="34">
                  <c:v>40478</c:v>
                </c:pt>
                <c:pt idx="35">
                  <c:v>40487</c:v>
                </c:pt>
                <c:pt idx="36">
                  <c:v>40857</c:v>
                </c:pt>
                <c:pt idx="37">
                  <c:v>41063</c:v>
                </c:pt>
                <c:pt idx="38">
                  <c:v>41203</c:v>
                </c:pt>
                <c:pt idx="39">
                  <c:v>39520</c:v>
                </c:pt>
                <c:pt idx="40">
                  <c:v>36416</c:v>
                </c:pt>
                <c:pt idx="41">
                  <c:v>33105</c:v>
                </c:pt>
                <c:pt idx="42">
                  <c:v>29554</c:v>
                </c:pt>
                <c:pt idx="43">
                  <c:v>26032</c:v>
                </c:pt>
                <c:pt idx="44">
                  <c:v>22607</c:v>
                </c:pt>
                <c:pt idx="45">
                  <c:v>20011</c:v>
                </c:pt>
                <c:pt idx="46">
                  <c:v>16850</c:v>
                </c:pt>
                <c:pt idx="47">
                  <c:v>14087</c:v>
                </c:pt>
                <c:pt idx="48">
                  <c:v>11100</c:v>
                </c:pt>
                <c:pt idx="49">
                  <c:v>8129</c:v>
                </c:pt>
                <c:pt idx="50">
                  <c:v>5686</c:v>
                </c:pt>
                <c:pt idx="51">
                  <c:v>4301</c:v>
                </c:pt>
                <c:pt idx="52">
                  <c:v>4271</c:v>
                </c:pt>
                <c:pt idx="53">
                  <c:v>4230</c:v>
                </c:pt>
                <c:pt idx="54">
                  <c:v>4180</c:v>
                </c:pt>
                <c:pt idx="55">
                  <c:v>3878</c:v>
                </c:pt>
                <c:pt idx="56">
                  <c:v>3644</c:v>
                </c:pt>
                <c:pt idx="57">
                  <c:v>3897</c:v>
                </c:pt>
                <c:pt idx="58">
                  <c:v>4333</c:v>
                </c:pt>
                <c:pt idx="59">
                  <c:v>5445</c:v>
                </c:pt>
                <c:pt idx="60">
                  <c:v>5938</c:v>
                </c:pt>
                <c:pt idx="61">
                  <c:v>6712</c:v>
                </c:pt>
                <c:pt idx="62">
                  <c:v>7688</c:v>
                </c:pt>
                <c:pt idx="63">
                  <c:v>9487</c:v>
                </c:pt>
                <c:pt idx="64">
                  <c:v>11674</c:v>
                </c:pt>
                <c:pt idx="65">
                  <c:v>14316</c:v>
                </c:pt>
                <c:pt idx="66">
                  <c:v>17167</c:v>
                </c:pt>
                <c:pt idx="67">
                  <c:v>20281</c:v>
                </c:pt>
                <c:pt idx="68">
                  <c:v>23067</c:v>
                </c:pt>
                <c:pt idx="69">
                  <c:v>25074</c:v>
                </c:pt>
                <c:pt idx="70">
                  <c:v>27390</c:v>
                </c:pt>
                <c:pt idx="71">
                  <c:v>29158</c:v>
                </c:pt>
                <c:pt idx="72">
                  <c:v>31245</c:v>
                </c:pt>
                <c:pt idx="73">
                  <c:v>33306.291351706037</c:v>
                </c:pt>
                <c:pt idx="74">
                  <c:v>34453.627905791007</c:v>
                </c:pt>
                <c:pt idx="75">
                  <c:v>35192</c:v>
                </c:pt>
                <c:pt idx="76">
                  <c:v>36058</c:v>
                </c:pt>
                <c:pt idx="77">
                  <c:v>36622</c:v>
                </c:pt>
                <c:pt idx="78">
                  <c:v>37117</c:v>
                </c:pt>
                <c:pt idx="79">
                  <c:v>37552</c:v>
                </c:pt>
                <c:pt idx="80">
                  <c:v>37687</c:v>
                </c:pt>
              </c:numCache>
            </c:numRef>
          </c:val>
          <c:smooth val="0"/>
          <c:extLst>
            <c:ext xmlns:c16="http://schemas.microsoft.com/office/drawing/2014/chart" uri="{C3380CC4-5D6E-409C-BE32-E72D297353CC}">
              <c16:uniqueId val="{00000000-0399-47DA-8A21-F221274F6532}"/>
            </c:ext>
          </c:extLst>
        </c:ser>
        <c:dLbls>
          <c:showLegendKey val="0"/>
          <c:showVal val="0"/>
          <c:showCatName val="0"/>
          <c:showSerName val="0"/>
          <c:showPercent val="0"/>
          <c:showBubbleSize val="0"/>
        </c:dLbls>
        <c:marker val="1"/>
        <c:smooth val="0"/>
        <c:axId val="1042575072"/>
        <c:axId val="1042573432"/>
        <c:extLst>
          <c:ext xmlns:c15="http://schemas.microsoft.com/office/drawing/2012/chart" uri="{02D57815-91ED-43cb-92C2-25804820EDAC}">
            <c15:filteredLineSeries>
              <c15:ser>
                <c:idx val="1"/>
                <c:order val="1"/>
                <c:tx>
                  <c:strRef>
                    <c:extLst>
                      <c:ext uri="{02D57815-91ED-43cb-92C2-25804820EDAC}">
                        <c15:formulaRef>
                          <c15:sqref>'Overseas visits'!$C$8</c15:sqref>
                        </c15:formulaRef>
                      </c:ext>
                    </c:extLst>
                    <c:strCache>
                      <c:ptCount val="1"/>
                      <c:pt idx="0">
                        <c:v>Change (%) year on year in Trips</c:v>
                      </c:pt>
                    </c:strCache>
                  </c:strRef>
                </c:tx>
                <c:spPr>
                  <a:ln w="28575" cap="rnd">
                    <a:solidFill>
                      <a:schemeClr val="accent2"/>
                    </a:solidFill>
                    <a:round/>
                  </a:ln>
                  <a:effectLst/>
                </c:spPr>
                <c:marker>
                  <c:symbol val="none"/>
                </c:marker>
                <c:cat>
                  <c:strRef>
                    <c:extLst>
                      <c:ext uri="{02D57815-91ED-43cb-92C2-25804820EDAC}">
                        <c15:formulaRef>
                          <c15:sqref>'Overseas visits'!$A$9:$A$89</c15:sqref>
                        </c15:formulaRef>
                      </c:ext>
                    </c:extLst>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extLst>
                      <c:ext uri="{02D57815-91ED-43cb-92C2-25804820EDAC}">
                        <c15:formulaRef>
                          <c15:sqref>'Overseas visits'!$C$9:$C$89</c15:sqref>
                        </c15:formulaRef>
                      </c:ext>
                    </c:extLst>
                    <c:numCache>
                      <c:formatCode>_(* #,##0_);_(* \(#,##0\);_(* "-"??_);_(@_)</c:formatCode>
                      <c:ptCount val="81"/>
                      <c:pt idx="0">
                        <c:v>0</c:v>
                      </c:pt>
                      <c:pt idx="1">
                        <c:v>0</c:v>
                      </c:pt>
                      <c:pt idx="2">
                        <c:v>0</c:v>
                      </c:pt>
                      <c:pt idx="3">
                        <c:v>0</c:v>
                      </c:pt>
                      <c:pt idx="4">
                        <c:v>0</c:v>
                      </c:pt>
                      <c:pt idx="5">
                        <c:v>0</c:v>
                      </c:pt>
                      <c:pt idx="6">
                        <c:v>0</c:v>
                      </c:pt>
                      <c:pt idx="7">
                        <c:v>0</c:v>
                      </c:pt>
                      <c:pt idx="8">
                        <c:v>0</c:v>
                      </c:pt>
                      <c:pt idx="9">
                        <c:v>0</c:v>
                      </c:pt>
                      <c:pt idx="10">
                        <c:v>0</c:v>
                      </c:pt>
                      <c:pt idx="11">
                        <c:v>0</c:v>
                      </c:pt>
                      <c:pt idx="12" formatCode="0%">
                        <c:v>4.9914381373476119E-2</c:v>
                      </c:pt>
                      <c:pt idx="13" formatCode="0%">
                        <c:v>3.2950016500393468E-2</c:v>
                      </c:pt>
                      <c:pt idx="14" formatCode="0%">
                        <c:v>3.3724972720582641E-2</c:v>
                      </c:pt>
                      <c:pt idx="15" formatCode="0%">
                        <c:v>2.5241351568785198E-2</c:v>
                      </c:pt>
                      <c:pt idx="16" formatCode="0%">
                        <c:v>1.2361550632911393E-4</c:v>
                      </c:pt>
                      <c:pt idx="17" formatCode="0%">
                        <c:v>1.3120435697487312E-3</c:v>
                      </c:pt>
                      <c:pt idx="18" formatCode="0%">
                        <c:v>-8.9050699859782052E-3</c:v>
                      </c:pt>
                      <c:pt idx="19" formatCode="0%">
                        <c:v>-2.4344569288389514E-2</c:v>
                      </c:pt>
                      <c:pt idx="20" formatCode="0%">
                        <c:v>-3.6780114170098993E-2</c:v>
                      </c:pt>
                      <c:pt idx="21" formatCode="0%">
                        <c:v>-4.1600652935810646E-2</c:v>
                      </c:pt>
                      <c:pt idx="22" formatCode="0%">
                        <c:v>-3.4352249168313968E-2</c:v>
                      </c:pt>
                      <c:pt idx="23" formatCode="0%">
                        <c:v>-3.4317868959354701E-2</c:v>
                      </c:pt>
                      <c:pt idx="24" formatCode="0%">
                        <c:v>-1.9449853943524831E-2</c:v>
                      </c:pt>
                      <c:pt idx="25" formatCode="0%">
                        <c:v>-7.7166941092624902E-3</c:v>
                      </c:pt>
                      <c:pt idx="26" formatCode="0%">
                        <c:v>-1.3747054202670856E-2</c:v>
                      </c:pt>
                      <c:pt idx="27" formatCode="0%">
                        <c:v>-1.7533104462972043E-2</c:v>
                      </c:pt>
                      <c:pt idx="28" formatCode="0%">
                        <c:v>-1.465898697253603E-2</c:v>
                      </c:pt>
                      <c:pt idx="29" formatCode="0%">
                        <c:v>-1.8888449367088608E-2</c:v>
                      </c:pt>
                      <c:pt idx="30" formatCode="0%">
                        <c:v>-9.456675519372534E-3</c:v>
                      </c:pt>
                      <c:pt idx="31" formatCode="0%">
                        <c:v>-5.6335219483012186E-3</c:v>
                      </c:pt>
                      <c:pt idx="32" formatCode="0%">
                        <c:v>4.8262065516379094E-3</c:v>
                      </c:pt>
                      <c:pt idx="33" formatCode="0%">
                        <c:v>7.8396994364433314E-3</c:v>
                      </c:pt>
                      <c:pt idx="34" formatCode="0%">
                        <c:v>1.0510023216915895E-2</c:v>
                      </c:pt>
                      <c:pt idx="35" formatCode="0%">
                        <c:v>1.2529385284849698E-2</c:v>
                      </c:pt>
                      <c:pt idx="36" formatCode="0%">
                        <c:v>1.4299545691517092E-2</c:v>
                      </c:pt>
                      <c:pt idx="37" formatCode="0%">
                        <c:v>1.6989870470812591E-2</c:v>
                      </c:pt>
                      <c:pt idx="38" formatCode="0%">
                        <c:v>2.5562524890481879E-2</c:v>
                      </c:pt>
                      <c:pt idx="39" formatCode="0%">
                        <c:v>-1.3602895295145389E-2</c:v>
                      </c:pt>
                      <c:pt idx="40" formatCode="0%">
                        <c:v>-8.6402408429503266E-2</c:v>
                      </c:pt>
                      <c:pt idx="41" formatCode="0%">
                        <c:v>-0.16578469912307228</c:v>
                      </c:pt>
                      <c:pt idx="42" formatCode="0%">
                        <c:v>-0.25944672747318831</c:v>
                      </c:pt>
                      <c:pt idx="43" formatCode="0%">
                        <c:v>-0.34742172419844075</c:v>
                      </c:pt>
                      <c:pt idx="44" formatCode="0%">
                        <c:v>-0.43739890003235199</c:v>
                      </c:pt>
                      <c:pt idx="45" formatCode="0%">
                        <c:v>-0.50268403002137285</c:v>
                      </c:pt>
                      <c:pt idx="46" formatCode="0%">
                        <c:v>-0.58372449231681411</c:v>
                      </c:pt>
                      <c:pt idx="47" formatCode="0%">
                        <c:v>-0.65206115543260801</c:v>
                      </c:pt>
                      <c:pt idx="48" formatCode="0%">
                        <c:v>-0.72832072839415518</c:v>
                      </c:pt>
                      <c:pt idx="49" formatCode="0%">
                        <c:v>-0.80203589606214842</c:v>
                      </c:pt>
                      <c:pt idx="50" formatCode="0%">
                        <c:v>-0.86200033978108392</c:v>
                      </c:pt>
                      <c:pt idx="51" formatCode="0%">
                        <c:v>-0.89116902834008094</c:v>
                      </c:pt>
                      <c:pt idx="52" formatCode="0%">
                        <c:v>-0.88271638840070299</c:v>
                      </c:pt>
                      <c:pt idx="53" formatCode="0%">
                        <c:v>-0.87222473946533752</c:v>
                      </c:pt>
                      <c:pt idx="54" formatCode="0%">
                        <c:v>-0.85856398457061645</c:v>
                      </c:pt>
                      <c:pt idx="55" formatCode="0%">
                        <c:v>-0.85102950215119855</c:v>
                      </c:pt>
                      <c:pt idx="56" formatCode="0%">
                        <c:v>-0.83881098774715801</c:v>
                      </c:pt>
                      <c:pt idx="57" formatCode="0%">
                        <c:v>-0.80525710859027533</c:v>
                      </c:pt>
                      <c:pt idx="58" formatCode="0%">
                        <c:v>-0.74284866468842725</c:v>
                      </c:pt>
                      <c:pt idx="59" formatCode="0%">
                        <c:v>-0.61347341520550858</c:v>
                      </c:pt>
                      <c:pt idx="60" formatCode="0%">
                        <c:v>-0.46504504504504507</c:v>
                      </c:pt>
                      <c:pt idx="61" formatCode="0%">
                        <c:v>-0.17431418378644359</c:v>
                      </c:pt>
                      <c:pt idx="62" formatCode="0%">
                        <c:v>0.35209285965529369</c:v>
                      </c:pt>
                      <c:pt idx="63" formatCode="0%">
                        <c:v>1.2057661009067659</c:v>
                      </c:pt>
                      <c:pt idx="64" formatCode="0%">
                        <c:v>1.7333177241863733</c:v>
                      </c:pt>
                      <c:pt idx="65" formatCode="0%">
                        <c:v>2.3843971631205676</c:v>
                      </c:pt>
                      <c:pt idx="66" formatCode="0%">
                        <c:v>3.1069377990430622</c:v>
                      </c:pt>
                      <c:pt idx="67" formatCode="0%">
                        <c:v>4.2297576070139247</c:v>
                      </c:pt>
                      <c:pt idx="68" formatCode="0%">
                        <c:v>5.3301317233808998</c:v>
                      </c:pt>
                      <c:pt idx="69" formatCode="0%">
                        <c:v>5.434180138568129</c:v>
                      </c:pt>
                      <c:pt idx="70" formatCode="0%">
                        <c:v>5.3212554811908612</c:v>
                      </c:pt>
                      <c:pt idx="71" formatCode="0%">
                        <c:v>4.3550045913682274</c:v>
                      </c:pt>
                      <c:pt idx="72" formatCode="0%">
                        <c:v>4.2618726844055237</c:v>
                      </c:pt>
                      <c:pt idx="73" formatCode="0%">
                        <c:v>3.9622007377392783</c:v>
                      </c:pt>
                      <c:pt idx="74" formatCode="0%">
                        <c:v>3.4814812572568949</c:v>
                      </c:pt>
                      <c:pt idx="75" formatCode="0%">
                        <c:v>2.7094972067039107</c:v>
                      </c:pt>
                      <c:pt idx="76" formatCode="0%">
                        <c:v>2.0887442179201643</c:v>
                      </c:pt>
                      <c:pt idx="77" formatCode="0%">
                        <c:v>1.5581167924001118</c:v>
                      </c:pt>
                      <c:pt idx="78" formatCode="0%">
                        <c:v>1.1621133570221938</c:v>
                      </c:pt>
                      <c:pt idx="79" formatCode="0%">
                        <c:v>0.85158522755288202</c:v>
                      </c:pt>
                      <c:pt idx="80" formatCode="0%">
                        <c:v>0.63380586985737197</c:v>
                      </c:pt>
                    </c:numCache>
                  </c:numRef>
                </c:val>
                <c:smooth val="0"/>
                <c:extLst>
                  <c:ext xmlns:c16="http://schemas.microsoft.com/office/drawing/2014/chart" uri="{C3380CC4-5D6E-409C-BE32-E72D297353CC}">
                    <c16:uniqueId val="{00000001-0399-47DA-8A21-F221274F6532}"/>
                  </c:ext>
                </c:extLst>
              </c15:ser>
            </c15:filteredLineSeries>
            <c15:filteredLineSeries>
              <c15:ser>
                <c:idx val="3"/>
                <c:order val="3"/>
                <c:tx>
                  <c:strRef>
                    <c:extLst>
                      <c:ext xmlns:c15="http://schemas.microsoft.com/office/drawing/2012/chart" uri="{02D57815-91ED-43cb-92C2-25804820EDAC}">
                        <c15:formulaRef>
                          <c15:sqref>'Overseas visits'!$E$8</c15:sqref>
                        </c15:formulaRef>
                      </c:ext>
                    </c:extLst>
                    <c:strCache>
                      <c:ptCount val="1"/>
                      <c:pt idx="0">
                        <c:v>Change (%) year on year in Spend</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'Overseas visits'!$A$9:$A$89</c15:sqref>
                        </c15:formulaRef>
                      </c:ext>
                    </c:extLst>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extLst>
                      <c:ext xmlns:c15="http://schemas.microsoft.com/office/drawing/2012/chart" uri="{02D57815-91ED-43cb-92C2-25804820EDAC}">
                        <c15:formulaRef>
                          <c15:sqref>'Overseas visits'!$E$9:$E$89</c15:sqref>
                        </c15:formulaRef>
                      </c:ext>
                    </c:extLst>
                    <c:numCache>
                      <c:formatCode>_(* #,##0_);_(* \(#,##0\);_(* "-"??_);_(@_)</c:formatCode>
                      <c:ptCount val="81"/>
                      <c:pt idx="0">
                        <c:v>0</c:v>
                      </c:pt>
                      <c:pt idx="1">
                        <c:v>0</c:v>
                      </c:pt>
                      <c:pt idx="2">
                        <c:v>0</c:v>
                      </c:pt>
                      <c:pt idx="3">
                        <c:v>0</c:v>
                      </c:pt>
                      <c:pt idx="4">
                        <c:v>0</c:v>
                      </c:pt>
                      <c:pt idx="5">
                        <c:v>0</c:v>
                      </c:pt>
                      <c:pt idx="6">
                        <c:v>0</c:v>
                      </c:pt>
                      <c:pt idx="7">
                        <c:v>0</c:v>
                      </c:pt>
                      <c:pt idx="8">
                        <c:v>0</c:v>
                      </c:pt>
                      <c:pt idx="9">
                        <c:v>0</c:v>
                      </c:pt>
                      <c:pt idx="10">
                        <c:v>0</c:v>
                      </c:pt>
                      <c:pt idx="11">
                        <c:v>0</c:v>
                      </c:pt>
                      <c:pt idx="12" formatCode="0%">
                        <c:v>0.11733690092075234</c:v>
                      </c:pt>
                      <c:pt idx="13" formatCode="0%">
                        <c:v>0.1027760449157829</c:v>
                      </c:pt>
                      <c:pt idx="14" formatCode="0%">
                        <c:v>9.820526765597079E-2</c:v>
                      </c:pt>
                      <c:pt idx="15" formatCode="0%">
                        <c:v>9.4961984486598566E-2</c:v>
                      </c:pt>
                      <c:pt idx="16" formatCode="0%">
                        <c:v>6.6478555304740408E-2</c:v>
                      </c:pt>
                      <c:pt idx="17" formatCode="0%">
                        <c:v>6.4900960384153661E-2</c:v>
                      </c:pt>
                      <c:pt idx="18" formatCode="0%">
                        <c:v>6.1435751256469884E-2</c:v>
                      </c:pt>
                      <c:pt idx="19" formatCode="0%">
                        <c:v>1.18598777407665E-2</c:v>
                      </c:pt>
                      <c:pt idx="20" formatCode="0%">
                        <c:v>-2.6579022577879394E-2</c:v>
                      </c:pt>
                      <c:pt idx="21" formatCode="0%">
                        <c:v>-6.6701735928458711E-2</c:v>
                      </c:pt>
                      <c:pt idx="22" formatCode="0%">
                        <c:v>-6.7337000315313741E-2</c:v>
                      </c:pt>
                      <c:pt idx="23" formatCode="0%">
                        <c:v>-7.9824163555803643E-2</c:v>
                      </c:pt>
                      <c:pt idx="24" formatCode="0%">
                        <c:v>-6.6558670235244394E-2</c:v>
                      </c:pt>
                      <c:pt idx="25" formatCode="0%">
                        <c:v>-6.5054447744307742E-2</c:v>
                      </c:pt>
                      <c:pt idx="26" formatCode="0%">
                        <c:v>-6.7916519278386989E-2</c:v>
                      </c:pt>
                      <c:pt idx="27" formatCode="0%">
                        <c:v>-8.4131159039102232E-2</c:v>
                      </c:pt>
                      <c:pt idx="28" formatCode="0%">
                        <c:v>-9.0450488587857619E-2</c:v>
                      </c:pt>
                      <c:pt idx="29" formatCode="0%">
                        <c:v>-9.303882195448461E-2</c:v>
                      </c:pt>
                      <c:pt idx="30" formatCode="0%">
                        <c:v>-7.8657243816254413E-2</c:v>
                      </c:pt>
                      <c:pt idx="31" formatCode="0%">
                        <c:v>-4.8583728249466412E-2</c:v>
                      </c:pt>
                      <c:pt idx="32" formatCode="0%">
                        <c:v>-2.5579859072225486E-2</c:v>
                      </c:pt>
                      <c:pt idx="33" formatCode="0%">
                        <c:v>9.5066320970954039E-3</c:v>
                      </c:pt>
                      <c:pt idx="34" formatCode="0%">
                        <c:v>2.5468615003192967E-2</c:v>
                      </c:pt>
                      <c:pt idx="35" formatCode="0%">
                        <c:v>4.9099526066350714E-2</c:v>
                      </c:pt>
                      <c:pt idx="36" formatCode="0%">
                        <c:v>7.3228702935184492E-2</c:v>
                      </c:pt>
                      <c:pt idx="37" formatCode="0%">
                        <c:v>9.0114959915292697E-2</c:v>
                      </c:pt>
                      <c:pt idx="38" formatCode="0%">
                        <c:v>0.10235294117647059</c:v>
                      </c:pt>
                      <c:pt idx="39" formatCode="0%">
                        <c:v>7.1641905345382145E-2</c:v>
                      </c:pt>
                      <c:pt idx="40" formatCode="0%">
                        <c:v>1.7918783694682541E-2</c:v>
                      </c:pt>
                      <c:pt idx="41" formatCode="0%">
                        <c:v>-6.8828898815303949E-2</c:v>
                      </c:pt>
                      <c:pt idx="42" formatCode="0%">
                        <c:v>-0.18274909871903045</c:v>
                      </c:pt>
                      <c:pt idx="43" formatCode="0%">
                        <c:v>-0.30463878326996197</c:v>
                      </c:pt>
                      <c:pt idx="44" formatCode="0%">
                        <c:v>-0.42386350796580169</c:v>
                      </c:pt>
                      <c:pt idx="45" formatCode="0%">
                        <c:v>-0.51045931660835253</c:v>
                      </c:pt>
                      <c:pt idx="46" formatCode="0%">
                        <c:v>-0.60522363456536865</c:v>
                      </c:pt>
                      <c:pt idx="47" formatCode="0%">
                        <c:v>-0.68442356342609323</c:v>
                      </c:pt>
                      <c:pt idx="48" formatCode="0%">
                        <c:v>-0.78173445354518933</c:v>
                      </c:pt>
                      <c:pt idx="49" formatCode="0%">
                        <c:v>-0.85225656502584379</c:v>
                      </c:pt>
                      <c:pt idx="50" formatCode="0%">
                        <c:v>-0.90350122215719353</c:v>
                      </c:pt>
                      <c:pt idx="51" formatCode="0%">
                        <c:v>-0.92453639189623749</c:v>
                      </c:pt>
                      <c:pt idx="52" formatCode="0%">
                        <c:v>-0.91933701657458566</c:v>
                      </c:pt>
                      <c:pt idx="53" formatCode="0%">
                        <c:v>-0.90923121845409416</c:v>
                      </c:pt>
                      <c:pt idx="54" formatCode="0%">
                        <c:v>-0.8930029564972547</c:v>
                      </c:pt>
                      <c:pt idx="55" formatCode="0%">
                        <c:v>-0.85542432195975504</c:v>
                      </c:pt>
                      <c:pt idx="56" formatCode="0%">
                        <c:v>-0.82016081584624434</c:v>
                      </c:pt>
                      <c:pt idx="57" formatCode="0%">
                        <c:v>-0.77045316301703159</c:v>
                      </c:pt>
                      <c:pt idx="58" formatCode="0%">
                        <c:v>-0.67059478519068383</c:v>
                      </c:pt>
                      <c:pt idx="59" formatCode="0%">
                        <c:v>-0.48591387998167657</c:v>
                      </c:pt>
                      <c:pt idx="60" formatCode="0%">
                        <c:v>-0.16025124818811404</c:v>
                      </c:pt>
                      <c:pt idx="61" formatCode="0%">
                        <c:v>0.37121389997652032</c:v>
                      </c:pt>
                      <c:pt idx="62" formatCode="0%">
                        <c:v>1.3349982161969318</c:v>
                      </c:pt>
                      <c:pt idx="63" formatCode="0%">
                        <c:v>2.7021780303030303</c:v>
                      </c:pt>
                      <c:pt idx="64" formatCode="0%">
                        <c:v>3.5323571091166746</c:v>
                      </c:pt>
                      <c:pt idx="65" formatCode="0%">
                        <c:v>4.3722426470588234</c:v>
                      </c:pt>
                      <c:pt idx="66" formatCode="0%">
                        <c:v>5.2631578947368425</c:v>
                      </c:pt>
                      <c:pt idx="67" formatCode="0%">
                        <c:v>5.4689863842662634</c:v>
                      </c:pt>
                      <c:pt idx="68" formatCode="0%">
                        <c:v>6.1435841512177394</c:v>
                      </c:pt>
                      <c:pt idx="69" formatCode="0%">
                        <c:v>6.1450811526995697</c:v>
                      </c:pt>
                      <c:pt idx="70" formatCode="0%">
                        <c:v>5.669014084507042</c:v>
                      </c:pt>
                      <c:pt idx="71" formatCode="0%">
                        <c:v>4.5330808643350409</c:v>
                      </c:pt>
                      <c:pt idx="72" formatCode="0%">
                        <c:v>4.0820866896816268</c:v>
                      </c:pt>
                      <c:pt idx="73" formatCode="0%">
                        <c:v>3.7778166908115272</c:v>
                      </c:pt>
                      <c:pt idx="74" formatCode="0%">
                        <c:v>3.3548648306540612</c:v>
                      </c:pt>
                      <c:pt idx="75" formatCode="0%">
                        <c:v>2.7434454533827859</c:v>
                      </c:pt>
                      <c:pt idx="76" formatCode="0%">
                        <c:v>2.0988014590932775</c:v>
                      </c:pt>
                      <c:pt idx="77" formatCode="0%">
                        <c:v>1.5793840889649273</c:v>
                      </c:pt>
                      <c:pt idx="78" formatCode="0%">
                        <c:v>1.1234593837535014</c:v>
                      </c:pt>
                      <c:pt idx="79" formatCode="0%">
                        <c:v>0.78239008419083256</c:v>
                      </c:pt>
                      <c:pt idx="80" formatCode="0%">
                        <c:v>0.56228373702422141</c:v>
                      </c:pt>
                    </c:numCache>
                  </c:numRef>
                </c:val>
                <c:smooth val="0"/>
                <c:extLst xmlns:c15="http://schemas.microsoft.com/office/drawing/2012/chart">
                  <c:ext xmlns:c16="http://schemas.microsoft.com/office/drawing/2014/chart" uri="{C3380CC4-5D6E-409C-BE32-E72D297353CC}">
                    <c16:uniqueId val="{00000003-0399-47DA-8A21-F221274F6532}"/>
                  </c:ext>
                </c:extLst>
              </c15:ser>
            </c15:filteredLineSeries>
          </c:ext>
        </c:extLst>
      </c:lineChart>
      <c:lineChart>
        <c:grouping val="standard"/>
        <c:varyColors val="0"/>
        <c:ser>
          <c:idx val="2"/>
          <c:order val="2"/>
          <c:tx>
            <c:strRef>
              <c:f>'Overseas visits'!$D$8</c:f>
              <c:strCache>
                <c:ptCount val="1"/>
                <c:pt idx="0">
                  <c:v>Spend (£ Millions)</c:v>
                </c:pt>
              </c:strCache>
            </c:strRef>
          </c:tx>
          <c:spPr>
            <a:ln w="28575" cap="rnd">
              <a:solidFill>
                <a:srgbClr val="00B050"/>
              </a:solidFill>
              <a:round/>
            </a:ln>
            <a:effectLst/>
          </c:spPr>
          <c:marker>
            <c:symbol val="none"/>
          </c:marker>
          <c:cat>
            <c:strRef>
              <c:f>'Overseas visits'!$A$9:$A$89</c:f>
              <c:strCache>
                <c:ptCount val="81"/>
                <c:pt idx="0">
                  <c:v>12 months to Dec 2016</c:v>
                </c:pt>
                <c:pt idx="1">
                  <c:v>12 months to Jan 2017</c:v>
                </c:pt>
                <c:pt idx="2">
                  <c:v>12 months to Feb 2017</c:v>
                </c:pt>
                <c:pt idx="3">
                  <c:v>12 months to Mar 2017</c:v>
                </c:pt>
                <c:pt idx="4">
                  <c:v>12 months to Apr 2017</c:v>
                </c:pt>
                <c:pt idx="5">
                  <c:v>12 months to May 2017</c:v>
                </c:pt>
                <c:pt idx="6">
                  <c:v>12 months to Jun 2017</c:v>
                </c:pt>
                <c:pt idx="7">
                  <c:v>12 months to Jul 2017</c:v>
                </c:pt>
                <c:pt idx="8">
                  <c:v>12 months to Aug 2017</c:v>
                </c:pt>
                <c:pt idx="9">
                  <c:v>12 months to Sep 2017</c:v>
                </c:pt>
                <c:pt idx="10">
                  <c:v>12 months to Oct 2017</c:v>
                </c:pt>
                <c:pt idx="11">
                  <c:v>12 months to Nov 2017</c:v>
                </c:pt>
                <c:pt idx="12">
                  <c:v>12 months to Dec 2017</c:v>
                </c:pt>
                <c:pt idx="13">
                  <c:v>12 months to Jan 2018</c:v>
                </c:pt>
                <c:pt idx="14">
                  <c:v>12 months to Feb 2018</c:v>
                </c:pt>
                <c:pt idx="15">
                  <c:v>12 months to Mar 2018</c:v>
                </c:pt>
                <c:pt idx="16">
                  <c:v>12 months to Apr 2018</c:v>
                </c:pt>
                <c:pt idx="17">
                  <c:v>12 months to May 2018</c:v>
                </c:pt>
                <c:pt idx="18">
                  <c:v>12 months to June 2018</c:v>
                </c:pt>
                <c:pt idx="19">
                  <c:v>12 months to Jul 2018</c:v>
                </c:pt>
                <c:pt idx="20">
                  <c:v>12 months to Aug 2018</c:v>
                </c:pt>
                <c:pt idx="21">
                  <c:v>12 months to Sep 2018</c:v>
                </c:pt>
                <c:pt idx="22">
                  <c:v>12 months to Oct 2018</c:v>
                </c:pt>
                <c:pt idx="23">
                  <c:v>12 months to Nov 2018</c:v>
                </c:pt>
                <c:pt idx="24">
                  <c:v>12 months to Dec 2018</c:v>
                </c:pt>
                <c:pt idx="25">
                  <c:v>12 months to Jan 2019</c:v>
                </c:pt>
                <c:pt idx="26">
                  <c:v>12 months to Feb 2019</c:v>
                </c:pt>
                <c:pt idx="27">
                  <c:v>12 months to Mar 2019</c:v>
                </c:pt>
                <c:pt idx="28">
                  <c:v>12 months to Apr 2019</c:v>
                </c:pt>
                <c:pt idx="29">
                  <c:v>12 months to May 2019</c:v>
                </c:pt>
                <c:pt idx="30">
                  <c:v>12 months to Jun 2019</c:v>
                </c:pt>
                <c:pt idx="31">
                  <c:v>12 months to Jul 2019</c:v>
                </c:pt>
                <c:pt idx="32">
                  <c:v>12 months to Aug 2019</c:v>
                </c:pt>
                <c:pt idx="33">
                  <c:v>12 months to Sep 2019</c:v>
                </c:pt>
                <c:pt idx="34">
                  <c:v>12 months to Oct 2019</c:v>
                </c:pt>
                <c:pt idx="35">
                  <c:v>12 months to Nov 2019</c:v>
                </c:pt>
                <c:pt idx="36">
                  <c:v>12 months to Dec 2019</c:v>
                </c:pt>
                <c:pt idx="37">
                  <c:v>12 months to Jan 2020</c:v>
                </c:pt>
                <c:pt idx="38">
                  <c:v>12 months to Feb 2020</c:v>
                </c:pt>
                <c:pt idx="39">
                  <c:v>12 months to Mar 2020</c:v>
                </c:pt>
                <c:pt idx="40">
                  <c:v>12 months to Apr 2020</c:v>
                </c:pt>
                <c:pt idx="41">
                  <c:v>12 months to May 2020</c:v>
                </c:pt>
                <c:pt idx="42">
                  <c:v>12 months to Jun 2020</c:v>
                </c:pt>
                <c:pt idx="43">
                  <c:v>12 months to Jul 2020</c:v>
                </c:pt>
                <c:pt idx="44">
                  <c:v>12 months to Aug 2020</c:v>
                </c:pt>
                <c:pt idx="45">
                  <c:v>12 months to Sept 2020</c:v>
                </c:pt>
                <c:pt idx="46">
                  <c:v>12 months to Oct 2020</c:v>
                </c:pt>
                <c:pt idx="47">
                  <c:v>12 months to Nov 2020</c:v>
                </c:pt>
                <c:pt idx="48">
                  <c:v>12 months to Dec 2020</c:v>
                </c:pt>
                <c:pt idx="49">
                  <c:v>12 months to Jan 2021</c:v>
                </c:pt>
                <c:pt idx="50">
                  <c:v>12 months to Feb 2021</c:v>
                </c:pt>
                <c:pt idx="51">
                  <c:v>12 months to Mar 2021</c:v>
                </c:pt>
                <c:pt idx="52">
                  <c:v>12 months to Apr 2021</c:v>
                </c:pt>
                <c:pt idx="53">
                  <c:v>12 months to May 2021</c:v>
                </c:pt>
                <c:pt idx="54">
                  <c:v>12 months to Jun 2021</c:v>
                </c:pt>
                <c:pt idx="55">
                  <c:v>12 months to Jul 2021</c:v>
                </c:pt>
                <c:pt idx="56">
                  <c:v>12 months to Aug 2021</c:v>
                </c:pt>
                <c:pt idx="57">
                  <c:v>12 months to Sep 2021</c:v>
                </c:pt>
                <c:pt idx="58">
                  <c:v>12 months to Oct 2021</c:v>
                </c:pt>
                <c:pt idx="59">
                  <c:v>12 months to Nov 2021</c:v>
                </c:pt>
                <c:pt idx="60">
                  <c:v>12 months to Dec 2021</c:v>
                </c:pt>
                <c:pt idx="61">
                  <c:v>12 months to Jan 2022</c:v>
                </c:pt>
                <c:pt idx="62">
                  <c:v>12 months to Feb 2022</c:v>
                </c:pt>
                <c:pt idx="63">
                  <c:v>12 months to Mar 2022</c:v>
                </c:pt>
                <c:pt idx="64">
                  <c:v>12 months to Apr 2022</c:v>
                </c:pt>
                <c:pt idx="65">
                  <c:v>12 months to May 2022</c:v>
                </c:pt>
                <c:pt idx="66">
                  <c:v>12 months to Jun 2022</c:v>
                </c:pt>
                <c:pt idx="67">
                  <c:v>12 months to Jul 2022</c:v>
                </c:pt>
                <c:pt idx="68">
                  <c:v>12 months to Aug 2022</c:v>
                </c:pt>
                <c:pt idx="69">
                  <c:v>12 months to Sep 2022</c:v>
                </c:pt>
                <c:pt idx="70">
                  <c:v>12 months to Oct 2022</c:v>
                </c:pt>
                <c:pt idx="71">
                  <c:v>12 months to Nov 2022</c:v>
                </c:pt>
                <c:pt idx="72">
                  <c:v>12 months to Dec 2022</c:v>
                </c:pt>
                <c:pt idx="73">
                  <c:v>12 months to Jan 2023</c:v>
                </c:pt>
                <c:pt idx="74">
                  <c:v>12 months to Feb 2023</c:v>
                </c:pt>
                <c:pt idx="75">
                  <c:v>12 months to Mar 2023</c:v>
                </c:pt>
                <c:pt idx="76">
                  <c:v>12 months to Apr 2023</c:v>
                </c:pt>
                <c:pt idx="77">
                  <c:v>12 months to May 2023</c:v>
                </c:pt>
                <c:pt idx="78">
                  <c:v>12 months to Jun 2023</c:v>
                </c:pt>
                <c:pt idx="79">
                  <c:v>12 months to Jul 2023</c:v>
                </c:pt>
                <c:pt idx="80">
                  <c:v>12 months to Aug 2023</c:v>
                </c:pt>
              </c:strCache>
            </c:strRef>
          </c:cat>
          <c:val>
            <c:numRef>
              <c:f>'Overseas visits'!$D$9:$D$89</c:f>
              <c:numCache>
                <c:formatCode>_(* #,##0_);_(* \(#,##0\);_(* "-"??_);_(@_)</c:formatCode>
                <c:ptCount val="81"/>
                <c:pt idx="0">
                  <c:v>25414</c:v>
                </c:pt>
                <c:pt idx="1">
                  <c:v>25648</c:v>
                </c:pt>
                <c:pt idx="2">
                  <c:v>25742</c:v>
                </c:pt>
                <c:pt idx="3">
                  <c:v>26042</c:v>
                </c:pt>
                <c:pt idx="4">
                  <c:v>26580</c:v>
                </c:pt>
                <c:pt idx="5">
                  <c:v>26656</c:v>
                </c:pt>
                <c:pt idx="6">
                  <c:v>26662</c:v>
                </c:pt>
                <c:pt idx="7">
                  <c:v>27319</c:v>
                </c:pt>
                <c:pt idx="8">
                  <c:v>27992</c:v>
                </c:pt>
                <c:pt idx="9">
                  <c:v>28515</c:v>
                </c:pt>
                <c:pt idx="10">
                  <c:v>28543</c:v>
                </c:pt>
                <c:pt idx="11">
                  <c:v>28663</c:v>
                </c:pt>
                <c:pt idx="12">
                  <c:v>28396</c:v>
                </c:pt>
                <c:pt idx="13">
                  <c:v>28284</c:v>
                </c:pt>
                <c:pt idx="14">
                  <c:v>28270</c:v>
                </c:pt>
                <c:pt idx="15">
                  <c:v>28515</c:v>
                </c:pt>
                <c:pt idx="16">
                  <c:v>28347</c:v>
                </c:pt>
                <c:pt idx="17">
                  <c:v>28386</c:v>
                </c:pt>
                <c:pt idx="18">
                  <c:v>28300</c:v>
                </c:pt>
                <c:pt idx="19">
                  <c:v>27643</c:v>
                </c:pt>
                <c:pt idx="20">
                  <c:v>27248</c:v>
                </c:pt>
                <c:pt idx="21">
                  <c:v>26613</c:v>
                </c:pt>
                <c:pt idx="22">
                  <c:v>26621</c:v>
                </c:pt>
                <c:pt idx="23">
                  <c:v>26375</c:v>
                </c:pt>
                <c:pt idx="24">
                  <c:v>26506</c:v>
                </c:pt>
                <c:pt idx="25">
                  <c:v>26444</c:v>
                </c:pt>
                <c:pt idx="26">
                  <c:v>26350</c:v>
                </c:pt>
                <c:pt idx="27">
                  <c:v>26116</c:v>
                </c:pt>
                <c:pt idx="28">
                  <c:v>25783</c:v>
                </c:pt>
                <c:pt idx="29">
                  <c:v>25745</c:v>
                </c:pt>
                <c:pt idx="30">
                  <c:v>26074</c:v>
                </c:pt>
                <c:pt idx="31">
                  <c:v>26300</c:v>
                </c:pt>
                <c:pt idx="32">
                  <c:v>26551</c:v>
                </c:pt>
                <c:pt idx="33">
                  <c:v>26866</c:v>
                </c:pt>
                <c:pt idx="34">
                  <c:v>27299</c:v>
                </c:pt>
                <c:pt idx="35">
                  <c:v>27670</c:v>
                </c:pt>
                <c:pt idx="36">
                  <c:v>28447</c:v>
                </c:pt>
                <c:pt idx="37">
                  <c:v>28827</c:v>
                </c:pt>
                <c:pt idx="38">
                  <c:v>29047</c:v>
                </c:pt>
                <c:pt idx="39">
                  <c:v>27987</c:v>
                </c:pt>
                <c:pt idx="40">
                  <c:v>26245</c:v>
                </c:pt>
                <c:pt idx="41">
                  <c:v>23973</c:v>
                </c:pt>
                <c:pt idx="42">
                  <c:v>21309</c:v>
                </c:pt>
                <c:pt idx="43">
                  <c:v>18288</c:v>
                </c:pt>
                <c:pt idx="44">
                  <c:v>15297</c:v>
                </c:pt>
                <c:pt idx="45">
                  <c:v>13152</c:v>
                </c:pt>
                <c:pt idx="46">
                  <c:v>10777</c:v>
                </c:pt>
                <c:pt idx="47">
                  <c:v>8732</c:v>
                </c:pt>
                <c:pt idx="48">
                  <c:v>6209</c:v>
                </c:pt>
                <c:pt idx="49">
                  <c:v>4259</c:v>
                </c:pt>
                <c:pt idx="50">
                  <c:v>2803</c:v>
                </c:pt>
                <c:pt idx="51">
                  <c:v>2112</c:v>
                </c:pt>
                <c:pt idx="52">
                  <c:v>2117</c:v>
                </c:pt>
                <c:pt idx="53">
                  <c:v>2176</c:v>
                </c:pt>
                <c:pt idx="54">
                  <c:v>2280</c:v>
                </c:pt>
                <c:pt idx="55">
                  <c:v>2644</c:v>
                </c:pt>
                <c:pt idx="56">
                  <c:v>2751</c:v>
                </c:pt>
                <c:pt idx="57">
                  <c:v>3019</c:v>
                </c:pt>
                <c:pt idx="58">
                  <c:v>3550</c:v>
                </c:pt>
                <c:pt idx="59">
                  <c:v>4489</c:v>
                </c:pt>
                <c:pt idx="60">
                  <c:v>5214</c:v>
                </c:pt>
                <c:pt idx="61">
                  <c:v>5840</c:v>
                </c:pt>
                <c:pt idx="62">
                  <c:v>6545</c:v>
                </c:pt>
                <c:pt idx="63">
                  <c:v>7819</c:v>
                </c:pt>
                <c:pt idx="64">
                  <c:v>9595</c:v>
                </c:pt>
                <c:pt idx="65">
                  <c:v>11690</c:v>
                </c:pt>
                <c:pt idx="66">
                  <c:v>14280</c:v>
                </c:pt>
                <c:pt idx="67">
                  <c:v>17104</c:v>
                </c:pt>
                <c:pt idx="68">
                  <c:v>19652</c:v>
                </c:pt>
                <c:pt idx="69">
                  <c:v>21571</c:v>
                </c:pt>
                <c:pt idx="70">
                  <c:v>23675</c:v>
                </c:pt>
                <c:pt idx="71">
                  <c:v>24838</c:v>
                </c:pt>
                <c:pt idx="72">
                  <c:v>26498</c:v>
                </c:pt>
                <c:pt idx="73">
                  <c:v>27902.449474339319</c:v>
                </c:pt>
                <c:pt idx="74">
                  <c:v>28502.590316630831</c:v>
                </c:pt>
                <c:pt idx="75">
                  <c:v>29270.000000000004</c:v>
                </c:pt>
                <c:pt idx="76">
                  <c:v>29733</c:v>
                </c:pt>
                <c:pt idx="77">
                  <c:v>30153</c:v>
                </c:pt>
                <c:pt idx="78">
                  <c:v>30323</c:v>
                </c:pt>
                <c:pt idx="79">
                  <c:v>30486</c:v>
                </c:pt>
                <c:pt idx="80">
                  <c:v>30702</c:v>
                </c:pt>
              </c:numCache>
            </c:numRef>
          </c:val>
          <c:smooth val="0"/>
          <c:extLst>
            <c:ext xmlns:c16="http://schemas.microsoft.com/office/drawing/2014/chart" uri="{C3380CC4-5D6E-409C-BE32-E72D297353CC}">
              <c16:uniqueId val="{00000002-0399-47DA-8A21-F221274F6532}"/>
            </c:ext>
          </c:extLst>
        </c:ser>
        <c:dLbls>
          <c:showLegendKey val="0"/>
          <c:showVal val="0"/>
          <c:showCatName val="0"/>
          <c:showSerName val="0"/>
          <c:showPercent val="0"/>
          <c:showBubbleSize val="0"/>
        </c:dLbls>
        <c:marker val="1"/>
        <c:smooth val="0"/>
        <c:axId val="1034688096"/>
        <c:axId val="1072646576"/>
      </c:lineChart>
      <c:catAx>
        <c:axId val="104257507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3432"/>
        <c:crosses val="autoZero"/>
        <c:auto val="1"/>
        <c:lblAlgn val="ctr"/>
        <c:lblOffset val="100"/>
        <c:tickLblSkip val="5"/>
        <c:noMultiLvlLbl val="0"/>
      </c:catAx>
      <c:valAx>
        <c:axId val="104257343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Trips (Thousands - blue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2575072"/>
        <c:crosses val="autoZero"/>
        <c:crossBetween val="between"/>
      </c:valAx>
      <c:valAx>
        <c:axId val="1072646576"/>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Spend (£ millions) - green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34688096"/>
        <c:crosses val="max"/>
        <c:crossBetween val="between"/>
      </c:valAx>
      <c:catAx>
        <c:axId val="1034688096"/>
        <c:scaling>
          <c:orientation val="minMax"/>
        </c:scaling>
        <c:delete val="1"/>
        <c:axPos val="b"/>
        <c:numFmt formatCode="General" sourceLinked="1"/>
        <c:majorTickMark val="out"/>
        <c:minorTickMark val="none"/>
        <c:tickLblPos val="nextTo"/>
        <c:crossAx val="1072646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 in Overseas residents visits to the UK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'Overseas visits'!$C$8</c:f>
              <c:strCache>
                <c:ptCount val="1"/>
                <c:pt idx="0">
                  <c:v>Change (%) year on year in Trips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'Overseas visits'!$A$9:$A$89</c15:sqref>
                  </c15:fullRef>
                </c:ext>
              </c:extLst>
              <c:f>'Overseas visits'!$A$13:$A$89</c:f>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xmlns:c15="http://schemas.microsoft.com/office/drawing/2012/chart" uri="{02D57815-91ED-43cb-92C2-25804820EDAC}">
                  <c15:fullRef>
                    <c15:sqref>'Overseas visits'!$C$9:$C$89</c15:sqref>
                  </c15:fullRef>
                </c:ext>
              </c:extLst>
              <c:f>'Overseas visits'!$C$13:$C$89</c:f>
              <c:numCache>
                <c:formatCode>_(* #,##0_);_(* \(#,##0\);_(* "-"??_);_(@_)</c:formatCode>
                <c:ptCount val="77"/>
                <c:pt idx="0">
                  <c:v>0</c:v>
                </c:pt>
                <c:pt idx="1">
                  <c:v>0</c:v>
                </c:pt>
                <c:pt idx="2">
                  <c:v>0</c:v>
                </c:pt>
                <c:pt idx="3">
                  <c:v>0</c:v>
                </c:pt>
                <c:pt idx="4">
                  <c:v>0</c:v>
                </c:pt>
                <c:pt idx="5">
                  <c:v>0</c:v>
                </c:pt>
                <c:pt idx="6">
                  <c:v>0</c:v>
                </c:pt>
                <c:pt idx="7">
                  <c:v>0</c:v>
                </c:pt>
                <c:pt idx="8" formatCode="0%">
                  <c:v>4.9914381373476119E-2</c:v>
                </c:pt>
                <c:pt idx="9" formatCode="0%">
                  <c:v>3.2950016500393468E-2</c:v>
                </c:pt>
                <c:pt idx="10" formatCode="0%">
                  <c:v>3.3724972720582641E-2</c:v>
                </c:pt>
                <c:pt idx="11" formatCode="0%">
                  <c:v>2.5241351568785198E-2</c:v>
                </c:pt>
                <c:pt idx="12" formatCode="0%">
                  <c:v>1.2361550632911393E-4</c:v>
                </c:pt>
                <c:pt idx="13" formatCode="0%">
                  <c:v>1.3120435697487312E-3</c:v>
                </c:pt>
                <c:pt idx="14" formatCode="0%">
                  <c:v>-8.9050699859782052E-3</c:v>
                </c:pt>
                <c:pt idx="15" formatCode="0%">
                  <c:v>-2.4344569288389514E-2</c:v>
                </c:pt>
                <c:pt idx="16" formatCode="0%">
                  <c:v>-3.6780114170098993E-2</c:v>
                </c:pt>
                <c:pt idx="17" formatCode="0%">
                  <c:v>-4.1600652935810646E-2</c:v>
                </c:pt>
                <c:pt idx="18" formatCode="0%">
                  <c:v>-3.4352249168313968E-2</c:v>
                </c:pt>
                <c:pt idx="19" formatCode="0%">
                  <c:v>-3.4317868959354701E-2</c:v>
                </c:pt>
                <c:pt idx="20" formatCode="0%">
                  <c:v>-1.9449853943524831E-2</c:v>
                </c:pt>
                <c:pt idx="21" formatCode="0%">
                  <c:v>-7.7166941092624902E-3</c:v>
                </c:pt>
                <c:pt idx="22" formatCode="0%">
                  <c:v>-1.3747054202670856E-2</c:v>
                </c:pt>
                <c:pt idx="23" formatCode="0%">
                  <c:v>-1.7533104462972043E-2</c:v>
                </c:pt>
                <c:pt idx="24" formatCode="0%">
                  <c:v>-1.465898697253603E-2</c:v>
                </c:pt>
                <c:pt idx="25" formatCode="0%">
                  <c:v>-1.8888449367088608E-2</c:v>
                </c:pt>
                <c:pt idx="26" formatCode="0%">
                  <c:v>-9.456675519372534E-3</c:v>
                </c:pt>
                <c:pt idx="27" formatCode="0%">
                  <c:v>-5.6335219483012186E-3</c:v>
                </c:pt>
                <c:pt idx="28" formatCode="0%">
                  <c:v>4.8262065516379094E-3</c:v>
                </c:pt>
                <c:pt idx="29" formatCode="0%">
                  <c:v>7.8396994364433314E-3</c:v>
                </c:pt>
                <c:pt idx="30" formatCode="0%">
                  <c:v>1.0510023216915895E-2</c:v>
                </c:pt>
                <c:pt idx="31" formatCode="0%">
                  <c:v>1.2529385284849698E-2</c:v>
                </c:pt>
                <c:pt idx="32" formatCode="0%">
                  <c:v>1.4299545691517092E-2</c:v>
                </c:pt>
                <c:pt idx="33" formatCode="0%">
                  <c:v>1.6989870470812591E-2</c:v>
                </c:pt>
                <c:pt idx="34" formatCode="0%">
                  <c:v>2.5562524890481879E-2</c:v>
                </c:pt>
                <c:pt idx="35" formatCode="0%">
                  <c:v>-1.3602895295145389E-2</c:v>
                </c:pt>
                <c:pt idx="36" formatCode="0%">
                  <c:v>-8.6402408429503266E-2</c:v>
                </c:pt>
                <c:pt idx="37" formatCode="0%">
                  <c:v>-0.16578469912307228</c:v>
                </c:pt>
                <c:pt idx="38" formatCode="0%">
                  <c:v>-0.25944672747318831</c:v>
                </c:pt>
                <c:pt idx="39" formatCode="0%">
                  <c:v>-0.34742172419844075</c:v>
                </c:pt>
                <c:pt idx="40" formatCode="0%">
                  <c:v>-0.43739890003235199</c:v>
                </c:pt>
                <c:pt idx="41" formatCode="0%">
                  <c:v>-0.50268403002137285</c:v>
                </c:pt>
                <c:pt idx="42" formatCode="0%">
                  <c:v>-0.58372449231681411</c:v>
                </c:pt>
                <c:pt idx="43" formatCode="0%">
                  <c:v>-0.65206115543260801</c:v>
                </c:pt>
                <c:pt idx="44" formatCode="0%">
                  <c:v>-0.72832072839415518</c:v>
                </c:pt>
                <c:pt idx="45" formatCode="0%">
                  <c:v>-0.80203589606214842</c:v>
                </c:pt>
                <c:pt idx="46" formatCode="0%">
                  <c:v>-0.86200033978108392</c:v>
                </c:pt>
                <c:pt idx="47" formatCode="0%">
                  <c:v>-0.89116902834008094</c:v>
                </c:pt>
                <c:pt idx="48" formatCode="0%">
                  <c:v>-0.88271638840070299</c:v>
                </c:pt>
                <c:pt idx="49" formatCode="0%">
                  <c:v>-0.87222473946533752</c:v>
                </c:pt>
                <c:pt idx="50" formatCode="0%">
                  <c:v>-0.85856398457061645</c:v>
                </c:pt>
                <c:pt idx="51" formatCode="0%">
                  <c:v>-0.85102950215119855</c:v>
                </c:pt>
                <c:pt idx="52" formatCode="0%">
                  <c:v>-0.83881098774715801</c:v>
                </c:pt>
                <c:pt idx="53" formatCode="0%">
                  <c:v>-0.80525710859027533</c:v>
                </c:pt>
                <c:pt idx="54" formatCode="0%">
                  <c:v>-0.74284866468842725</c:v>
                </c:pt>
                <c:pt idx="55" formatCode="0%">
                  <c:v>-0.61347341520550858</c:v>
                </c:pt>
                <c:pt idx="56" formatCode="0%">
                  <c:v>-0.46504504504504507</c:v>
                </c:pt>
                <c:pt idx="57" formatCode="0%">
                  <c:v>-0.17431418378644359</c:v>
                </c:pt>
                <c:pt idx="58" formatCode="0%">
                  <c:v>0.35209285965529369</c:v>
                </c:pt>
                <c:pt idx="59" formatCode="0%">
                  <c:v>1.2057661009067659</c:v>
                </c:pt>
                <c:pt idx="60" formatCode="0%">
                  <c:v>1.7333177241863733</c:v>
                </c:pt>
                <c:pt idx="61" formatCode="0%">
                  <c:v>2.3843971631205676</c:v>
                </c:pt>
                <c:pt idx="62" formatCode="0%">
                  <c:v>3.1069377990430622</c:v>
                </c:pt>
                <c:pt idx="63" formatCode="0%">
                  <c:v>4.2297576070139247</c:v>
                </c:pt>
                <c:pt idx="64" formatCode="0%">
                  <c:v>5.3301317233808998</c:v>
                </c:pt>
                <c:pt idx="65" formatCode="0%">
                  <c:v>5.434180138568129</c:v>
                </c:pt>
                <c:pt idx="66" formatCode="0%">
                  <c:v>5.3212554811908612</c:v>
                </c:pt>
                <c:pt idx="67" formatCode="0%">
                  <c:v>4.3550045913682274</c:v>
                </c:pt>
                <c:pt idx="68" formatCode="0%">
                  <c:v>4.2618726844055237</c:v>
                </c:pt>
                <c:pt idx="69" formatCode="0%">
                  <c:v>3.9622007377392783</c:v>
                </c:pt>
                <c:pt idx="70" formatCode="0%">
                  <c:v>3.4814812572568949</c:v>
                </c:pt>
                <c:pt idx="71" formatCode="0%">
                  <c:v>2.7094972067039107</c:v>
                </c:pt>
                <c:pt idx="72" formatCode="0%">
                  <c:v>2.0887442179201643</c:v>
                </c:pt>
                <c:pt idx="73" formatCode="0%">
                  <c:v>1.5581167924001118</c:v>
                </c:pt>
                <c:pt idx="74" formatCode="0%">
                  <c:v>1.1621133570221938</c:v>
                </c:pt>
                <c:pt idx="75" formatCode="0%">
                  <c:v>0.85158522755288202</c:v>
                </c:pt>
                <c:pt idx="76" formatCode="0%">
                  <c:v>0.63380586985737197</c:v>
                </c:pt>
              </c:numCache>
            </c:numRef>
          </c:val>
          <c:extLst>
            <c:ext xmlns:c16="http://schemas.microsoft.com/office/drawing/2014/chart" uri="{C3380CC4-5D6E-409C-BE32-E72D297353CC}">
              <c16:uniqueId val="{00000001-5A8A-4895-8C3E-188F41349FC4}"/>
            </c:ext>
          </c:extLst>
        </c:ser>
        <c:ser>
          <c:idx val="3"/>
          <c:order val="3"/>
          <c:tx>
            <c:strRef>
              <c:f>'Overseas visits'!$E$8</c:f>
              <c:strCache>
                <c:ptCount val="1"/>
                <c:pt idx="0">
                  <c:v>Change (%) year on year in Spend</c:v>
                </c:pt>
              </c:strCache>
            </c:strRef>
          </c:tx>
          <c:spPr>
            <a:solidFill>
              <a:srgbClr val="00B050"/>
            </a:solidFill>
            <a:ln>
              <a:solidFill>
                <a:srgbClr val="00B050"/>
              </a:solidFill>
            </a:ln>
            <a:effectLst/>
          </c:spPr>
          <c:invertIfNegative val="0"/>
          <c:cat>
            <c:strRef>
              <c:extLst>
                <c:ext xmlns:c15="http://schemas.microsoft.com/office/drawing/2012/chart" uri="{02D57815-91ED-43cb-92C2-25804820EDAC}">
                  <c15:fullRef>
                    <c15:sqref>'Overseas visits'!$A$9:$A$89</c15:sqref>
                  </c15:fullRef>
                </c:ext>
              </c:extLst>
              <c:f>'Overseas visits'!$A$13:$A$89</c:f>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xmlns:c15="http://schemas.microsoft.com/office/drawing/2012/chart" uri="{02D57815-91ED-43cb-92C2-25804820EDAC}">
                  <c15:fullRef>
                    <c15:sqref>'Overseas visits'!$E$9:$E$89</c15:sqref>
                  </c15:fullRef>
                </c:ext>
              </c:extLst>
              <c:f>'Overseas visits'!$E$13:$E$89</c:f>
              <c:numCache>
                <c:formatCode>_(* #,##0_);_(* \(#,##0\);_(* "-"??_);_(@_)</c:formatCode>
                <c:ptCount val="77"/>
                <c:pt idx="0">
                  <c:v>0</c:v>
                </c:pt>
                <c:pt idx="1">
                  <c:v>0</c:v>
                </c:pt>
                <c:pt idx="2">
                  <c:v>0</c:v>
                </c:pt>
                <c:pt idx="3">
                  <c:v>0</c:v>
                </c:pt>
                <c:pt idx="4">
                  <c:v>0</c:v>
                </c:pt>
                <c:pt idx="5">
                  <c:v>0</c:v>
                </c:pt>
                <c:pt idx="6">
                  <c:v>0</c:v>
                </c:pt>
                <c:pt idx="7">
                  <c:v>0</c:v>
                </c:pt>
                <c:pt idx="8" formatCode="0%">
                  <c:v>0.11733690092075234</c:v>
                </c:pt>
                <c:pt idx="9" formatCode="0%">
                  <c:v>0.1027760449157829</c:v>
                </c:pt>
                <c:pt idx="10" formatCode="0%">
                  <c:v>9.820526765597079E-2</c:v>
                </c:pt>
                <c:pt idx="11" formatCode="0%">
                  <c:v>9.4961984486598566E-2</c:v>
                </c:pt>
                <c:pt idx="12" formatCode="0%">
                  <c:v>6.6478555304740408E-2</c:v>
                </c:pt>
                <c:pt idx="13" formatCode="0%">
                  <c:v>6.4900960384153661E-2</c:v>
                </c:pt>
                <c:pt idx="14" formatCode="0%">
                  <c:v>6.1435751256469884E-2</c:v>
                </c:pt>
                <c:pt idx="15" formatCode="0%">
                  <c:v>1.18598777407665E-2</c:v>
                </c:pt>
                <c:pt idx="16" formatCode="0%">
                  <c:v>-2.6579022577879394E-2</c:v>
                </c:pt>
                <c:pt idx="17" formatCode="0%">
                  <c:v>-6.6701735928458711E-2</c:v>
                </c:pt>
                <c:pt idx="18" formatCode="0%">
                  <c:v>-6.7337000315313741E-2</c:v>
                </c:pt>
                <c:pt idx="19" formatCode="0%">
                  <c:v>-7.9824163555803643E-2</c:v>
                </c:pt>
                <c:pt idx="20" formatCode="0%">
                  <c:v>-6.6558670235244394E-2</c:v>
                </c:pt>
                <c:pt idx="21" formatCode="0%">
                  <c:v>-6.5054447744307742E-2</c:v>
                </c:pt>
                <c:pt idx="22" formatCode="0%">
                  <c:v>-6.7916519278386989E-2</c:v>
                </c:pt>
                <c:pt idx="23" formatCode="0%">
                  <c:v>-8.4131159039102232E-2</c:v>
                </c:pt>
                <c:pt idx="24" formatCode="0%">
                  <c:v>-9.0450488587857619E-2</c:v>
                </c:pt>
                <c:pt idx="25" formatCode="0%">
                  <c:v>-9.303882195448461E-2</c:v>
                </c:pt>
                <c:pt idx="26" formatCode="0%">
                  <c:v>-7.8657243816254413E-2</c:v>
                </c:pt>
                <c:pt idx="27" formatCode="0%">
                  <c:v>-4.8583728249466412E-2</c:v>
                </c:pt>
                <c:pt idx="28" formatCode="0%">
                  <c:v>-2.5579859072225486E-2</c:v>
                </c:pt>
                <c:pt idx="29" formatCode="0%">
                  <c:v>9.5066320970954039E-3</c:v>
                </c:pt>
                <c:pt idx="30" formatCode="0%">
                  <c:v>2.5468615003192967E-2</c:v>
                </c:pt>
                <c:pt idx="31" formatCode="0%">
                  <c:v>4.9099526066350714E-2</c:v>
                </c:pt>
                <c:pt idx="32" formatCode="0%">
                  <c:v>7.3228702935184492E-2</c:v>
                </c:pt>
                <c:pt idx="33" formatCode="0%">
                  <c:v>9.0114959915292697E-2</c:v>
                </c:pt>
                <c:pt idx="34" formatCode="0%">
                  <c:v>0.10235294117647059</c:v>
                </c:pt>
                <c:pt idx="35" formatCode="0%">
                  <c:v>7.1641905345382145E-2</c:v>
                </c:pt>
                <c:pt idx="36" formatCode="0%">
                  <c:v>1.7918783694682541E-2</c:v>
                </c:pt>
                <c:pt idx="37" formatCode="0%">
                  <c:v>-6.8828898815303949E-2</c:v>
                </c:pt>
                <c:pt idx="38" formatCode="0%">
                  <c:v>-0.18274909871903045</c:v>
                </c:pt>
                <c:pt idx="39" formatCode="0%">
                  <c:v>-0.30463878326996197</c:v>
                </c:pt>
                <c:pt idx="40" formatCode="0%">
                  <c:v>-0.42386350796580169</c:v>
                </c:pt>
                <c:pt idx="41" formatCode="0%">
                  <c:v>-0.51045931660835253</c:v>
                </c:pt>
                <c:pt idx="42" formatCode="0%">
                  <c:v>-0.60522363456536865</c:v>
                </c:pt>
                <c:pt idx="43" formatCode="0%">
                  <c:v>-0.68442356342609323</c:v>
                </c:pt>
                <c:pt idx="44" formatCode="0%">
                  <c:v>-0.78173445354518933</c:v>
                </c:pt>
                <c:pt idx="45" formatCode="0%">
                  <c:v>-0.85225656502584379</c:v>
                </c:pt>
                <c:pt idx="46" formatCode="0%">
                  <c:v>-0.90350122215719353</c:v>
                </c:pt>
                <c:pt idx="47" formatCode="0%">
                  <c:v>-0.92453639189623749</c:v>
                </c:pt>
                <c:pt idx="48" formatCode="0%">
                  <c:v>-0.91933701657458566</c:v>
                </c:pt>
                <c:pt idx="49" formatCode="0%">
                  <c:v>-0.90923121845409416</c:v>
                </c:pt>
                <c:pt idx="50" formatCode="0%">
                  <c:v>-0.8930029564972547</c:v>
                </c:pt>
                <c:pt idx="51" formatCode="0%">
                  <c:v>-0.85542432195975504</c:v>
                </c:pt>
                <c:pt idx="52" formatCode="0%">
                  <c:v>-0.82016081584624434</c:v>
                </c:pt>
                <c:pt idx="53" formatCode="0%">
                  <c:v>-0.77045316301703159</c:v>
                </c:pt>
                <c:pt idx="54" formatCode="0%">
                  <c:v>-0.67059478519068383</c:v>
                </c:pt>
                <c:pt idx="55" formatCode="0%">
                  <c:v>-0.48591387998167657</c:v>
                </c:pt>
                <c:pt idx="56" formatCode="0%">
                  <c:v>-0.16025124818811404</c:v>
                </c:pt>
                <c:pt idx="57" formatCode="0%">
                  <c:v>0.37121389997652032</c:v>
                </c:pt>
                <c:pt idx="58" formatCode="0%">
                  <c:v>1.3349982161969318</c:v>
                </c:pt>
                <c:pt idx="59" formatCode="0%">
                  <c:v>2.7021780303030303</c:v>
                </c:pt>
                <c:pt idx="60" formatCode="0%">
                  <c:v>3.5323571091166746</c:v>
                </c:pt>
                <c:pt idx="61" formatCode="0%">
                  <c:v>4.3722426470588234</c:v>
                </c:pt>
                <c:pt idx="62" formatCode="0%">
                  <c:v>5.2631578947368425</c:v>
                </c:pt>
                <c:pt idx="63" formatCode="0%">
                  <c:v>5.4689863842662634</c:v>
                </c:pt>
                <c:pt idx="64" formatCode="0%">
                  <c:v>6.1435841512177394</c:v>
                </c:pt>
                <c:pt idx="65" formatCode="0%">
                  <c:v>6.1450811526995697</c:v>
                </c:pt>
                <c:pt idx="66" formatCode="0%">
                  <c:v>5.669014084507042</c:v>
                </c:pt>
                <c:pt idx="67" formatCode="0%">
                  <c:v>4.5330808643350409</c:v>
                </c:pt>
                <c:pt idx="68" formatCode="0%">
                  <c:v>4.0820866896816268</c:v>
                </c:pt>
                <c:pt idx="69" formatCode="0%">
                  <c:v>3.7778166908115272</c:v>
                </c:pt>
                <c:pt idx="70" formatCode="0%">
                  <c:v>3.3548648306540612</c:v>
                </c:pt>
                <c:pt idx="71" formatCode="0%">
                  <c:v>2.7434454533827859</c:v>
                </c:pt>
                <c:pt idx="72" formatCode="0%">
                  <c:v>2.0988014590932775</c:v>
                </c:pt>
                <c:pt idx="73" formatCode="0%">
                  <c:v>1.5793840889649273</c:v>
                </c:pt>
                <c:pt idx="74" formatCode="0%">
                  <c:v>1.1234593837535014</c:v>
                </c:pt>
                <c:pt idx="75" formatCode="0%">
                  <c:v>0.78239008419083256</c:v>
                </c:pt>
                <c:pt idx="76" formatCode="0%">
                  <c:v>0.56228373702422141</c:v>
                </c:pt>
              </c:numCache>
            </c:numRef>
          </c:val>
          <c:extLst>
            <c:ext xmlns:c16="http://schemas.microsoft.com/office/drawing/2014/chart" uri="{C3380CC4-5D6E-409C-BE32-E72D297353CC}">
              <c16:uniqueId val="{00000003-5A8A-4895-8C3E-188F41349FC4}"/>
            </c:ext>
          </c:extLst>
        </c:ser>
        <c:dLbls>
          <c:showLegendKey val="0"/>
          <c:showVal val="0"/>
          <c:showCatName val="0"/>
          <c:showSerName val="0"/>
          <c:showPercent val="0"/>
          <c:showBubbleSize val="0"/>
        </c:dLbls>
        <c:gapWidth val="219"/>
        <c:overlap val="-27"/>
        <c:axId val="1240494856"/>
        <c:axId val="1240491248"/>
        <c:extLst>
          <c:ext xmlns:c15="http://schemas.microsoft.com/office/drawing/2012/chart" uri="{02D57815-91ED-43cb-92C2-25804820EDAC}">
            <c15:filteredBarSeries>
              <c15:ser>
                <c:idx val="0"/>
                <c:order val="0"/>
                <c:tx>
                  <c:strRef>
                    <c:extLst>
                      <c:ext uri="{02D57815-91ED-43cb-92C2-25804820EDAC}">
                        <c15:formulaRef>
                          <c15:sqref>'Overseas visits'!$B$8</c15:sqref>
                        </c15:formulaRef>
                      </c:ext>
                    </c:extLst>
                    <c:strCache>
                      <c:ptCount val="1"/>
                      <c:pt idx="0">
                        <c:v>Trips (thousands)</c:v>
                      </c:pt>
                    </c:strCache>
                  </c:strRef>
                </c:tx>
                <c:spPr>
                  <a:solidFill>
                    <a:schemeClr val="accent1"/>
                  </a:solidFill>
                  <a:ln>
                    <a:noFill/>
                  </a:ln>
                  <a:effectLst/>
                </c:spPr>
                <c:invertIfNegative val="0"/>
                <c:cat>
                  <c:strRef>
                    <c:extLst>
                      <c:ext uri="{02D57815-91ED-43cb-92C2-25804820EDAC}">
                        <c15:fullRef>
                          <c15:sqref>'Overseas visits'!$A$9:$A$89</c15:sqref>
                        </c15:fullRef>
                        <c15:formulaRef>
                          <c15:sqref>'Overseas visits'!$A$13:$A$89</c15:sqref>
                        </c15:formulaRef>
                      </c:ext>
                    </c:extLst>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uri="{02D57815-91ED-43cb-92C2-25804820EDAC}">
                        <c15:fullRef>
                          <c15:sqref>'Overseas visits'!$B$9:$B$89</c15:sqref>
                        </c15:fullRef>
                        <c15:formulaRef>
                          <c15:sqref>'Overseas visits'!$B$13:$B$89</c15:sqref>
                        </c15:formulaRef>
                      </c:ext>
                    </c:extLst>
                    <c:numCache>
                      <c:formatCode>_(* #,##0_);_(* \(#,##0\);_(* "-"??_);_(@_)</c:formatCode>
                      <c:ptCount val="77"/>
                      <c:pt idx="0">
                        <c:v>40448</c:v>
                      </c:pt>
                      <c:pt idx="1">
                        <c:v>40395</c:v>
                      </c:pt>
                      <c:pt idx="2">
                        <c:v>40651</c:v>
                      </c:pt>
                      <c:pt idx="3">
                        <c:v>41118</c:v>
                      </c:pt>
                      <c:pt idx="4">
                        <c:v>41517</c:v>
                      </c:pt>
                      <c:pt idx="5">
                        <c:v>41658</c:v>
                      </c:pt>
                      <c:pt idx="6">
                        <c:v>41482</c:v>
                      </c:pt>
                      <c:pt idx="7">
                        <c:v>41407</c:v>
                      </c:pt>
                      <c:pt idx="8">
                        <c:v>41080</c:v>
                      </c:pt>
                      <c:pt idx="9">
                        <c:v>40691</c:v>
                      </c:pt>
                      <c:pt idx="10">
                        <c:v>40736</c:v>
                      </c:pt>
                      <c:pt idx="11">
                        <c:v>40780</c:v>
                      </c:pt>
                      <c:pt idx="12">
                        <c:v>40453</c:v>
                      </c:pt>
                      <c:pt idx="13">
                        <c:v>40448</c:v>
                      </c:pt>
                      <c:pt idx="14">
                        <c:v>40289</c:v>
                      </c:pt>
                      <c:pt idx="15">
                        <c:v>40117</c:v>
                      </c:pt>
                      <c:pt idx="16">
                        <c:v>39990</c:v>
                      </c:pt>
                      <c:pt idx="17">
                        <c:v>39925</c:v>
                      </c:pt>
                      <c:pt idx="18">
                        <c:v>40057</c:v>
                      </c:pt>
                      <c:pt idx="19">
                        <c:v>39986</c:v>
                      </c:pt>
                      <c:pt idx="20">
                        <c:v>40281</c:v>
                      </c:pt>
                      <c:pt idx="21">
                        <c:v>40377</c:v>
                      </c:pt>
                      <c:pt idx="22">
                        <c:v>40176</c:v>
                      </c:pt>
                      <c:pt idx="23">
                        <c:v>40065</c:v>
                      </c:pt>
                      <c:pt idx="24">
                        <c:v>39860</c:v>
                      </c:pt>
                      <c:pt idx="25">
                        <c:v>39684</c:v>
                      </c:pt>
                      <c:pt idx="26">
                        <c:v>39908</c:v>
                      </c:pt>
                      <c:pt idx="27">
                        <c:v>39891</c:v>
                      </c:pt>
                      <c:pt idx="28">
                        <c:v>40183</c:v>
                      </c:pt>
                      <c:pt idx="29">
                        <c:v>40238</c:v>
                      </c:pt>
                      <c:pt idx="30">
                        <c:v>40478</c:v>
                      </c:pt>
                      <c:pt idx="31">
                        <c:v>40487</c:v>
                      </c:pt>
                      <c:pt idx="32">
                        <c:v>40857</c:v>
                      </c:pt>
                      <c:pt idx="33">
                        <c:v>41063</c:v>
                      </c:pt>
                      <c:pt idx="34">
                        <c:v>41203</c:v>
                      </c:pt>
                      <c:pt idx="35">
                        <c:v>39520</c:v>
                      </c:pt>
                      <c:pt idx="36">
                        <c:v>36416</c:v>
                      </c:pt>
                      <c:pt idx="37">
                        <c:v>33105</c:v>
                      </c:pt>
                      <c:pt idx="38">
                        <c:v>29554</c:v>
                      </c:pt>
                      <c:pt idx="39">
                        <c:v>26032</c:v>
                      </c:pt>
                      <c:pt idx="40">
                        <c:v>22607</c:v>
                      </c:pt>
                      <c:pt idx="41">
                        <c:v>20011</c:v>
                      </c:pt>
                      <c:pt idx="42">
                        <c:v>16850</c:v>
                      </c:pt>
                      <c:pt idx="43">
                        <c:v>14087</c:v>
                      </c:pt>
                      <c:pt idx="44">
                        <c:v>11100</c:v>
                      </c:pt>
                      <c:pt idx="45">
                        <c:v>8129</c:v>
                      </c:pt>
                      <c:pt idx="46">
                        <c:v>5686</c:v>
                      </c:pt>
                      <c:pt idx="47">
                        <c:v>4301</c:v>
                      </c:pt>
                      <c:pt idx="48">
                        <c:v>4271</c:v>
                      </c:pt>
                      <c:pt idx="49">
                        <c:v>4230</c:v>
                      </c:pt>
                      <c:pt idx="50">
                        <c:v>4180</c:v>
                      </c:pt>
                      <c:pt idx="51">
                        <c:v>3878</c:v>
                      </c:pt>
                      <c:pt idx="52">
                        <c:v>3644</c:v>
                      </c:pt>
                      <c:pt idx="53">
                        <c:v>3897</c:v>
                      </c:pt>
                      <c:pt idx="54">
                        <c:v>4333</c:v>
                      </c:pt>
                      <c:pt idx="55">
                        <c:v>5445</c:v>
                      </c:pt>
                      <c:pt idx="56">
                        <c:v>5938</c:v>
                      </c:pt>
                      <c:pt idx="57">
                        <c:v>6712</c:v>
                      </c:pt>
                      <c:pt idx="58">
                        <c:v>7688</c:v>
                      </c:pt>
                      <c:pt idx="59">
                        <c:v>9487</c:v>
                      </c:pt>
                      <c:pt idx="60">
                        <c:v>11674</c:v>
                      </c:pt>
                      <c:pt idx="61">
                        <c:v>14316</c:v>
                      </c:pt>
                      <c:pt idx="62">
                        <c:v>17167</c:v>
                      </c:pt>
                      <c:pt idx="63">
                        <c:v>20281</c:v>
                      </c:pt>
                      <c:pt idx="64">
                        <c:v>23067</c:v>
                      </c:pt>
                      <c:pt idx="65">
                        <c:v>25074</c:v>
                      </c:pt>
                      <c:pt idx="66">
                        <c:v>27390</c:v>
                      </c:pt>
                      <c:pt idx="67">
                        <c:v>29158</c:v>
                      </c:pt>
                      <c:pt idx="68">
                        <c:v>31245</c:v>
                      </c:pt>
                      <c:pt idx="69">
                        <c:v>33306.291351706037</c:v>
                      </c:pt>
                      <c:pt idx="70">
                        <c:v>34453.627905791007</c:v>
                      </c:pt>
                      <c:pt idx="71">
                        <c:v>35192</c:v>
                      </c:pt>
                      <c:pt idx="72">
                        <c:v>36058</c:v>
                      </c:pt>
                      <c:pt idx="73">
                        <c:v>36622</c:v>
                      </c:pt>
                      <c:pt idx="74">
                        <c:v>37117</c:v>
                      </c:pt>
                      <c:pt idx="75">
                        <c:v>37552</c:v>
                      </c:pt>
                      <c:pt idx="76">
                        <c:v>37687</c:v>
                      </c:pt>
                    </c:numCache>
                  </c:numRef>
                </c:val>
                <c:extLst>
                  <c:ext xmlns:c16="http://schemas.microsoft.com/office/drawing/2014/chart" uri="{C3380CC4-5D6E-409C-BE32-E72D297353CC}">
                    <c16:uniqueId val="{00000000-5A8A-4895-8C3E-188F41349FC4}"/>
                  </c:ext>
                </c:extLst>
              </c15:ser>
            </c15:filteredBarSeries>
            <c15:filteredBarSeries>
              <c15:ser>
                <c:idx val="2"/>
                <c:order val="2"/>
                <c:tx>
                  <c:strRef>
                    <c:extLst>
                      <c:ext xmlns:c15="http://schemas.microsoft.com/office/drawing/2012/chart" uri="{02D57815-91ED-43cb-92C2-25804820EDAC}">
                        <c15:formulaRef>
                          <c15:sqref>'Overseas visits'!$D$8</c15:sqref>
                        </c15:formulaRef>
                      </c:ext>
                    </c:extLst>
                    <c:strCache>
                      <c:ptCount val="1"/>
                      <c:pt idx="0">
                        <c:v>Spend (£ Millions)</c:v>
                      </c:pt>
                    </c:strCache>
                  </c:strRef>
                </c:tx>
                <c:spPr>
                  <a:solidFill>
                    <a:schemeClr val="accent3"/>
                  </a:solidFill>
                  <a:ln>
                    <a:noFill/>
                  </a:ln>
                  <a:effectLst/>
                </c:spPr>
                <c:invertIfNegative val="0"/>
                <c:cat>
                  <c:strRef>
                    <c:extLst>
                      <c:ext xmlns:c15="http://schemas.microsoft.com/office/drawing/2012/chart" uri="{02D57815-91ED-43cb-92C2-25804820EDAC}">
                        <c15:fullRef>
                          <c15:sqref>'Overseas visits'!$A$9:$A$89</c15:sqref>
                        </c15:fullRef>
                        <c15:formulaRef>
                          <c15:sqref>'Overseas visits'!$A$13:$A$89</c15:sqref>
                        </c15:formulaRef>
                      </c:ext>
                    </c:extLst>
                    <c:strCache>
                      <c:ptCount val="77"/>
                      <c:pt idx="0">
                        <c:v>12 months to Apr 2017</c:v>
                      </c:pt>
                      <c:pt idx="1">
                        <c:v>12 months to May 2017</c:v>
                      </c:pt>
                      <c:pt idx="2">
                        <c:v>12 months to Jun 2017</c:v>
                      </c:pt>
                      <c:pt idx="3">
                        <c:v>12 months to Jul 2017</c:v>
                      </c:pt>
                      <c:pt idx="4">
                        <c:v>12 months to Aug 2017</c:v>
                      </c:pt>
                      <c:pt idx="5">
                        <c:v>12 months to Sep 2017</c:v>
                      </c:pt>
                      <c:pt idx="6">
                        <c:v>12 months to Oct 2017</c:v>
                      </c:pt>
                      <c:pt idx="7">
                        <c:v>12 months to Nov 2017</c:v>
                      </c:pt>
                      <c:pt idx="8">
                        <c:v>12 months to Dec 2017</c:v>
                      </c:pt>
                      <c:pt idx="9">
                        <c:v>12 months to Jan 2018</c:v>
                      </c:pt>
                      <c:pt idx="10">
                        <c:v>12 months to Feb 2018</c:v>
                      </c:pt>
                      <c:pt idx="11">
                        <c:v>12 months to Mar 2018</c:v>
                      </c:pt>
                      <c:pt idx="12">
                        <c:v>12 months to Apr 2018</c:v>
                      </c:pt>
                      <c:pt idx="13">
                        <c:v>12 months to May 2018</c:v>
                      </c:pt>
                      <c:pt idx="14">
                        <c:v>12 months to June 2018</c:v>
                      </c:pt>
                      <c:pt idx="15">
                        <c:v>12 months to Jul 2018</c:v>
                      </c:pt>
                      <c:pt idx="16">
                        <c:v>12 months to Aug 2018</c:v>
                      </c:pt>
                      <c:pt idx="17">
                        <c:v>12 months to Sep 2018</c:v>
                      </c:pt>
                      <c:pt idx="18">
                        <c:v>12 months to Oct 2018</c:v>
                      </c:pt>
                      <c:pt idx="19">
                        <c:v>12 months to Nov 2018</c:v>
                      </c:pt>
                      <c:pt idx="20">
                        <c:v>12 months to Dec 2018</c:v>
                      </c:pt>
                      <c:pt idx="21">
                        <c:v>12 months to Jan 2019</c:v>
                      </c:pt>
                      <c:pt idx="22">
                        <c:v>12 months to Feb 2019</c:v>
                      </c:pt>
                      <c:pt idx="23">
                        <c:v>12 months to Mar 2019</c:v>
                      </c:pt>
                      <c:pt idx="24">
                        <c:v>12 months to Apr 2019</c:v>
                      </c:pt>
                      <c:pt idx="25">
                        <c:v>12 months to May 2019</c:v>
                      </c:pt>
                      <c:pt idx="26">
                        <c:v>12 months to Jun 2019</c:v>
                      </c:pt>
                      <c:pt idx="27">
                        <c:v>12 months to Jul 2019</c:v>
                      </c:pt>
                      <c:pt idx="28">
                        <c:v>12 months to Aug 2019</c:v>
                      </c:pt>
                      <c:pt idx="29">
                        <c:v>12 months to Sep 2019</c:v>
                      </c:pt>
                      <c:pt idx="30">
                        <c:v>12 months to Oct 2019</c:v>
                      </c:pt>
                      <c:pt idx="31">
                        <c:v>12 months to Nov 2019</c:v>
                      </c:pt>
                      <c:pt idx="32">
                        <c:v>12 months to Dec 2019</c:v>
                      </c:pt>
                      <c:pt idx="33">
                        <c:v>12 months to Jan 2020</c:v>
                      </c:pt>
                      <c:pt idx="34">
                        <c:v>12 months to Feb 2020</c:v>
                      </c:pt>
                      <c:pt idx="35">
                        <c:v>12 months to Mar 2020</c:v>
                      </c:pt>
                      <c:pt idx="36">
                        <c:v>12 months to Apr 2020</c:v>
                      </c:pt>
                      <c:pt idx="37">
                        <c:v>12 months to May 2020</c:v>
                      </c:pt>
                      <c:pt idx="38">
                        <c:v>12 months to Jun 2020</c:v>
                      </c:pt>
                      <c:pt idx="39">
                        <c:v>12 months to Jul 2020</c:v>
                      </c:pt>
                      <c:pt idx="40">
                        <c:v>12 months to Aug 2020</c:v>
                      </c:pt>
                      <c:pt idx="41">
                        <c:v>12 months to Sept 2020</c:v>
                      </c:pt>
                      <c:pt idx="42">
                        <c:v>12 months to Oct 2020</c:v>
                      </c:pt>
                      <c:pt idx="43">
                        <c:v>12 months to Nov 2020</c:v>
                      </c:pt>
                      <c:pt idx="44">
                        <c:v>12 months to Dec 2020</c:v>
                      </c:pt>
                      <c:pt idx="45">
                        <c:v>12 months to Jan 2021</c:v>
                      </c:pt>
                      <c:pt idx="46">
                        <c:v>12 months to Feb 2021</c:v>
                      </c:pt>
                      <c:pt idx="47">
                        <c:v>12 months to Mar 2021</c:v>
                      </c:pt>
                      <c:pt idx="48">
                        <c:v>12 months to Apr 2021</c:v>
                      </c:pt>
                      <c:pt idx="49">
                        <c:v>12 months to May 2021</c:v>
                      </c:pt>
                      <c:pt idx="50">
                        <c:v>12 months to Jun 2021</c:v>
                      </c:pt>
                      <c:pt idx="51">
                        <c:v>12 months to Jul 2021</c:v>
                      </c:pt>
                      <c:pt idx="52">
                        <c:v>12 months to Aug 2021</c:v>
                      </c:pt>
                      <c:pt idx="53">
                        <c:v>12 months to Sep 2021</c:v>
                      </c:pt>
                      <c:pt idx="54">
                        <c:v>12 months to Oct 2021</c:v>
                      </c:pt>
                      <c:pt idx="55">
                        <c:v>12 months to Nov 2021</c:v>
                      </c:pt>
                      <c:pt idx="56">
                        <c:v>12 months to Dec 2021</c:v>
                      </c:pt>
                      <c:pt idx="57">
                        <c:v>12 months to Jan 2022</c:v>
                      </c:pt>
                      <c:pt idx="58">
                        <c:v>12 months to Feb 2022</c:v>
                      </c:pt>
                      <c:pt idx="59">
                        <c:v>12 months to Mar 2022</c:v>
                      </c:pt>
                      <c:pt idx="60">
                        <c:v>12 months to Apr 2022</c:v>
                      </c:pt>
                      <c:pt idx="61">
                        <c:v>12 months to May 2022</c:v>
                      </c:pt>
                      <c:pt idx="62">
                        <c:v>12 months to Jun 2022</c:v>
                      </c:pt>
                      <c:pt idx="63">
                        <c:v>12 months to Jul 2022</c:v>
                      </c:pt>
                      <c:pt idx="64">
                        <c:v>12 months to Aug 2022</c:v>
                      </c:pt>
                      <c:pt idx="65">
                        <c:v>12 months to Sep 2022</c:v>
                      </c:pt>
                      <c:pt idx="66">
                        <c:v>12 months to Oct 2022</c:v>
                      </c:pt>
                      <c:pt idx="67">
                        <c:v>12 months to Nov 2022</c:v>
                      </c:pt>
                      <c:pt idx="68">
                        <c:v>12 months to Dec 2022</c:v>
                      </c:pt>
                      <c:pt idx="69">
                        <c:v>12 months to Jan 2023</c:v>
                      </c:pt>
                      <c:pt idx="70">
                        <c:v>12 months to Feb 2023</c:v>
                      </c:pt>
                      <c:pt idx="71">
                        <c:v>12 months to Mar 2023</c:v>
                      </c:pt>
                      <c:pt idx="72">
                        <c:v>12 months to Apr 2023</c:v>
                      </c:pt>
                      <c:pt idx="73">
                        <c:v>12 months to May 2023</c:v>
                      </c:pt>
                      <c:pt idx="74">
                        <c:v>12 months to Jun 2023</c:v>
                      </c:pt>
                      <c:pt idx="75">
                        <c:v>12 months to Jul 2023</c:v>
                      </c:pt>
                      <c:pt idx="76">
                        <c:v>12 months to Aug 2023</c:v>
                      </c:pt>
                    </c:strCache>
                  </c:strRef>
                </c:cat>
                <c:val>
                  <c:numRef>
                    <c:extLst>
                      <c:ext xmlns:c15="http://schemas.microsoft.com/office/drawing/2012/chart" uri="{02D57815-91ED-43cb-92C2-25804820EDAC}">
                        <c15:fullRef>
                          <c15:sqref>'Overseas visits'!$D$9:$D$89</c15:sqref>
                        </c15:fullRef>
                        <c15:formulaRef>
                          <c15:sqref>'Overseas visits'!$D$13:$D$89</c15:sqref>
                        </c15:formulaRef>
                      </c:ext>
                    </c:extLst>
                    <c:numCache>
                      <c:formatCode>_(* #,##0_);_(* \(#,##0\);_(* "-"??_);_(@_)</c:formatCode>
                      <c:ptCount val="77"/>
                      <c:pt idx="0">
                        <c:v>26580</c:v>
                      </c:pt>
                      <c:pt idx="1">
                        <c:v>26656</c:v>
                      </c:pt>
                      <c:pt idx="2">
                        <c:v>26662</c:v>
                      </c:pt>
                      <c:pt idx="3">
                        <c:v>27319</c:v>
                      </c:pt>
                      <c:pt idx="4">
                        <c:v>27992</c:v>
                      </c:pt>
                      <c:pt idx="5">
                        <c:v>28515</c:v>
                      </c:pt>
                      <c:pt idx="6">
                        <c:v>28543</c:v>
                      </c:pt>
                      <c:pt idx="7">
                        <c:v>28663</c:v>
                      </c:pt>
                      <c:pt idx="8">
                        <c:v>28396</c:v>
                      </c:pt>
                      <c:pt idx="9">
                        <c:v>28284</c:v>
                      </c:pt>
                      <c:pt idx="10">
                        <c:v>28270</c:v>
                      </c:pt>
                      <c:pt idx="11">
                        <c:v>28515</c:v>
                      </c:pt>
                      <c:pt idx="12">
                        <c:v>28347</c:v>
                      </c:pt>
                      <c:pt idx="13">
                        <c:v>28386</c:v>
                      </c:pt>
                      <c:pt idx="14">
                        <c:v>28300</c:v>
                      </c:pt>
                      <c:pt idx="15">
                        <c:v>27643</c:v>
                      </c:pt>
                      <c:pt idx="16">
                        <c:v>27248</c:v>
                      </c:pt>
                      <c:pt idx="17">
                        <c:v>26613</c:v>
                      </c:pt>
                      <c:pt idx="18">
                        <c:v>26621</c:v>
                      </c:pt>
                      <c:pt idx="19">
                        <c:v>26375</c:v>
                      </c:pt>
                      <c:pt idx="20">
                        <c:v>26506</c:v>
                      </c:pt>
                      <c:pt idx="21">
                        <c:v>26444</c:v>
                      </c:pt>
                      <c:pt idx="22">
                        <c:v>26350</c:v>
                      </c:pt>
                      <c:pt idx="23">
                        <c:v>26116</c:v>
                      </c:pt>
                      <c:pt idx="24">
                        <c:v>25783</c:v>
                      </c:pt>
                      <c:pt idx="25">
                        <c:v>25745</c:v>
                      </c:pt>
                      <c:pt idx="26">
                        <c:v>26074</c:v>
                      </c:pt>
                      <c:pt idx="27">
                        <c:v>26300</c:v>
                      </c:pt>
                      <c:pt idx="28">
                        <c:v>26551</c:v>
                      </c:pt>
                      <c:pt idx="29">
                        <c:v>26866</c:v>
                      </c:pt>
                      <c:pt idx="30">
                        <c:v>27299</c:v>
                      </c:pt>
                      <c:pt idx="31">
                        <c:v>27670</c:v>
                      </c:pt>
                      <c:pt idx="32">
                        <c:v>28447</c:v>
                      </c:pt>
                      <c:pt idx="33">
                        <c:v>28827</c:v>
                      </c:pt>
                      <c:pt idx="34">
                        <c:v>29047</c:v>
                      </c:pt>
                      <c:pt idx="35">
                        <c:v>27987</c:v>
                      </c:pt>
                      <c:pt idx="36">
                        <c:v>26245</c:v>
                      </c:pt>
                      <c:pt idx="37">
                        <c:v>23973</c:v>
                      </c:pt>
                      <c:pt idx="38">
                        <c:v>21309</c:v>
                      </c:pt>
                      <c:pt idx="39">
                        <c:v>18288</c:v>
                      </c:pt>
                      <c:pt idx="40">
                        <c:v>15297</c:v>
                      </c:pt>
                      <c:pt idx="41">
                        <c:v>13152</c:v>
                      </c:pt>
                      <c:pt idx="42">
                        <c:v>10777</c:v>
                      </c:pt>
                      <c:pt idx="43">
                        <c:v>8732</c:v>
                      </c:pt>
                      <c:pt idx="44">
                        <c:v>6209</c:v>
                      </c:pt>
                      <c:pt idx="45">
                        <c:v>4259</c:v>
                      </c:pt>
                      <c:pt idx="46">
                        <c:v>2803</c:v>
                      </c:pt>
                      <c:pt idx="47">
                        <c:v>2112</c:v>
                      </c:pt>
                      <c:pt idx="48">
                        <c:v>2117</c:v>
                      </c:pt>
                      <c:pt idx="49">
                        <c:v>2176</c:v>
                      </c:pt>
                      <c:pt idx="50">
                        <c:v>2280</c:v>
                      </c:pt>
                      <c:pt idx="51">
                        <c:v>2644</c:v>
                      </c:pt>
                      <c:pt idx="52">
                        <c:v>2751</c:v>
                      </c:pt>
                      <c:pt idx="53">
                        <c:v>3019</c:v>
                      </c:pt>
                      <c:pt idx="54">
                        <c:v>3550</c:v>
                      </c:pt>
                      <c:pt idx="55">
                        <c:v>4489</c:v>
                      </c:pt>
                      <c:pt idx="56">
                        <c:v>5214</c:v>
                      </c:pt>
                      <c:pt idx="57">
                        <c:v>5840</c:v>
                      </c:pt>
                      <c:pt idx="58">
                        <c:v>6545</c:v>
                      </c:pt>
                      <c:pt idx="59">
                        <c:v>7819</c:v>
                      </c:pt>
                      <c:pt idx="60">
                        <c:v>9595</c:v>
                      </c:pt>
                      <c:pt idx="61">
                        <c:v>11690</c:v>
                      </c:pt>
                      <c:pt idx="62">
                        <c:v>14280</c:v>
                      </c:pt>
                      <c:pt idx="63">
                        <c:v>17104</c:v>
                      </c:pt>
                      <c:pt idx="64">
                        <c:v>19652</c:v>
                      </c:pt>
                      <c:pt idx="65">
                        <c:v>21571</c:v>
                      </c:pt>
                      <c:pt idx="66">
                        <c:v>23675</c:v>
                      </c:pt>
                      <c:pt idx="67">
                        <c:v>24838</c:v>
                      </c:pt>
                      <c:pt idx="68">
                        <c:v>26498</c:v>
                      </c:pt>
                      <c:pt idx="69">
                        <c:v>27902.449474339319</c:v>
                      </c:pt>
                      <c:pt idx="70">
                        <c:v>28502.590316630831</c:v>
                      </c:pt>
                      <c:pt idx="71">
                        <c:v>29270.000000000004</c:v>
                      </c:pt>
                      <c:pt idx="72">
                        <c:v>29733</c:v>
                      </c:pt>
                      <c:pt idx="73">
                        <c:v>30153</c:v>
                      </c:pt>
                      <c:pt idx="74">
                        <c:v>30323</c:v>
                      </c:pt>
                      <c:pt idx="75">
                        <c:v>30486</c:v>
                      </c:pt>
                      <c:pt idx="76">
                        <c:v>30702</c:v>
                      </c:pt>
                    </c:numCache>
                  </c:numRef>
                </c:val>
                <c:extLst xmlns:c15="http://schemas.microsoft.com/office/drawing/2012/chart">
                  <c:ext xmlns:c16="http://schemas.microsoft.com/office/drawing/2014/chart" uri="{C3380CC4-5D6E-409C-BE32-E72D297353CC}">
                    <c16:uniqueId val="{00000002-5A8A-4895-8C3E-188F41349FC4}"/>
                  </c:ext>
                </c:extLst>
              </c15:ser>
            </c15:filteredBarSeries>
          </c:ext>
        </c:extLst>
      </c:barChart>
      <c:catAx>
        <c:axId val="1240494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1248"/>
        <c:crosses val="autoZero"/>
        <c:auto val="1"/>
        <c:lblAlgn val="ctr"/>
        <c:lblOffset val="100"/>
        <c:tickLblSkip val="5"/>
        <c:noMultiLvlLbl val="0"/>
      </c:catAx>
      <c:valAx>
        <c:axId val="1240491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049485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 of Departing Passengers from NI ports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1"/>
          <c:tx>
            <c:strRef>
              <c:f>'airsea 12 monthly'!$A$9</c:f>
              <c:strCache>
                <c:ptCount val="1"/>
                <c:pt idx="0">
                  <c:v>Number of departing passengers (rolling 12 monthly)</c:v>
                </c:pt>
              </c:strCache>
            </c:strRef>
          </c:tx>
          <c:spPr>
            <a:ln w="28575" cap="rnd">
              <a:solidFill>
                <a:schemeClr val="accent3"/>
              </a:solidFill>
              <a:round/>
            </a:ln>
            <a:effectLst/>
          </c:spPr>
          <c:marker>
            <c:symbol val="none"/>
          </c:marker>
          <c:cat>
            <c:strRef>
              <c:f>'airsea 12 monthly'!$B$6:$EA$6</c:f>
              <c:strCache>
                <c:ptCount val="130"/>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pt idx="105">
                  <c:v>12 months to Sep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pt idx="127">
                  <c:v>12 months to Jul 2023</c:v>
                </c:pt>
                <c:pt idx="128">
                  <c:v>12 months to Aug 2023</c:v>
                </c:pt>
                <c:pt idx="129">
                  <c:v>12 months to Sep 2023</c:v>
                </c:pt>
              </c:strCache>
            </c:strRef>
          </c:cat>
          <c:val>
            <c:numRef>
              <c:f>'airsea 12 monthly'!$B$9:$EA$9</c:f>
              <c:numCache>
                <c:formatCode>_-* #,##0_-;\-* #,##0_-;_-* "-"??_-;_-@_-</c:formatCode>
                <c:ptCount val="130"/>
                <c:pt idx="0">
                  <c:v>4347544</c:v>
                </c:pt>
                <c:pt idx="1">
                  <c:v>4342135</c:v>
                </c:pt>
                <c:pt idx="2">
                  <c:v>4339652</c:v>
                </c:pt>
                <c:pt idx="3">
                  <c:v>4339425</c:v>
                </c:pt>
                <c:pt idx="4">
                  <c:v>4315203</c:v>
                </c:pt>
                <c:pt idx="5">
                  <c:v>4309956</c:v>
                </c:pt>
                <c:pt idx="6">
                  <c:v>4305886</c:v>
                </c:pt>
                <c:pt idx="7">
                  <c:v>4305828</c:v>
                </c:pt>
                <c:pt idx="8">
                  <c:v>4318372</c:v>
                </c:pt>
                <c:pt idx="9">
                  <c:v>4323134</c:v>
                </c:pt>
                <c:pt idx="10">
                  <c:v>4335675</c:v>
                </c:pt>
                <c:pt idx="11">
                  <c:v>4335841</c:v>
                </c:pt>
                <c:pt idx="12">
                  <c:v>4341770</c:v>
                </c:pt>
                <c:pt idx="13">
                  <c:v>4348262</c:v>
                </c:pt>
                <c:pt idx="14">
                  <c:v>4346279</c:v>
                </c:pt>
                <c:pt idx="15">
                  <c:v>4339413</c:v>
                </c:pt>
                <c:pt idx="16">
                  <c:v>4349662</c:v>
                </c:pt>
                <c:pt idx="17">
                  <c:v>4348831</c:v>
                </c:pt>
                <c:pt idx="18">
                  <c:v>4352996</c:v>
                </c:pt>
                <c:pt idx="19">
                  <c:v>4349450</c:v>
                </c:pt>
                <c:pt idx="20">
                  <c:v>4345290</c:v>
                </c:pt>
                <c:pt idx="21">
                  <c:v>4339920</c:v>
                </c:pt>
                <c:pt idx="22">
                  <c:v>4341326</c:v>
                </c:pt>
                <c:pt idx="23">
                  <c:v>4340926</c:v>
                </c:pt>
                <c:pt idx="24">
                  <c:v>4336951</c:v>
                </c:pt>
                <c:pt idx="25">
                  <c:v>4331437</c:v>
                </c:pt>
                <c:pt idx="26">
                  <c:v>4336131</c:v>
                </c:pt>
                <c:pt idx="27">
                  <c:v>4353981</c:v>
                </c:pt>
                <c:pt idx="28">
                  <c:v>4358417</c:v>
                </c:pt>
                <c:pt idx="29">
                  <c:v>4380388</c:v>
                </c:pt>
                <c:pt idx="30">
                  <c:v>4396869</c:v>
                </c:pt>
                <c:pt idx="31">
                  <c:v>4416645</c:v>
                </c:pt>
                <c:pt idx="32">
                  <c:v>4428914</c:v>
                </c:pt>
                <c:pt idx="33">
                  <c:v>4448873</c:v>
                </c:pt>
                <c:pt idx="34">
                  <c:v>4469282</c:v>
                </c:pt>
                <c:pt idx="35">
                  <c:v>4485881</c:v>
                </c:pt>
                <c:pt idx="36">
                  <c:v>4504676</c:v>
                </c:pt>
                <c:pt idx="37">
                  <c:v>4526256</c:v>
                </c:pt>
                <c:pt idx="38">
                  <c:v>4555580</c:v>
                </c:pt>
                <c:pt idx="39">
                  <c:v>4584342</c:v>
                </c:pt>
                <c:pt idx="40">
                  <c:v>4598937</c:v>
                </c:pt>
                <c:pt idx="41">
                  <c:v>4620144</c:v>
                </c:pt>
                <c:pt idx="42">
                  <c:v>4652034</c:v>
                </c:pt>
                <c:pt idx="43">
                  <c:v>4680441</c:v>
                </c:pt>
                <c:pt idx="44">
                  <c:v>4712390</c:v>
                </c:pt>
                <c:pt idx="45">
                  <c:v>4750579</c:v>
                </c:pt>
                <c:pt idx="46">
                  <c:v>4783344</c:v>
                </c:pt>
                <c:pt idx="47">
                  <c:v>4818966</c:v>
                </c:pt>
                <c:pt idx="48">
                  <c:v>4868415</c:v>
                </c:pt>
                <c:pt idx="49">
                  <c:v>4916676</c:v>
                </c:pt>
                <c:pt idx="50">
                  <c:v>4946675</c:v>
                </c:pt>
                <c:pt idx="51">
                  <c:v>4961477</c:v>
                </c:pt>
                <c:pt idx="52">
                  <c:v>5025319</c:v>
                </c:pt>
                <c:pt idx="53">
                  <c:v>5050678</c:v>
                </c:pt>
                <c:pt idx="54">
                  <c:v>5081037</c:v>
                </c:pt>
                <c:pt idx="55">
                  <c:v>5110088</c:v>
                </c:pt>
                <c:pt idx="56">
                  <c:v>5127103</c:v>
                </c:pt>
                <c:pt idx="57">
                  <c:v>5138407</c:v>
                </c:pt>
                <c:pt idx="58">
                  <c:v>5151292</c:v>
                </c:pt>
                <c:pt idx="59">
                  <c:v>5145428</c:v>
                </c:pt>
                <c:pt idx="60">
                  <c:v>5136497</c:v>
                </c:pt>
                <c:pt idx="61">
                  <c:v>5124320</c:v>
                </c:pt>
                <c:pt idx="62">
                  <c:v>5111837</c:v>
                </c:pt>
                <c:pt idx="63">
                  <c:v>5118677</c:v>
                </c:pt>
                <c:pt idx="64">
                  <c:v>5104438</c:v>
                </c:pt>
                <c:pt idx="65">
                  <c:v>5133122</c:v>
                </c:pt>
                <c:pt idx="66">
                  <c:v>5154714</c:v>
                </c:pt>
                <c:pt idx="67">
                  <c:v>5184349</c:v>
                </c:pt>
                <c:pt idx="68">
                  <c:v>5218391</c:v>
                </c:pt>
                <c:pt idx="69">
                  <c:v>5243674</c:v>
                </c:pt>
                <c:pt idx="70">
                  <c:v>5266123</c:v>
                </c:pt>
                <c:pt idx="71">
                  <c:v>5292333</c:v>
                </c:pt>
                <c:pt idx="72">
                  <c:v>5318821</c:v>
                </c:pt>
                <c:pt idx="73">
                  <c:v>5340566</c:v>
                </c:pt>
                <c:pt idx="74">
                  <c:v>5373545</c:v>
                </c:pt>
                <c:pt idx="75">
                  <c:v>5388710</c:v>
                </c:pt>
                <c:pt idx="76">
                  <c:v>5422512</c:v>
                </c:pt>
                <c:pt idx="77">
                  <c:v>5440989</c:v>
                </c:pt>
                <c:pt idx="78">
                  <c:v>5441984</c:v>
                </c:pt>
                <c:pt idx="79">
                  <c:v>5428468</c:v>
                </c:pt>
                <c:pt idx="80">
                  <c:v>5414906</c:v>
                </c:pt>
                <c:pt idx="81">
                  <c:v>5397740</c:v>
                </c:pt>
                <c:pt idx="82">
                  <c:v>5381668</c:v>
                </c:pt>
                <c:pt idx="83">
                  <c:v>5347488</c:v>
                </c:pt>
                <c:pt idx="84">
                  <c:v>5321103</c:v>
                </c:pt>
                <c:pt idx="85">
                  <c:v>5297564</c:v>
                </c:pt>
                <c:pt idx="86">
                  <c:v>5257697</c:v>
                </c:pt>
                <c:pt idx="87">
                  <c:v>5034531</c:v>
                </c:pt>
                <c:pt idx="88">
                  <c:v>4572696</c:v>
                </c:pt>
                <c:pt idx="89">
                  <c:v>4092238</c:v>
                </c:pt>
                <c:pt idx="90">
                  <c:v>3604675</c:v>
                </c:pt>
                <c:pt idx="91">
                  <c:v>3152866</c:v>
                </c:pt>
                <c:pt idx="92">
                  <c:v>2776445</c:v>
                </c:pt>
                <c:pt idx="93">
                  <c:v>2462915</c:v>
                </c:pt>
                <c:pt idx="94">
                  <c:v>2132329</c:v>
                </c:pt>
                <c:pt idx="95">
                  <c:v>1848397</c:v>
                </c:pt>
                <c:pt idx="96">
                  <c:v>1583822</c:v>
                </c:pt>
                <c:pt idx="97">
                  <c:v>1307064</c:v>
                </c:pt>
                <c:pt idx="98">
                  <c:v>1025757</c:v>
                </c:pt>
                <c:pt idx="99">
                  <c:v>910201</c:v>
                </c:pt>
                <c:pt idx="100">
                  <c:v>983980</c:v>
                </c:pt>
                <c:pt idx="101">
                  <c:v>1094295</c:v>
                </c:pt>
                <c:pt idx="102">
                  <c:v>1258031</c:v>
                </c:pt>
                <c:pt idx="103">
                  <c:v>1446263</c:v>
                </c:pt>
                <c:pt idx="104">
                  <c:v>1617877</c:v>
                </c:pt>
                <c:pt idx="105">
                  <c:v>2081127</c:v>
                </c:pt>
                <c:pt idx="106">
                  <c:v>1978462</c:v>
                </c:pt>
                <c:pt idx="107">
                  <c:v>2171865</c:v>
                </c:pt>
                <c:pt idx="108">
                  <c:v>2339469</c:v>
                </c:pt>
                <c:pt idx="109" formatCode="_(* #,##0_);_(* \(#,##0\);_(* &quot;-&quot;??_);_(@_)">
                  <c:v>2495702</c:v>
                </c:pt>
                <c:pt idx="110" formatCode="_(* #,##0_);_(* \(#,##0\);_(* &quot;-&quot;??_);_(@_)">
                  <c:v>2706547</c:v>
                </c:pt>
                <c:pt idx="111" formatCode="_(* #,##0_);_(* \(#,##0\);_(* &quot;-&quot;??_);_(@_)">
                  <c:v>2943136</c:v>
                </c:pt>
                <c:pt idx="112" formatCode="_(* #,##0_);_(* \(#,##0\);_(* &quot;-&quot;??_);_(@_)">
                  <c:v>3232578</c:v>
                </c:pt>
                <c:pt idx="113" formatCode="_(* #,##0_);_(* \(#,##0\);_(* &quot;-&quot;??_);_(@_)">
                  <c:v>3487584</c:v>
                </c:pt>
                <c:pt idx="114" formatCode="_(* #,##0_);_(* \(#,##0\);_(* &quot;-&quot;??_);_(@_)">
                  <c:v>3701477</c:v>
                </c:pt>
                <c:pt idx="115" formatCode="_(* #,##0_);_(* \(#,##0\);_(* &quot;-&quot;??_);_(@_)">
                  <c:v>3868005</c:v>
                </c:pt>
                <c:pt idx="116" formatCode="_(* #,##0_);_(* \(#,##0\);_(* &quot;-&quot;??_);_(@_)">
                  <c:v>3984299</c:v>
                </c:pt>
                <c:pt idx="117" formatCode="_(* #,##0_);_(* \(#,##0\);_(* &quot;-&quot;??_);_(@_)">
                  <c:v>4090851</c:v>
                </c:pt>
                <c:pt idx="118" formatCode="_(* #,##0_);_(* \(#,##0\);_(* &quot;-&quot;??_);_(@_)">
                  <c:v>4158061</c:v>
                </c:pt>
                <c:pt idx="119" formatCode="_(* #,##0_);_(* \(#,##0\);_(* &quot;-&quot;??_);_(@_)">
                  <c:v>4202730</c:v>
                </c:pt>
                <c:pt idx="120" formatCode="_(* #,##0_);_(* \(#,##0\);_(* &quot;-&quot;??_);_(@_)">
                  <c:v>4262584</c:v>
                </c:pt>
                <c:pt idx="121" formatCode="_(* #,##0_);_(* \(#,##0\);_(* &quot;-&quot;??_);_(@_)">
                  <c:v>4349581</c:v>
                </c:pt>
                <c:pt idx="122" formatCode="_(* #,##0_);_(* \(#,##0\);_(* &quot;-&quot;??_);_(@_)">
                  <c:v>4399611.5</c:v>
                </c:pt>
                <c:pt idx="123" formatCode="_(* #,##0_);_(* \(#,##0\);_(* &quot;-&quot;??_);_(@_)">
                  <c:v>4455016.5</c:v>
                </c:pt>
                <c:pt idx="124" formatCode="_(* #,##0_);_(* \(#,##0\);_(* &quot;-&quot;??_);_(@_)">
                  <c:v>4539982.5</c:v>
                </c:pt>
                <c:pt idx="125" formatCode="_(* #,##0_);_(* \(#,##0\);_(* &quot;-&quot;??_);_(@_)">
                  <c:v>4602952.5</c:v>
                </c:pt>
                <c:pt idx="126" formatCode="_(* #,##0_);_(* \(#,##0\);_(* &quot;-&quot;??_);_(@_)">
                  <c:v>4677732.5</c:v>
                </c:pt>
                <c:pt idx="127" formatCode="#,##0">
                  <c:v>4747542.5</c:v>
                </c:pt>
                <c:pt idx="128" formatCode="#,##0">
                  <c:v>4812842.5</c:v>
                </c:pt>
                <c:pt idx="129" formatCode="#,##0">
                  <c:v>4863281.5</c:v>
                </c:pt>
              </c:numCache>
            </c:numRef>
          </c:val>
          <c:smooth val="0"/>
          <c:extLst>
            <c:ext xmlns:c16="http://schemas.microsoft.com/office/drawing/2014/chart" uri="{C3380CC4-5D6E-409C-BE32-E72D297353CC}">
              <c16:uniqueId val="{00000000-839C-4AF2-9B7F-A7C8855DE44B}"/>
            </c:ext>
          </c:extLst>
        </c:ser>
        <c:dLbls>
          <c:showLegendKey val="0"/>
          <c:showVal val="0"/>
          <c:showCatName val="0"/>
          <c:showSerName val="0"/>
          <c:showPercent val="0"/>
          <c:showBubbleSize val="0"/>
        </c:dLbls>
        <c:marker val="1"/>
        <c:smooth val="0"/>
        <c:axId val="481101816"/>
        <c:axId val="481096720"/>
      </c:lineChart>
      <c:lineChart>
        <c:grouping val="standard"/>
        <c:varyColors val="0"/>
        <c:ser>
          <c:idx val="0"/>
          <c:order val="0"/>
          <c:tx>
            <c:strRef>
              <c:f>'airsea 12 monthly'!$A$7</c:f>
              <c:strCache>
                <c:ptCount val="1"/>
                <c:pt idx="0">
                  <c:v>% through Airports</c:v>
                </c:pt>
              </c:strCache>
            </c:strRef>
          </c:tx>
          <c:spPr>
            <a:ln w="28575" cap="rnd">
              <a:solidFill>
                <a:schemeClr val="accent1"/>
              </a:solidFill>
              <a:round/>
            </a:ln>
            <a:effectLst/>
          </c:spPr>
          <c:marker>
            <c:symbol val="none"/>
          </c:marker>
          <c:cat>
            <c:strRef>
              <c:f>'airsea 12 monthly'!$B$6:$EA$6</c:f>
              <c:strCache>
                <c:ptCount val="130"/>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 2021</c:v>
                </c:pt>
                <c:pt idx="103">
                  <c:v>12 months to Jul 2021</c:v>
                </c:pt>
                <c:pt idx="104">
                  <c:v>12 months to Aug 2021</c:v>
                </c:pt>
                <c:pt idx="105">
                  <c:v>12 months to Sep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pt idx="127">
                  <c:v>12 months to Jul 2023</c:v>
                </c:pt>
                <c:pt idx="128">
                  <c:v>12 months to Aug 2023</c:v>
                </c:pt>
                <c:pt idx="129">
                  <c:v>12 months to Sep 2023</c:v>
                </c:pt>
              </c:strCache>
            </c:strRef>
          </c:cat>
          <c:val>
            <c:numRef>
              <c:f>'airsea 12 monthly'!$B$7:$EA$7</c:f>
              <c:numCache>
                <c:formatCode>0%</c:formatCode>
                <c:ptCount val="130"/>
                <c:pt idx="0">
                  <c:v>0.80808851789811431</c:v>
                </c:pt>
                <c:pt idx="1">
                  <c:v>0.80769910466717387</c:v>
                </c:pt>
                <c:pt idx="2">
                  <c:v>0.8071018937706439</c:v>
                </c:pt>
                <c:pt idx="3">
                  <c:v>0.80631170159480448</c:v>
                </c:pt>
                <c:pt idx="4">
                  <c:v>0.80746332082367367</c:v>
                </c:pt>
                <c:pt idx="5">
                  <c:v>0.80665888159179622</c:v>
                </c:pt>
                <c:pt idx="6">
                  <c:v>0.80703418923582682</c:v>
                </c:pt>
                <c:pt idx="7">
                  <c:v>0.80730398002882675</c:v>
                </c:pt>
                <c:pt idx="8">
                  <c:v>0.80688925315504478</c:v>
                </c:pt>
                <c:pt idx="9">
                  <c:v>0.80786332544214756</c:v>
                </c:pt>
                <c:pt idx="10">
                  <c:v>0.80812109567542623</c:v>
                </c:pt>
                <c:pt idx="11">
                  <c:v>0.80854600604642679</c:v>
                </c:pt>
                <c:pt idx="12">
                  <c:v>0.80906074042012255</c:v>
                </c:pt>
                <c:pt idx="13">
                  <c:v>0.81008512094814256</c:v>
                </c:pt>
                <c:pt idx="14">
                  <c:v>0.81144996482524656</c:v>
                </c:pt>
                <c:pt idx="15">
                  <c:v>0.8128088901372057</c:v>
                </c:pt>
                <c:pt idx="16">
                  <c:v>0.81185045155987901</c:v>
                </c:pt>
                <c:pt idx="17">
                  <c:v>0.81217346281825897</c:v>
                </c:pt>
                <c:pt idx="18">
                  <c:v>0.81252674162889604</c:v>
                </c:pt>
                <c:pt idx="19">
                  <c:v>0.81159745534998606</c:v>
                </c:pt>
                <c:pt idx="20">
                  <c:v>0.81089773468071302</c:v>
                </c:pt>
                <c:pt idx="21">
                  <c:v>0.81089058497466182</c:v>
                </c:pt>
                <c:pt idx="22">
                  <c:v>0.81037398601227117</c:v>
                </c:pt>
                <c:pt idx="23">
                  <c:v>0.80989146450100247</c:v>
                </c:pt>
                <c:pt idx="24">
                  <c:v>0.80992796400714007</c:v>
                </c:pt>
                <c:pt idx="25">
                  <c:v>0.80979173744015454</c:v>
                </c:pt>
                <c:pt idx="26">
                  <c:v>0.80989682426503729</c:v>
                </c:pt>
                <c:pt idx="27">
                  <c:v>0.81017910986481734</c:v>
                </c:pt>
                <c:pt idx="28">
                  <c:v>0.81165677628064692</c:v>
                </c:pt>
                <c:pt idx="29">
                  <c:v>0.81228567989057388</c:v>
                </c:pt>
                <c:pt idx="30">
                  <c:v>0.81401535897453181</c:v>
                </c:pt>
                <c:pt idx="31">
                  <c:v>0.81578205499992007</c:v>
                </c:pt>
                <c:pt idx="32">
                  <c:v>0.81863418620880879</c:v>
                </c:pt>
                <c:pt idx="33">
                  <c:v>0.8204212578497686</c:v>
                </c:pt>
                <c:pt idx="34">
                  <c:v>0.82251421427927196</c:v>
                </c:pt>
                <c:pt idx="35">
                  <c:v>0.82477246800811388</c:v>
                </c:pt>
                <c:pt idx="36">
                  <c:v>0.82604976840195565</c:v>
                </c:pt>
                <c:pt idx="37">
                  <c:v>0.82685087831245829</c:v>
                </c:pt>
                <c:pt idx="38">
                  <c:v>0.82838868878434446</c:v>
                </c:pt>
                <c:pt idx="39">
                  <c:v>0.82669434439217226</c:v>
                </c:pt>
                <c:pt idx="40">
                  <c:v>0.82919434439217221</c:v>
                </c:pt>
                <c:pt idx="41">
                  <c:v>0.83080504024867918</c:v>
                </c:pt>
                <c:pt idx="42">
                  <c:v>0.83241573610518582</c:v>
                </c:pt>
                <c:pt idx="43">
                  <c:v>0.83408240277185264</c:v>
                </c:pt>
                <c:pt idx="44">
                  <c:v>0.83574906943851923</c:v>
                </c:pt>
                <c:pt idx="45">
                  <c:v>0.8365824027718527</c:v>
                </c:pt>
                <c:pt idx="46">
                  <c:v>0.83658240277185281</c:v>
                </c:pt>
                <c:pt idx="47">
                  <c:v>0.83741573610518616</c:v>
                </c:pt>
                <c:pt idx="48">
                  <c:v>0.83824906943851951</c:v>
                </c:pt>
                <c:pt idx="49">
                  <c:v>0.8398880583796805</c:v>
                </c:pt>
                <c:pt idx="50">
                  <c:v>0.83905472504634737</c:v>
                </c:pt>
                <c:pt idx="51">
                  <c:v>0.8432213917130138</c:v>
                </c:pt>
                <c:pt idx="52">
                  <c:v>0.84238805837968045</c:v>
                </c:pt>
                <c:pt idx="53">
                  <c:v>0.84077736252317348</c:v>
                </c:pt>
                <c:pt idx="54">
                  <c:v>0.84083333333333321</c:v>
                </c:pt>
                <c:pt idx="55">
                  <c:v>0.84166666666666645</c:v>
                </c:pt>
                <c:pt idx="56">
                  <c:v>0.8421430685039164</c:v>
                </c:pt>
                <c:pt idx="57">
                  <c:v>0.84214306850391629</c:v>
                </c:pt>
                <c:pt idx="58">
                  <c:v>0.84214306850391629</c:v>
                </c:pt>
                <c:pt idx="59">
                  <c:v>0.84179948443590102</c:v>
                </c:pt>
                <c:pt idx="60">
                  <c:v>0.84098856607186889</c:v>
                </c:pt>
                <c:pt idx="61">
                  <c:v>0.84015523273853543</c:v>
                </c:pt>
                <c:pt idx="62">
                  <c:v>0.84015523273853565</c:v>
                </c:pt>
                <c:pt idx="63">
                  <c:v>0.83848856607186895</c:v>
                </c:pt>
                <c:pt idx="64">
                  <c:v>0.83985339950702287</c:v>
                </c:pt>
                <c:pt idx="65">
                  <c:v>0.84261880440525905</c:v>
                </c:pt>
                <c:pt idx="66">
                  <c:v>0.84371754263682852</c:v>
                </c:pt>
                <c:pt idx="67">
                  <c:v>0.84486192213484912</c:v>
                </c:pt>
                <c:pt idx="68">
                  <c:v>0.84605218696426621</c:v>
                </c:pt>
                <c:pt idx="69">
                  <c:v>0.84658368706608667</c:v>
                </c:pt>
                <c:pt idx="70">
                  <c:v>0.84827670747836859</c:v>
                </c:pt>
                <c:pt idx="71">
                  <c:v>0.84836346634469895</c:v>
                </c:pt>
                <c:pt idx="72">
                  <c:v>0.84877340533755108</c:v>
                </c:pt>
                <c:pt idx="73">
                  <c:v>0.84963561822109235</c:v>
                </c:pt>
                <c:pt idx="74">
                  <c:v>0.85041274570250491</c:v>
                </c:pt>
                <c:pt idx="75">
                  <c:v>0.85207941236917162</c:v>
                </c:pt>
                <c:pt idx="76">
                  <c:v>0.8519069143872352</c:v>
                </c:pt>
                <c:pt idx="77">
                  <c:v>0.85231852823733989</c:v>
                </c:pt>
                <c:pt idx="78">
                  <c:v>0.85121979000577019</c:v>
                </c:pt>
                <c:pt idx="79">
                  <c:v>0.85090874384108306</c:v>
                </c:pt>
                <c:pt idx="80">
                  <c:v>0.85033728126571739</c:v>
                </c:pt>
                <c:pt idx="81">
                  <c:v>0.85063911449722995</c:v>
                </c:pt>
                <c:pt idx="82">
                  <c:v>0.8497794274182815</c:v>
                </c:pt>
                <c:pt idx="83">
                  <c:v>0.84871377394966874</c:v>
                </c:pt>
                <c:pt idx="84">
                  <c:v>0.84765591071130786</c:v>
                </c:pt>
                <c:pt idx="85">
                  <c:v>0.84657178762000485</c:v>
                </c:pt>
                <c:pt idx="86">
                  <c:v>0.84568142976487548</c:v>
                </c:pt>
                <c:pt idx="87">
                  <c:v>0.84070819906611927</c:v>
                </c:pt>
                <c:pt idx="88">
                  <c:v>0.7871755679394985</c:v>
                </c:pt>
                <c:pt idx="89">
                  <c:v>0.73307181068262928</c:v>
                </c:pt>
                <c:pt idx="90">
                  <c:v>0.693952586367235</c:v>
                </c:pt>
                <c:pt idx="91">
                  <c:v>0.67510595393364603</c:v>
                </c:pt>
                <c:pt idx="92">
                  <c:v>0.66244668378169969</c:v>
                </c:pt>
                <c:pt idx="93">
                  <c:v>0.64852896248166692</c:v>
                </c:pt>
                <c:pt idx="94">
                  <c:v>0.63787016673579733</c:v>
                </c:pt>
                <c:pt idx="95">
                  <c:v>0.61924275114103156</c:v>
                </c:pt>
                <c:pt idx="96">
                  <c:v>0.60679020643900883</c:v>
                </c:pt>
                <c:pt idx="97">
                  <c:v>0.58367878331343703</c:v>
                </c:pt>
                <c:pt idx="98">
                  <c:v>0.55795868035382057</c:v>
                </c:pt>
                <c:pt idx="99">
                  <c:v>0.53543191105257693</c:v>
                </c:pt>
                <c:pt idx="100">
                  <c:v>0.56527220672597989</c:v>
                </c:pt>
                <c:pt idx="101">
                  <c:v>0.59953227856784164</c:v>
                </c:pt>
                <c:pt idx="102">
                  <c:v>0.62115150288323606</c:v>
                </c:pt>
                <c:pt idx="103">
                  <c:v>0.62</c:v>
                </c:pt>
                <c:pt idx="104">
                  <c:v>0.62</c:v>
                </c:pt>
                <c:pt idx="105">
                  <c:v>0.65958444631202229</c:v>
                </c:pt>
                <c:pt idx="106">
                  <c:v>0.65635933366423016</c:v>
                </c:pt>
                <c:pt idx="107">
                  <c:v>0.67516949718329644</c:v>
                </c:pt>
                <c:pt idx="108">
                  <c:v>0.683252909100313</c:v>
                </c:pt>
                <c:pt idx="109">
                  <c:v>0.69204175819068137</c:v>
                </c:pt>
                <c:pt idx="110">
                  <c:v>0.70526283120152722</c:v>
                </c:pt>
                <c:pt idx="111">
                  <c:v>0.72027830178421925</c:v>
                </c:pt>
                <c:pt idx="112">
                  <c:v>0.72829611536055738</c:v>
                </c:pt>
                <c:pt idx="113">
                  <c:v>0.74153253369667937</c:v>
                </c:pt>
                <c:pt idx="114">
                  <c:v>0.7517661193085895</c:v>
                </c:pt>
                <c:pt idx="115">
                  <c:v>0.75966887323051546</c:v>
                </c:pt>
                <c:pt idx="116">
                  <c:v>0.76647485542626193</c:v>
                </c:pt>
                <c:pt idx="117">
                  <c:v>0.77248743598825775</c:v>
                </c:pt>
                <c:pt idx="118">
                  <c:v>0.77610862370705958</c:v>
                </c:pt>
                <c:pt idx="119">
                  <c:v>0.77689953910910292</c:v>
                </c:pt>
                <c:pt idx="120">
                  <c:v>0.77820824176133541</c:v>
                </c:pt>
                <c:pt idx="121">
                  <c:v>0.78046069265062545</c:v>
                </c:pt>
                <c:pt idx="122">
                  <c:v>0.78127864244377032</c:v>
                </c:pt>
                <c:pt idx="123">
                  <c:v>0.78087892603764764</c:v>
                </c:pt>
                <c:pt idx="124">
                  <c:v>0.7853773665427124</c:v>
                </c:pt>
                <c:pt idx="125">
                  <c:v>0.78832282105887475</c:v>
                </c:pt>
                <c:pt idx="126">
                  <c:v>0.79210140810745377</c:v>
                </c:pt>
                <c:pt idx="127">
                  <c:v>0.79614274121821971</c:v>
                </c:pt>
                <c:pt idx="128">
                  <c:v>0.79942726154034749</c:v>
                </c:pt>
                <c:pt idx="129">
                  <c:v>0.80170384955096674</c:v>
                </c:pt>
              </c:numCache>
            </c:numRef>
          </c:val>
          <c:smooth val="0"/>
          <c:extLst>
            <c:ext xmlns:c16="http://schemas.microsoft.com/office/drawing/2014/chart" uri="{C3380CC4-5D6E-409C-BE32-E72D297353CC}">
              <c16:uniqueId val="{00000001-839C-4AF2-9B7F-A7C8855DE44B}"/>
            </c:ext>
          </c:extLst>
        </c:ser>
        <c:dLbls>
          <c:showLegendKey val="0"/>
          <c:showVal val="0"/>
          <c:showCatName val="0"/>
          <c:showSerName val="0"/>
          <c:showPercent val="0"/>
          <c:showBubbleSize val="0"/>
        </c:dLbls>
        <c:marker val="1"/>
        <c:smooth val="0"/>
        <c:axId val="481095152"/>
        <c:axId val="481095544"/>
      </c:lineChart>
      <c:catAx>
        <c:axId val="48110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6720"/>
        <c:crosses val="autoZero"/>
        <c:auto val="1"/>
        <c:lblAlgn val="ctr"/>
        <c:lblOffset val="100"/>
        <c:tickLblSkip val="3"/>
        <c:noMultiLvlLbl val="0"/>
      </c:catAx>
      <c:valAx>
        <c:axId val="481096720"/>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816"/>
        <c:crossesAt val="1"/>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481095544"/>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5152"/>
        <c:crosses val="max"/>
        <c:crossBetween val="between"/>
      </c:valAx>
      <c:catAx>
        <c:axId val="481095152"/>
        <c:scaling>
          <c:orientation val="minMax"/>
        </c:scaling>
        <c:delete val="1"/>
        <c:axPos val="b"/>
        <c:numFmt formatCode="General" sourceLinked="1"/>
        <c:majorTickMark val="out"/>
        <c:minorTickMark val="none"/>
        <c:tickLblPos val="nextTo"/>
        <c:crossAx val="4810955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'Total NI overnight trips'!$B$10</c:f>
              <c:strCache>
                <c:ptCount val="1"/>
                <c:pt idx="0">
                  <c:v>Number of Overnight trips per 100 interviews</c:v>
                </c:pt>
              </c:strCache>
            </c:strRef>
          </c:tx>
          <c:spPr>
            <a:ln w="28575" cap="rnd">
              <a:solidFill>
                <a:schemeClr val="accent5"/>
              </a:solidFill>
              <a:round/>
            </a:ln>
            <a:effectLst/>
          </c:spPr>
          <c:marker>
            <c:symbol val="none"/>
          </c:marker>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1-E77B-473B-A4E9-F3E888B19132}"/>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0-E77B-473B-A4E9-F3E888B19132}"/>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77B-473B-A4E9-F3E888B19132}"/>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3-E77B-473B-A4E9-F3E888B19132}"/>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E77B-473B-A4E9-F3E888B19132}"/>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E77B-473B-A4E9-F3E888B19132}"/>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E77B-473B-A4E9-F3E888B19132}"/>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E77B-473B-A4E9-F3E888B19132}"/>
              </c:ext>
            </c:extLst>
          </c:dPt>
          <c:dPt>
            <c:idx val="74"/>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8-E77B-473B-A4E9-F3E888B19132}"/>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E77B-473B-A4E9-F3E888B19132}"/>
              </c:ext>
            </c:extLst>
          </c:dPt>
          <c:dPt>
            <c:idx val="76"/>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A-E77B-473B-A4E9-F3E888B19132}"/>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E77B-473B-A4E9-F3E888B19132}"/>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E77B-473B-A4E9-F3E888B19132}"/>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E77B-473B-A4E9-F3E888B19132}"/>
              </c:ext>
            </c:extLst>
          </c:dPt>
          <c:dPt>
            <c:idx val="8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E77B-473B-A4E9-F3E888B19132}"/>
              </c:ext>
            </c:extLst>
          </c:dPt>
          <c:dPt>
            <c:idx val="81"/>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0F-E77B-473B-A4E9-F3E888B19132}"/>
              </c:ext>
            </c:extLst>
          </c:dPt>
          <c:dPt>
            <c:idx val="82"/>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0-DE40-4314-A256-EF5452B74E8E}"/>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1-DE40-4314-A256-EF5452B74E8E}"/>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2-DE40-4314-A256-EF5452B74E8E}"/>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3-DE40-4314-A256-EF5452B74E8E}"/>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4B82-4988-944E-EB2BFE271D05}"/>
              </c:ext>
            </c:extLst>
          </c:dPt>
          <c:dPt>
            <c:idx val="8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4B82-4988-944E-EB2BFE271D05}"/>
              </c:ext>
            </c:extLst>
          </c:dPt>
          <c:dPt>
            <c:idx val="8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C-E25F-484A-B446-72B0B75E265D}"/>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D-E25F-484A-B446-72B0B75E265D}"/>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E-E25F-484A-B446-72B0B75E265D}"/>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2-2B64-4F16-A5EF-E083B6B6D18F}"/>
              </c:ext>
            </c:extLst>
          </c:dPt>
          <c:dPt>
            <c:idx val="92"/>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33-2B64-4F16-A5EF-E083B6B6D18F}"/>
              </c:ext>
            </c:extLst>
          </c:dPt>
          <c:dPt>
            <c:idx val="9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2B64-4F16-A5EF-E083B6B6D18F}"/>
              </c:ext>
            </c:extLst>
          </c:dPt>
          <c:dPt>
            <c:idx val="9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2B64-4F16-A5EF-E083B6B6D18F}"/>
              </c:ext>
            </c:extLst>
          </c:dPt>
          <c:dPt>
            <c:idx val="9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A-52A0-4903-9672-AE43AE6F05AB}"/>
              </c:ext>
            </c:extLst>
          </c:dPt>
          <c:dPt>
            <c:idx val="9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B-52A0-4903-9672-AE43AE6F05AB}"/>
              </c:ext>
            </c:extLst>
          </c:dPt>
          <c:dPt>
            <c:idx val="9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E-E7B4-4747-B243-20E96604B53D}"/>
              </c:ext>
            </c:extLst>
          </c:dPt>
          <c:dPt>
            <c:idx val="9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F-E7B4-4747-B243-20E96604B53D}"/>
              </c:ext>
            </c:extLst>
          </c:dPt>
          <c:dPt>
            <c:idx val="9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0-E7B4-4747-B243-20E96604B53D}"/>
              </c:ext>
            </c:extLst>
          </c:dPt>
          <c:dPt>
            <c:idx val="10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5-495B-40E2-A987-FA1E529635C1}"/>
              </c:ext>
            </c:extLst>
          </c:dPt>
          <c:dPt>
            <c:idx val="10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6-495B-40E2-A987-FA1E529635C1}"/>
              </c:ext>
            </c:extLst>
          </c:dPt>
          <c:dPt>
            <c:idx val="10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4-495B-40E2-A987-FA1E529635C1}"/>
              </c:ext>
            </c:extLst>
          </c:dPt>
          <c:cat>
            <c:strRef>
              <c:extLst>
                <c:ext xmlns:c15="http://schemas.microsoft.com/office/drawing/2012/chart" uri="{02D57815-91ED-43cb-92C2-25804820EDAC}">
                  <c15:fullRef>
                    <c15:sqref>'Total NI overnight trips'!$A$11:$A$125</c15:sqref>
                  </c15:fullRef>
                </c:ext>
              </c:extLst>
              <c:f>'Total NI overnight trips'!$A$17:$A$125</c:f>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May 2023</c:v>
                </c:pt>
                <c:pt idx="104">
                  <c:v>12 months to Apr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'Total NI overnight trips'!$B$11:$B$125</c15:sqref>
                  </c15:fullRef>
                </c:ext>
              </c:extLst>
              <c:f>'Total NI overnight trips'!$B$17:$B$125</c:f>
              <c:numCache>
                <c:formatCode>_(* #,##0_);_(* \(#,##0\);_(* "-"??_);_(@_)</c:formatCode>
                <c:ptCount val="109"/>
                <c:pt idx="0">
                  <c:v>30.265307328267404</c:v>
                </c:pt>
                <c:pt idx="1">
                  <c:v>31.293990909535797</c:v>
                </c:pt>
                <c:pt idx="2">
                  <c:v>31.210941571167311</c:v>
                </c:pt>
                <c:pt idx="3">
                  <c:v>31.70219973372636</c:v>
                </c:pt>
                <c:pt idx="4">
                  <c:v>32.10249046652941</c:v>
                </c:pt>
                <c:pt idx="5">
                  <c:v>32.66603369661992</c:v>
                </c:pt>
                <c:pt idx="6">
                  <c:v>33.48980980069387</c:v>
                </c:pt>
                <c:pt idx="7">
                  <c:v>33.410060881163098</c:v>
                </c:pt>
                <c:pt idx="8">
                  <c:v>32.202979336098721</c:v>
                </c:pt>
                <c:pt idx="9">
                  <c:v>32.495727643096465</c:v>
                </c:pt>
                <c:pt idx="10">
                  <c:v>31.825967760533818</c:v>
                </c:pt>
                <c:pt idx="11">
                  <c:v>32.099688178139132</c:v>
                </c:pt>
                <c:pt idx="12">
                  <c:v>31.646249212041933</c:v>
                </c:pt>
                <c:pt idx="13">
                  <c:v>30.7446793116663</c:v>
                </c:pt>
                <c:pt idx="14">
                  <c:v>30.438827497434595</c:v>
                </c:pt>
                <c:pt idx="15">
                  <c:v>30.411264792280367</c:v>
                </c:pt>
                <c:pt idx="16">
                  <c:v>30.190368397857831</c:v>
                </c:pt>
                <c:pt idx="17">
                  <c:v>29.788796722065619</c:v>
                </c:pt>
                <c:pt idx="18">
                  <c:v>28.934823832888316</c:v>
                </c:pt>
                <c:pt idx="19">
                  <c:v>28.277204415180414</c:v>
                </c:pt>
                <c:pt idx="20">
                  <c:v>29.089704415180417</c:v>
                </c:pt>
                <c:pt idx="21">
                  <c:v>28.162844603060535</c:v>
                </c:pt>
                <c:pt idx="22">
                  <c:v>27.418259907634013</c:v>
                </c:pt>
                <c:pt idx="23">
                  <c:v>26.846237985247122</c:v>
                </c:pt>
                <c:pt idx="24">
                  <c:v>27.592080626100941</c:v>
                </c:pt>
                <c:pt idx="25">
                  <c:v>28.039106299748745</c:v>
                </c:pt>
                <c:pt idx="26">
                  <c:v>28.734450224784037</c:v>
                </c:pt>
                <c:pt idx="27">
                  <c:v>28.550057078415264</c:v>
                </c:pt>
                <c:pt idx="28">
                  <c:v>28.230145540247037</c:v>
                </c:pt>
                <c:pt idx="29">
                  <c:v>28.179411743463106</c:v>
                </c:pt>
                <c:pt idx="30">
                  <c:v>28.161267284847792</c:v>
                </c:pt>
                <c:pt idx="31">
                  <c:v>28.177991829714671</c:v>
                </c:pt>
                <c:pt idx="32">
                  <c:v>28.098761630646479</c:v>
                </c:pt>
                <c:pt idx="33">
                  <c:v>28.703673874577834</c:v>
                </c:pt>
                <c:pt idx="34">
                  <c:v>28.950579223823343</c:v>
                </c:pt>
                <c:pt idx="35">
                  <c:v>30.171193337233611</c:v>
                </c:pt>
                <c:pt idx="36">
                  <c:v>30.01749644180877</c:v>
                </c:pt>
                <c:pt idx="37">
                  <c:v>29.980484115995637</c:v>
                </c:pt>
                <c:pt idx="38">
                  <c:v>29.210364538471879</c:v>
                </c:pt>
                <c:pt idx="39">
                  <c:v>29.460001430265631</c:v>
                </c:pt>
                <c:pt idx="40">
                  <c:v>29.96236549645948</c:v>
                </c:pt>
                <c:pt idx="41">
                  <c:v>30.455373060262065</c:v>
                </c:pt>
                <c:pt idx="42">
                  <c:v>30.829640491458417</c:v>
                </c:pt>
                <c:pt idx="43">
                  <c:v>30.494452929056482</c:v>
                </c:pt>
                <c:pt idx="44">
                  <c:v>30.082114372685158</c:v>
                </c:pt>
                <c:pt idx="45">
                  <c:v>30.42980883771288</c:v>
                </c:pt>
                <c:pt idx="46">
                  <c:v>30.597326517859237</c:v>
                </c:pt>
                <c:pt idx="47">
                  <c:v>29.523100264267114</c:v>
                </c:pt>
                <c:pt idx="48">
                  <c:v>29.077557463813591</c:v>
                </c:pt>
                <c:pt idx="49">
                  <c:v>28.781961417896213</c:v>
                </c:pt>
                <c:pt idx="50">
                  <c:v>29.070327689992993</c:v>
                </c:pt>
                <c:pt idx="51">
                  <c:v>29.394531445569299</c:v>
                </c:pt>
                <c:pt idx="52">
                  <c:v>29.303437807990925</c:v>
                </c:pt>
                <c:pt idx="53">
                  <c:v>29.124130513941992</c:v>
                </c:pt>
                <c:pt idx="54">
                  <c:v>29.049516662422313</c:v>
                </c:pt>
                <c:pt idx="55">
                  <c:v>29.591522082476512</c:v>
                </c:pt>
                <c:pt idx="56">
                  <c:v>30.069920923177907</c:v>
                </c:pt>
                <c:pt idx="57">
                  <c:v>29.771637162127046</c:v>
                </c:pt>
                <c:pt idx="58">
                  <c:v>29.911123775554977</c:v>
                </c:pt>
                <c:pt idx="59">
                  <c:v>30.556495345396627</c:v>
                </c:pt>
                <c:pt idx="60">
                  <c:v>30.892115177548003</c:v>
                </c:pt>
                <c:pt idx="61">
                  <c:v>30.995343405776225</c:v>
                </c:pt>
                <c:pt idx="62">
                  <c:v>31.148719552198983</c:v>
                </c:pt>
                <c:pt idx="63">
                  <c:v>30.882893321742529</c:v>
                </c:pt>
                <c:pt idx="64">
                  <c:v>31.129860493108925</c:v>
                </c:pt>
                <c:pt idx="65">
                  <c:v>31.102643226828832</c:v>
                </c:pt>
                <c:pt idx="66">
                  <c:v>30.582995530351866</c:v>
                </c:pt>
                <c:pt idx="67">
                  <c:v>28.678277619536395</c:v>
                </c:pt>
                <c:pt idx="68">
                  <c:v>25.875522876740277</c:v>
                </c:pt>
                <c:pt idx="69">
                  <c:v>23.364096574516456</c:v>
                </c:pt>
                <c:pt idx="70">
                  <c:v>20.677154304534319</c:v>
                </c:pt>
                <c:pt idx="71">
                  <c:v>18.468226650176515</c:v>
                </c:pt>
                <c:pt idx="72">
                  <c:v>17.16755934070088</c:v>
                </c:pt>
                <c:pt idx="73">
                  <c:v>15.614443725085266</c:v>
                </c:pt>
                <c:pt idx="74">
                  <c:v>13.966628436585568</c:v>
                </c:pt>
                <c:pt idx="75">
                  <c:v>12.446740381327738</c:v>
                </c:pt>
                <c:pt idx="76">
                  <c:v>10.675618620589363</c:v>
                </c:pt>
                <c:pt idx="77">
                  <c:v>8.9014897694836854</c:v>
                </c:pt>
                <c:pt idx="78">
                  <c:v>7.0761040371163331</c:v>
                </c:pt>
                <c:pt idx="79">
                  <c:v>7.1329222189345165</c:v>
                </c:pt>
                <c:pt idx="80">
                  <c:v>8.0541913994369594</c:v>
                </c:pt>
                <c:pt idx="81">
                  <c:v>9.8931915441599969</c:v>
                </c:pt>
                <c:pt idx="82">
                  <c:v>12.700282973055385</c:v>
                </c:pt>
                <c:pt idx="83">
                  <c:v>14.283427893540393</c:v>
                </c:pt>
                <c:pt idx="84">
                  <c:v>15.435182982384296</c:v>
                </c:pt>
                <c:pt idx="85">
                  <c:v>16.149995210813842</c:v>
                </c:pt>
                <c:pt idx="86">
                  <c:v>17.652584474809952</c:v>
                </c:pt>
                <c:pt idx="87">
                  <c:v>18.13092826710723</c:v>
                </c:pt>
                <c:pt idx="88">
                  <c:v>19.164870103680645</c:v>
                </c:pt>
                <c:pt idx="89">
                  <c:v>20.637811318026152</c:v>
                </c:pt>
                <c:pt idx="90">
                  <c:v>22.248546855439333</c:v>
                </c:pt>
                <c:pt idx="91">
                  <c:v>24.24893870496911</c:v>
                </c:pt>
                <c:pt idx="92">
                  <c:v>25.774912060029315</c:v>
                </c:pt>
                <c:pt idx="93">
                  <c:v>26.269557226805635</c:v>
                </c:pt>
                <c:pt idx="94">
                  <c:v>26.421227466349333</c:v>
                </c:pt>
                <c:pt idx="95">
                  <c:v>27.052564830006048</c:v>
                </c:pt>
                <c:pt idx="96">
                  <c:v>27.461686854688711</c:v>
                </c:pt>
                <c:pt idx="97">
                  <c:v>27.779994057683794</c:v>
                </c:pt>
                <c:pt idx="98">
                  <c:v>27.62663144122633</c:v>
                </c:pt>
                <c:pt idx="99">
                  <c:v>28.296435797077198</c:v>
                </c:pt>
                <c:pt idx="100">
                  <c:v>28.322782066744821</c:v>
                </c:pt>
                <c:pt idx="101">
                  <c:v>28.406657525703448</c:v>
                </c:pt>
                <c:pt idx="102">
                  <c:v>28.657339198369851</c:v>
                </c:pt>
                <c:pt idx="103">
                  <c:v>28.453950632912324</c:v>
                </c:pt>
                <c:pt idx="104">
                  <c:v>27.916685085578731</c:v>
                </c:pt>
                <c:pt idx="105">
                  <c:v>27.402756296027516</c:v>
                </c:pt>
                <c:pt idx="106">
                  <c:v>27.399966591251051</c:v>
                </c:pt>
                <c:pt idx="107">
                  <c:v>27.5162310457508</c:v>
                </c:pt>
                <c:pt idx="108">
                  <c:v>27.277643416710067</c:v>
                </c:pt>
              </c:numCache>
            </c:numRef>
          </c:val>
          <c:smooth val="0"/>
          <c:extLst>
            <c:ext xmlns:c16="http://schemas.microsoft.com/office/drawing/2014/chart" uri="{C3380CC4-5D6E-409C-BE32-E72D297353CC}">
              <c16:uniqueId val="{00000000-4409-4186-99F2-C12662B1C429}"/>
            </c:ext>
          </c:extLst>
        </c:ser>
        <c:dLbls>
          <c:showLegendKey val="0"/>
          <c:showVal val="0"/>
          <c:showCatName val="0"/>
          <c:showSerName val="0"/>
          <c:showPercent val="0"/>
          <c:showBubbleSize val="0"/>
        </c:dLbls>
        <c:smooth val="0"/>
        <c:axId val="825046648"/>
        <c:axId val="825047824"/>
        <c:extLst>
          <c:ext xmlns:c15="http://schemas.microsoft.com/office/drawing/2012/chart" uri="{02D57815-91ED-43cb-92C2-25804820EDAC}">
            <c15:filteredLineSeries>
              <c15:ser>
                <c:idx val="1"/>
                <c:order val="1"/>
                <c:tx>
                  <c:strRef>
                    <c:extLst>
                      <c:ext uri="{02D57815-91ED-43cb-92C2-25804820EDAC}">
                        <c15:formulaRef>
                          <c15:sqref>'Total NI overnight trips'!$C$10</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uri="{02D57815-91ED-43cb-92C2-25804820EDAC}">
                        <c15:fullRef>
                          <c15:sqref>'Total NI overnight trips'!$A$11:$A$125</c15:sqref>
                        </c15:fullRef>
                        <c15:formulaRef>
                          <c15:sqref>'Total NI overnight trips'!$A$17:$A$125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May 2023</c:v>
                      </c:pt>
                      <c:pt idx="104">
                        <c:v>12 months to Apr 2023</c:v>
                      </c:pt>
                      <c:pt idx="105">
                        <c:v>12 months to Jun 2023</c:v>
                      </c:pt>
                      <c:pt idx="106">
                        <c:v>12 months to Jul 2023</c:v>
                      </c:pt>
                      <c:pt idx="107">
                        <c:v>12 months to Aug 2023</c:v>
                      </c:pt>
                      <c:pt idx="108">
                        <c:v>12 months to Sep 2023</c:v>
                      </c:pt>
                    </c:strCache>
                  </c:strRef>
                </c:cat>
                <c:val>
                  <c:numRef>
                    <c:extLst>
                      <c:ext uri="{02D57815-91ED-43cb-92C2-25804820EDAC}">
                        <c15:fullRef>
                          <c15:sqref>'Total NI overnight trips'!$C$11:$C$125</c15:sqref>
                        </c15:fullRef>
                        <c15:formulaRef>
                          <c15:sqref>'Total NI overnight trips'!$C$17:$C$125</c15:sqref>
                        </c15:formulaRef>
                      </c:ext>
                    </c:extLst>
                    <c:numCache>
                      <c:formatCode>General</c:formatCode>
                      <c:ptCount val="109"/>
                      <c:pt idx="6" formatCode="0%">
                        <c:v>0.15978137091886485</c:v>
                      </c:pt>
                      <c:pt idx="7" formatCode="0%">
                        <c:v>0.13246548588998683</c:v>
                      </c:pt>
                      <c:pt idx="8" formatCode="0%">
                        <c:v>7.7198512522021548E-2</c:v>
                      </c:pt>
                      <c:pt idx="9" formatCode="0%">
                        <c:v>6.6322963365346183E-2</c:v>
                      </c:pt>
                      <c:pt idx="10" formatCode="0%">
                        <c:v>1.2891828414708624E-2</c:v>
                      </c:pt>
                      <c:pt idx="11" formatCode="0%">
                        <c:v>4.8863050899024922E-2</c:v>
                      </c:pt>
                      <c:pt idx="12" formatCode="0%">
                        <c:v>4.5627882406624277E-2</c:v>
                      </c:pt>
                      <c:pt idx="13" formatCode="0%">
                        <c:v>-1.7553261246142721E-2</c:v>
                      </c:pt>
                      <c:pt idx="14" formatCode="0%">
                        <c:v>-2.4738570349508316E-2</c:v>
                      </c:pt>
                      <c:pt idx="15" formatCode="0%">
                        <c:v>-4.0720674031733926E-2</c:v>
                      </c:pt>
                      <c:pt idx="16" formatCode="0%">
                        <c:v>-5.9563044514106746E-2</c:v>
                      </c:pt>
                      <c:pt idx="17" formatCode="0%">
                        <c:v>-8.8080389595998579E-2</c:v>
                      </c:pt>
                      <c:pt idx="18" formatCode="0%">
                        <c:v>-0.13601110292693211</c:v>
                      </c:pt>
                      <c:pt idx="19" formatCode="0%">
                        <c:v>-0.15363205964334642</c:v>
                      </c:pt>
                      <c:pt idx="20" formatCode="0%">
                        <c:v>-9.6676611453412997E-2</c:v>
                      </c:pt>
                      <c:pt idx="21" formatCode="0%">
                        <c:v>-0.13333700625584938</c:v>
                      </c:pt>
                      <c:pt idx="22" formatCode="0%">
                        <c:v>-0.13849407144707904</c:v>
                      </c:pt>
                      <c:pt idx="23" formatCode="0%">
                        <c:v>-0.16366047432416403</c:v>
                      </c:pt>
                      <c:pt idx="24" formatCode="0%">
                        <c:v>-0.12810897616259409</c:v>
                      </c:pt>
                      <c:pt idx="25" formatCode="0%">
                        <c:v>-8.8001341126069388E-2</c:v>
                      </c:pt>
                      <c:pt idx="26" formatCode="0%">
                        <c:v>-5.5993525795111632E-2</c:v>
                      </c:pt>
                      <c:pt idx="27" formatCode="0%">
                        <c:v>-6.1201259683798276E-2</c:v>
                      </c:pt>
                      <c:pt idx="28" formatCode="0%">
                        <c:v>-6.4928749188429349E-2</c:v>
                      </c:pt>
                      <c:pt idx="29" formatCode="0%">
                        <c:v>-5.4026518547168591E-2</c:v>
                      </c:pt>
                      <c:pt idx="30" formatCode="0%">
                        <c:v>-2.6734448169035446E-2</c:v>
                      </c:pt>
                      <c:pt idx="31" formatCode="0%">
                        <c:v>-3.5085712154940434E-3</c:v>
                      </c:pt>
                      <c:pt idx="32" formatCode="0%">
                        <c:v>-3.4065068877661635E-2</c:v>
                      </c:pt>
                      <c:pt idx="33" formatCode="0%">
                        <c:v>1.9203645055745767E-2</c:v>
                      </c:pt>
                      <c:pt idx="34" formatCode="0%">
                        <c:v>5.5886818541780958E-2</c:v>
                      </c:pt>
                      <c:pt idx="35" formatCode="0%">
                        <c:v>0.12385181692174746</c:v>
                      </c:pt>
                      <c:pt idx="36" formatCode="0%">
                        <c:v>8.7902606859356913E-2</c:v>
                      </c:pt>
                      <c:pt idx="37" formatCode="0%">
                        <c:v>6.9238220201914488E-2</c:v>
                      </c:pt>
                      <c:pt idx="38" formatCode="0%">
                        <c:v>1.6562499368000985E-2</c:v>
                      </c:pt>
                      <c:pt idx="39" formatCode="0%">
                        <c:v>3.1871892562285391E-2</c:v>
                      </c:pt>
                      <c:pt idx="40" formatCode="0%">
                        <c:v>6.1360645617035837E-2</c:v>
                      </c:pt>
                      <c:pt idx="41" formatCode="0%">
                        <c:v>8.0766814350797203E-2</c:v>
                      </c:pt>
                      <c:pt idx="42" formatCode="0%">
                        <c:v>9.4753307073163789E-2</c:v>
                      </c:pt>
                      <c:pt idx="43" formatCode="0%">
                        <c:v>8.2208168464972822E-2</c:v>
                      </c:pt>
                      <c:pt idx="44" formatCode="0%">
                        <c:v>7.0585058804708889E-2</c:v>
                      </c:pt>
                      <c:pt idx="45" formatCode="0%">
                        <c:v>6.0136377338924636E-2</c:v>
                      </c:pt>
                      <c:pt idx="46" formatCode="0%">
                        <c:v>5.6881324594735244E-2</c:v>
                      </c:pt>
                      <c:pt idx="47" formatCode="0%">
                        <c:v>-2.148052500683487E-2</c:v>
                      </c:pt>
                      <c:pt idx="48" formatCode="0%">
                        <c:v>-3.1313037042157189E-2</c:v>
                      </c:pt>
                      <c:pt idx="49" formatCode="0%">
                        <c:v>-3.9976762665415742E-2</c:v>
                      </c:pt>
                      <c:pt idx="50" formatCode="0%">
                        <c:v>-4.7940808234162345E-3</c:v>
                      </c:pt>
                      <c:pt idx="51" formatCode="0%">
                        <c:v>-2.2223347426273865E-3</c:v>
                      </c:pt>
                      <c:pt idx="52" formatCode="0%">
                        <c:v>-2.1991844687510333E-2</c:v>
                      </c:pt>
                      <c:pt idx="53" formatCode="0%">
                        <c:v>-4.3711253961195705E-2</c:v>
                      </c:pt>
                      <c:pt idx="54" formatCode="0%">
                        <c:v>-5.7740661281123276E-2</c:v>
                      </c:pt>
                      <c:pt idx="55" formatCode="0%">
                        <c:v>-2.9609675198324911E-2</c:v>
                      </c:pt>
                      <c:pt idx="56" formatCode="0%">
                        <c:v>-4.0533884540784279E-4</c:v>
                      </c:pt>
                      <c:pt idx="57" formatCode="0%">
                        <c:v>-2.1629175493542218E-2</c:v>
                      </c:pt>
                      <c:pt idx="58" formatCode="0%">
                        <c:v>-2.2426885626877675E-2</c:v>
                      </c:pt>
                      <c:pt idx="59" formatCode="0%">
                        <c:v>3.5002932343804971E-2</c:v>
                      </c:pt>
                      <c:pt idx="60" formatCode="0%">
                        <c:v>6.2404062514280698E-2</c:v>
                      </c:pt>
                      <c:pt idx="61" formatCode="0%">
                        <c:v>7.6901707835094354E-2</c:v>
                      </c:pt>
                      <c:pt idx="62" formatCode="0%">
                        <c:v>7.1495302164118507E-2</c:v>
                      </c:pt>
                      <c:pt idx="63" formatCode="0%">
                        <c:v>5.0633971796055735E-2</c:v>
                      </c:pt>
                      <c:pt idx="64" formatCode="0%">
                        <c:v>6.2327932206641734E-2</c:v>
                      </c:pt>
                      <c:pt idx="65" formatCode="0%">
                        <c:v>6.7933795034317235E-2</c:v>
                      </c:pt>
                      <c:pt idx="66" formatCode="0%">
                        <c:v>5.2788446904289479E-2</c:v>
                      </c:pt>
                      <c:pt idx="67" formatCode="0%">
                        <c:v>-3.0861692764392188E-2</c:v>
                      </c:pt>
                      <c:pt idx="68" formatCode="0%">
                        <c:v>-0.13948816350908946</c:v>
                      </c:pt>
                      <c:pt idx="69" formatCode="0%">
                        <c:v>-0.21522298396682465</c:v>
                      </c:pt>
                      <c:pt idx="70" formatCode="0%">
                        <c:v>-0.30871355888564667</c:v>
                      </c:pt>
                      <c:pt idx="71" formatCode="0%">
                        <c:v>-0.39560389889546754</c:v>
                      </c:pt>
                      <c:pt idx="72" formatCode="0%">
                        <c:v>-0.44427374940068709</c:v>
                      </c:pt>
                      <c:pt idx="73" formatCode="0%">
                        <c:v>-0.49623259466209391</c:v>
                      </c:pt>
                      <c:pt idx="74" formatCode="0%">
                        <c:v>-0.55161468473269637</c:v>
                      </c:pt>
                      <c:pt idx="75" formatCode="0%">
                        <c:v>-0.59696974465262165</c:v>
                      </c:pt>
                      <c:pt idx="76" formatCode="0%">
                        <c:v>-0.65706179046473467</c:v>
                      </c:pt>
                      <c:pt idx="77" formatCode="0%">
                        <c:v>-0.71380278825288557</c:v>
                      </c:pt>
                      <c:pt idx="78" formatCode="0%">
                        <c:v>-0.76862619523016618</c:v>
                      </c:pt>
                      <c:pt idx="79" formatCode="0%">
                        <c:v>-0.75127787262665369</c:v>
                      </c:pt>
                      <c:pt idx="80" formatCode="0%">
                        <c:v>-0.68873319245359332</c:v>
                      </c:pt>
                      <c:pt idx="81" formatCode="0%">
                        <c:v>-0.5765643446727301</c:v>
                      </c:pt>
                      <c:pt idx="82" formatCode="0%">
                        <c:v>-0.38578187375279566</c:v>
                      </c:pt>
                      <c:pt idx="83" formatCode="0%">
                        <c:v>-0.22659450936487854</c:v>
                      </c:pt>
                      <c:pt idx="84" formatCode="0%">
                        <c:v>-0.10090988031184275</c:v>
                      </c:pt>
                      <c:pt idx="85" formatCode="0%">
                        <c:v>3.4298467185749901E-2</c:v>
                      </c:pt>
                      <c:pt idx="86" formatCode="0%">
                        <c:v>0.26391165591325011</c:v>
                      </c:pt>
                      <c:pt idx="87" formatCode="0%">
                        <c:v>0.45668084266518139</c:v>
                      </c:pt>
                      <c:pt idx="88" formatCode="0%">
                        <c:v>0.79519995840977509</c:v>
                      </c:pt>
                      <c:pt idx="89" formatCode="0%">
                        <c:v>1.3184671164569806</c:v>
                      </c:pt>
                      <c:pt idx="90" formatCode="0%">
                        <c:v>2.1441802916886026</c:v>
                      </c:pt>
                      <c:pt idx="91" formatCode="0%">
                        <c:v>2.3995798581119683</c:v>
                      </c:pt>
                      <c:pt idx="92" formatCode="0%">
                        <c:v>2.2001861865154022</c:v>
                      </c:pt>
                      <c:pt idx="93" formatCode="0%">
                        <c:v>1.65531675087325</c:v>
                      </c:pt>
                      <c:pt idx="94" formatCode="0%">
                        <c:v>1.0803652581918035</c:v>
                      </c:pt>
                      <c:pt idx="95" formatCode="0%">
                        <c:v>0.89398266520044756</c:v>
                      </c:pt>
                      <c:pt idx="96" formatCode="0%">
                        <c:v>0.77916172979807874</c:v>
                      </c:pt>
                      <c:pt idx="97" formatCode="0%">
                        <c:v>0.72012398115651732</c:v>
                      </c:pt>
                      <c:pt idx="98" formatCode="0%">
                        <c:v>0.56501907585539302</c:v>
                      </c:pt>
                      <c:pt idx="99" formatCode="0%">
                        <c:v>0.5606722049864391</c:v>
                      </c:pt>
                      <c:pt idx="100" formatCode="0%">
                        <c:v>0.47784889297555866</c:v>
                      </c:pt>
                      <c:pt idx="101" formatCode="0%">
                        <c:v>0.37643750531295805</c:v>
                      </c:pt>
                      <c:pt idx="102" formatCode="0%">
                        <c:v>0.28805442371458495</c:v>
                      </c:pt>
                      <c:pt idx="103" formatCode="0%">
                        <c:v>0.17341014298005217</c:v>
                      </c:pt>
                      <c:pt idx="104" formatCode="0%">
                        <c:v>8.3095260250016137E-2</c:v>
                      </c:pt>
                      <c:pt idx="105" formatCode="0%">
                        <c:v>4.3137349420779611E-2</c:v>
                      </c:pt>
                      <c:pt idx="106" formatCode="0%">
                        <c:v>3.7043665974575271E-2</c:v>
                      </c:pt>
                      <c:pt idx="107" formatCode="0%">
                        <c:v>1.7139454933695029E-2</c:v>
                      </c:pt>
                      <c:pt idx="108" formatCode="0%">
                        <c:v>-6.7018256727088667E-3</c:v>
                      </c:pt>
                    </c:numCache>
                  </c:numRef>
                </c:val>
                <c:smooth val="0"/>
                <c:extLst>
                  <c:ext xmlns:c16="http://schemas.microsoft.com/office/drawing/2014/chart" uri="{C3380CC4-5D6E-409C-BE32-E72D297353CC}">
                    <c16:uniqueId val="{00000001-4409-4186-99F2-C12662B1C429}"/>
                  </c:ext>
                </c:extLst>
              </c15:ser>
            </c15:filteredLineSeries>
          </c:ext>
        </c:extLst>
      </c:lineChart>
      <c:dateAx>
        <c:axId val="825046648"/>
        <c:scaling>
          <c:orientation val="minMax"/>
          <c:min val="1"/>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7824"/>
        <c:crosses val="autoZero"/>
        <c:auto val="0"/>
        <c:lblOffset val="100"/>
        <c:baseTimeUnit val="days"/>
        <c:majorUnit val="12"/>
      </c:dateAx>
      <c:valAx>
        <c:axId val="825047824"/>
        <c:scaling>
          <c:orientation val="minMax"/>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6648"/>
        <c:crossesAt val="12"/>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Percentage change (%) year on year in the average overnight trips taken per</a:t>
            </a:r>
            <a:r>
              <a:rPr lang="en-US" baseline="0"/>
              <a:t> 100 interviews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'Total NI overnight trips'!$C$10</c:f>
              <c:strCache>
                <c:ptCount val="1"/>
                <c:pt idx="0">
                  <c:v>Percentage change (%) year on year</c:v>
                </c:pt>
              </c:strCache>
            </c:strRef>
          </c:tx>
          <c:spPr>
            <a:solidFill>
              <a:schemeClr val="accent5"/>
            </a:solidFill>
            <a:ln>
              <a:solidFill>
                <a:schemeClr val="accent5"/>
              </a:solidFill>
            </a:ln>
            <a:effectLst/>
          </c:spPr>
          <c:invertIfNegative val="0"/>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0-7C98-42F6-BA11-AC4646AD194F}"/>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1-7C98-42F6-BA11-AC4646AD194F}"/>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7C98-42F6-BA11-AC4646AD194F}"/>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7C98-42F6-BA11-AC4646AD194F}"/>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7C98-42F6-BA11-AC4646AD194F}"/>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7C98-42F6-BA11-AC4646AD194F}"/>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7C98-42F6-BA11-AC4646AD194F}"/>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7C98-42F6-BA11-AC4646AD194F}"/>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7C98-42F6-BA11-AC4646AD194F}"/>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7C98-42F6-BA11-AC4646AD194F}"/>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7C98-42F6-BA11-AC4646AD194F}"/>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7C98-42F6-BA11-AC4646AD194F}"/>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7C98-42F6-BA11-AC4646AD194F}"/>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7C98-42F6-BA11-AC4646AD194F}"/>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7C98-42F6-BA11-AC4646AD194F}"/>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7C98-42F6-BA11-AC4646AD194F}"/>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64DC-4DE3-A34F-B90816CC36A2}"/>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64DC-4DE3-A34F-B90816CC36A2}"/>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2-64DC-4DE3-A34F-B90816CC36A2}"/>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3-64DC-4DE3-A34F-B90816CC36A2}"/>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D487-42CD-8ECD-1F15C4188B0A}"/>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D487-42CD-8ECD-1F15C4188B0A}"/>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C-BF8B-43DC-9448-844E6731972F}"/>
              </c:ext>
            </c:extLst>
          </c:dPt>
          <c:dPt>
            <c:idx val="8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D-BF8B-43DC-9448-844E6731972F}"/>
              </c:ext>
            </c:extLst>
          </c:dPt>
          <c:dPt>
            <c:idx val="9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E-BF8B-43DC-9448-844E6731972F}"/>
              </c:ext>
            </c:extLst>
          </c:dPt>
          <c:dPt>
            <c:idx val="9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2-976C-4C2F-83FF-35762D1040D9}"/>
              </c:ext>
            </c:extLst>
          </c:dPt>
          <c:dPt>
            <c:idx val="9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3-976C-4C2F-83FF-35762D1040D9}"/>
              </c:ext>
            </c:extLst>
          </c:dPt>
          <c:dPt>
            <c:idx val="9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976C-4C2F-83FF-35762D1040D9}"/>
              </c:ext>
            </c:extLst>
          </c:dPt>
          <c:dPt>
            <c:idx val="9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976C-4C2F-83FF-35762D1040D9}"/>
              </c:ext>
            </c:extLst>
          </c:dPt>
          <c:dPt>
            <c:idx val="9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A-D684-4D79-AF0B-EE11A4AD80CF}"/>
              </c:ext>
            </c:extLst>
          </c:dPt>
          <c:dPt>
            <c:idx val="9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B-D684-4D79-AF0B-EE11A4AD80CF}"/>
              </c:ext>
            </c:extLst>
          </c:dPt>
          <c:dPt>
            <c:idx val="9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E-B2B4-409F-8E2B-E96A7F8C4EAE}"/>
              </c:ext>
            </c:extLst>
          </c:dPt>
          <c:dPt>
            <c:idx val="9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F-B2B4-409F-8E2B-E96A7F8C4EAE}"/>
              </c:ext>
            </c:extLst>
          </c:dPt>
          <c:dPt>
            <c:idx val="9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0-B2B4-409F-8E2B-E96A7F8C4EAE}"/>
              </c:ext>
            </c:extLst>
          </c:dPt>
          <c:dPt>
            <c:idx val="10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7-753A-4B98-A7F7-6BEF7FE7D066}"/>
              </c:ext>
            </c:extLst>
          </c:dPt>
          <c:dPt>
            <c:idx val="10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6-753A-4B98-A7F7-6BEF7FE7D066}"/>
              </c:ext>
            </c:extLst>
          </c:dPt>
          <c:dPt>
            <c:idx val="10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8-753A-4B98-A7F7-6BEF7FE7D066}"/>
              </c:ext>
            </c:extLst>
          </c:dPt>
          <c:cat>
            <c:strRef>
              <c:extLst>
                <c:ext xmlns:c15="http://schemas.microsoft.com/office/drawing/2012/chart" uri="{02D57815-91ED-43cb-92C2-25804820EDAC}">
                  <c15:fullRef>
                    <c15:sqref>'Total NI overnight trips'!$A$11:$A$125</c15:sqref>
                  </c15:fullRef>
                </c:ext>
              </c:extLst>
              <c:f>'Total NI overnight trips'!$A$17:$A$125</c:f>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May 2023</c:v>
                </c:pt>
                <c:pt idx="104">
                  <c:v>12 months to Apr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'Total NI overnight trips'!$C$11:$C$125</c15:sqref>
                  </c15:fullRef>
                </c:ext>
              </c:extLst>
              <c:f>'Total NI overnight trips'!$C$17:$C$125</c:f>
              <c:numCache>
                <c:formatCode>General</c:formatCode>
                <c:ptCount val="109"/>
                <c:pt idx="6" formatCode="0%">
                  <c:v>0.15978137091886485</c:v>
                </c:pt>
                <c:pt idx="7" formatCode="0%">
                  <c:v>0.13246548588998683</c:v>
                </c:pt>
                <c:pt idx="8" formatCode="0%">
                  <c:v>7.7198512522021548E-2</c:v>
                </c:pt>
                <c:pt idx="9" formatCode="0%">
                  <c:v>6.6322963365346183E-2</c:v>
                </c:pt>
                <c:pt idx="10" formatCode="0%">
                  <c:v>1.2891828414708624E-2</c:v>
                </c:pt>
                <c:pt idx="11" formatCode="0%">
                  <c:v>4.8863050899024922E-2</c:v>
                </c:pt>
                <c:pt idx="12" formatCode="0%">
                  <c:v>4.5627882406624277E-2</c:v>
                </c:pt>
                <c:pt idx="13" formatCode="0%">
                  <c:v>-1.7553261246142721E-2</c:v>
                </c:pt>
                <c:pt idx="14" formatCode="0%">
                  <c:v>-2.4738570349508316E-2</c:v>
                </c:pt>
                <c:pt idx="15" formatCode="0%">
                  <c:v>-4.0720674031733926E-2</c:v>
                </c:pt>
                <c:pt idx="16" formatCode="0%">
                  <c:v>-5.9563044514106746E-2</c:v>
                </c:pt>
                <c:pt idx="17" formatCode="0%">
                  <c:v>-8.8080389595998579E-2</c:v>
                </c:pt>
                <c:pt idx="18" formatCode="0%">
                  <c:v>-0.13601110292693211</c:v>
                </c:pt>
                <c:pt idx="19" formatCode="0%">
                  <c:v>-0.15363205964334642</c:v>
                </c:pt>
                <c:pt idx="20" formatCode="0%">
                  <c:v>-9.6676611453412997E-2</c:v>
                </c:pt>
                <c:pt idx="21" formatCode="0%">
                  <c:v>-0.13333700625584938</c:v>
                </c:pt>
                <c:pt idx="22" formatCode="0%">
                  <c:v>-0.13849407144707904</c:v>
                </c:pt>
                <c:pt idx="23" formatCode="0%">
                  <c:v>-0.16366047432416403</c:v>
                </c:pt>
                <c:pt idx="24" formatCode="0%">
                  <c:v>-0.12810897616259409</c:v>
                </c:pt>
                <c:pt idx="25" formatCode="0%">
                  <c:v>-8.8001341126069388E-2</c:v>
                </c:pt>
                <c:pt idx="26" formatCode="0%">
                  <c:v>-5.5993525795111632E-2</c:v>
                </c:pt>
                <c:pt idx="27" formatCode="0%">
                  <c:v>-6.1201259683798276E-2</c:v>
                </c:pt>
                <c:pt idx="28" formatCode="0%">
                  <c:v>-6.4928749188429349E-2</c:v>
                </c:pt>
                <c:pt idx="29" formatCode="0%">
                  <c:v>-5.4026518547168591E-2</c:v>
                </c:pt>
                <c:pt idx="30" formatCode="0%">
                  <c:v>-2.6734448169035446E-2</c:v>
                </c:pt>
                <c:pt idx="31" formatCode="0%">
                  <c:v>-3.5085712154940434E-3</c:v>
                </c:pt>
                <c:pt idx="32" formatCode="0%">
                  <c:v>-3.4065068877661635E-2</c:v>
                </c:pt>
                <c:pt idx="33" formatCode="0%">
                  <c:v>1.9203645055745767E-2</c:v>
                </c:pt>
                <c:pt idx="34" formatCode="0%">
                  <c:v>5.5886818541780958E-2</c:v>
                </c:pt>
                <c:pt idx="35" formatCode="0%">
                  <c:v>0.12385181692174746</c:v>
                </c:pt>
                <c:pt idx="36" formatCode="0%">
                  <c:v>8.7902606859356913E-2</c:v>
                </c:pt>
                <c:pt idx="37" formatCode="0%">
                  <c:v>6.9238220201914488E-2</c:v>
                </c:pt>
                <c:pt idx="38" formatCode="0%">
                  <c:v>1.6562499368000985E-2</c:v>
                </c:pt>
                <c:pt idx="39" formatCode="0%">
                  <c:v>3.1871892562285391E-2</c:v>
                </c:pt>
                <c:pt idx="40" formatCode="0%">
                  <c:v>6.1360645617035837E-2</c:v>
                </c:pt>
                <c:pt idx="41" formatCode="0%">
                  <c:v>8.0766814350797203E-2</c:v>
                </c:pt>
                <c:pt idx="42" formatCode="0%">
                  <c:v>9.4753307073163789E-2</c:v>
                </c:pt>
                <c:pt idx="43" formatCode="0%">
                  <c:v>8.2208168464972822E-2</c:v>
                </c:pt>
                <c:pt idx="44" formatCode="0%">
                  <c:v>7.0585058804708889E-2</c:v>
                </c:pt>
                <c:pt idx="45" formatCode="0%">
                  <c:v>6.0136377338924636E-2</c:v>
                </c:pt>
                <c:pt idx="46" formatCode="0%">
                  <c:v>5.6881324594735244E-2</c:v>
                </c:pt>
                <c:pt idx="47" formatCode="0%">
                  <c:v>-2.148052500683487E-2</c:v>
                </c:pt>
                <c:pt idx="48" formatCode="0%">
                  <c:v>-3.1313037042157189E-2</c:v>
                </c:pt>
                <c:pt idx="49" formatCode="0%">
                  <c:v>-3.9976762665415742E-2</c:v>
                </c:pt>
                <c:pt idx="50" formatCode="0%">
                  <c:v>-4.7940808234162345E-3</c:v>
                </c:pt>
                <c:pt idx="51" formatCode="0%">
                  <c:v>-2.2223347426273865E-3</c:v>
                </c:pt>
                <c:pt idx="52" formatCode="0%">
                  <c:v>-2.1991844687510333E-2</c:v>
                </c:pt>
                <c:pt idx="53" formatCode="0%">
                  <c:v>-4.3711253961195705E-2</c:v>
                </c:pt>
                <c:pt idx="54" formatCode="0%">
                  <c:v>-5.7740661281123276E-2</c:v>
                </c:pt>
                <c:pt idx="55" formatCode="0%">
                  <c:v>-2.9609675198324911E-2</c:v>
                </c:pt>
                <c:pt idx="56" formatCode="0%">
                  <c:v>-4.0533884540784279E-4</c:v>
                </c:pt>
                <c:pt idx="57" formatCode="0%">
                  <c:v>-2.1629175493542218E-2</c:v>
                </c:pt>
                <c:pt idx="58" formatCode="0%">
                  <c:v>-2.2426885626877675E-2</c:v>
                </c:pt>
                <c:pt idx="59" formatCode="0%">
                  <c:v>3.5002932343804971E-2</c:v>
                </c:pt>
                <c:pt idx="60" formatCode="0%">
                  <c:v>6.2404062514280698E-2</c:v>
                </c:pt>
                <c:pt idx="61" formatCode="0%">
                  <c:v>7.6901707835094354E-2</c:v>
                </c:pt>
                <c:pt idx="62" formatCode="0%">
                  <c:v>7.1495302164118507E-2</c:v>
                </c:pt>
                <c:pt idx="63" formatCode="0%">
                  <c:v>5.0633971796055735E-2</c:v>
                </c:pt>
                <c:pt idx="64" formatCode="0%">
                  <c:v>6.2327932206641734E-2</c:v>
                </c:pt>
                <c:pt idx="65" formatCode="0%">
                  <c:v>6.7933795034317235E-2</c:v>
                </c:pt>
                <c:pt idx="66" formatCode="0%">
                  <c:v>5.2788446904289479E-2</c:v>
                </c:pt>
                <c:pt idx="67" formatCode="0%">
                  <c:v>-3.0861692764392188E-2</c:v>
                </c:pt>
                <c:pt idx="68" formatCode="0%">
                  <c:v>-0.13948816350908946</c:v>
                </c:pt>
                <c:pt idx="69" formatCode="0%">
                  <c:v>-0.21522298396682465</c:v>
                </c:pt>
                <c:pt idx="70" formatCode="0%">
                  <c:v>-0.30871355888564667</c:v>
                </c:pt>
                <c:pt idx="71" formatCode="0%">
                  <c:v>-0.39560389889546754</c:v>
                </c:pt>
                <c:pt idx="72" formatCode="0%">
                  <c:v>-0.44427374940068709</c:v>
                </c:pt>
                <c:pt idx="73" formatCode="0%">
                  <c:v>-0.49623259466209391</c:v>
                </c:pt>
                <c:pt idx="74" formatCode="0%">
                  <c:v>-0.55161468473269637</c:v>
                </c:pt>
                <c:pt idx="75" formatCode="0%">
                  <c:v>-0.59696974465262165</c:v>
                </c:pt>
                <c:pt idx="76" formatCode="0%">
                  <c:v>-0.65706179046473467</c:v>
                </c:pt>
                <c:pt idx="77" formatCode="0%">
                  <c:v>-0.71380278825288557</c:v>
                </c:pt>
                <c:pt idx="78" formatCode="0%">
                  <c:v>-0.76862619523016618</c:v>
                </c:pt>
                <c:pt idx="79" formatCode="0%">
                  <c:v>-0.75127787262665369</c:v>
                </c:pt>
                <c:pt idx="80" formatCode="0%">
                  <c:v>-0.68873319245359332</c:v>
                </c:pt>
                <c:pt idx="81" formatCode="0%">
                  <c:v>-0.5765643446727301</c:v>
                </c:pt>
                <c:pt idx="82" formatCode="0%">
                  <c:v>-0.38578187375279566</c:v>
                </c:pt>
                <c:pt idx="83" formatCode="0%">
                  <c:v>-0.22659450936487854</c:v>
                </c:pt>
                <c:pt idx="84" formatCode="0%">
                  <c:v>-0.10090988031184275</c:v>
                </c:pt>
                <c:pt idx="85" formatCode="0%">
                  <c:v>3.4298467185749901E-2</c:v>
                </c:pt>
                <c:pt idx="86" formatCode="0%">
                  <c:v>0.26391165591325011</c:v>
                </c:pt>
                <c:pt idx="87" formatCode="0%">
                  <c:v>0.45668084266518139</c:v>
                </c:pt>
                <c:pt idx="88" formatCode="0%">
                  <c:v>0.79519995840977509</c:v>
                </c:pt>
                <c:pt idx="89" formatCode="0%">
                  <c:v>1.3184671164569806</c:v>
                </c:pt>
                <c:pt idx="90" formatCode="0%">
                  <c:v>2.1441802916886026</c:v>
                </c:pt>
                <c:pt idx="91" formatCode="0%">
                  <c:v>2.3995798581119683</c:v>
                </c:pt>
                <c:pt idx="92" formatCode="0%">
                  <c:v>2.2001861865154022</c:v>
                </c:pt>
                <c:pt idx="93" formatCode="0%">
                  <c:v>1.65531675087325</c:v>
                </c:pt>
                <c:pt idx="94" formatCode="0%">
                  <c:v>1.0803652581918035</c:v>
                </c:pt>
                <c:pt idx="95" formatCode="0%">
                  <c:v>0.89398266520044756</c:v>
                </c:pt>
                <c:pt idx="96" formatCode="0%">
                  <c:v>0.77916172979807874</c:v>
                </c:pt>
                <c:pt idx="97" formatCode="0%">
                  <c:v>0.72012398115651732</c:v>
                </c:pt>
                <c:pt idx="98" formatCode="0%">
                  <c:v>0.56501907585539302</c:v>
                </c:pt>
                <c:pt idx="99" formatCode="0%">
                  <c:v>0.5606722049864391</c:v>
                </c:pt>
                <c:pt idx="100" formatCode="0%">
                  <c:v>0.47784889297555866</c:v>
                </c:pt>
                <c:pt idx="101" formatCode="0%">
                  <c:v>0.37643750531295805</c:v>
                </c:pt>
                <c:pt idx="102" formatCode="0%">
                  <c:v>0.28805442371458495</c:v>
                </c:pt>
                <c:pt idx="103" formatCode="0%">
                  <c:v>0.17341014298005217</c:v>
                </c:pt>
                <c:pt idx="104" formatCode="0%">
                  <c:v>8.3095260250016137E-2</c:v>
                </c:pt>
                <c:pt idx="105" formatCode="0%">
                  <c:v>4.3137349420779611E-2</c:v>
                </c:pt>
                <c:pt idx="106" formatCode="0%">
                  <c:v>3.7043665974575271E-2</c:v>
                </c:pt>
                <c:pt idx="107" formatCode="0%">
                  <c:v>1.7139454933695029E-2</c:v>
                </c:pt>
                <c:pt idx="108" formatCode="0%">
                  <c:v>-6.7018256727088667E-3</c:v>
                </c:pt>
              </c:numCache>
            </c:numRef>
          </c:val>
          <c:extLst>
            <c:ext xmlns:c16="http://schemas.microsoft.com/office/drawing/2014/chart" uri="{C3380CC4-5D6E-409C-BE32-E72D297353CC}">
              <c16:uniqueId val="{00000000-DD1A-4808-9F54-718196194991}"/>
            </c:ext>
          </c:extLst>
        </c:ser>
        <c:dLbls>
          <c:showLegendKey val="0"/>
          <c:showVal val="0"/>
          <c:showCatName val="0"/>
          <c:showSerName val="0"/>
          <c:showPercent val="0"/>
          <c:showBubbleSize val="0"/>
        </c:dLbls>
        <c:gapWidth val="219"/>
        <c:overlap val="-27"/>
        <c:axId val="825044296"/>
        <c:axId val="825050176"/>
        <c:extLst>
          <c:ext xmlns:c15="http://schemas.microsoft.com/office/drawing/2012/chart" uri="{02D57815-91ED-43cb-92C2-25804820EDAC}">
            <c15:filteredBarSeries>
              <c15:ser>
                <c:idx val="0"/>
                <c:order val="0"/>
                <c:tx>
                  <c:strRef>
                    <c:extLst>
                      <c:ext uri="{02D57815-91ED-43cb-92C2-25804820EDAC}">
                        <c15:formulaRef>
                          <c15:sqref>'Total NI overnight trips'!$B$10</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'Total NI overnight trips'!$A$11:$A$125</c15:sqref>
                        </c15:fullRef>
                        <c15:formulaRef>
                          <c15:sqref>'Total NI overnight trips'!$A$17:$A$125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May 2023</c:v>
                      </c:pt>
                      <c:pt idx="104">
                        <c:v>12 months to Apr 2023</c:v>
                      </c:pt>
                      <c:pt idx="105">
                        <c:v>12 months to Jun 2023</c:v>
                      </c:pt>
                      <c:pt idx="106">
                        <c:v>12 months to Jul 2023</c:v>
                      </c:pt>
                      <c:pt idx="107">
                        <c:v>12 months to Aug 2023</c:v>
                      </c:pt>
                      <c:pt idx="108">
                        <c:v>12 months to Sep 2023</c:v>
                      </c:pt>
                    </c:strCache>
                  </c:strRef>
                </c:cat>
                <c:val>
                  <c:numRef>
                    <c:extLst>
                      <c:ext uri="{02D57815-91ED-43cb-92C2-25804820EDAC}">
                        <c15:fullRef>
                          <c15:sqref>'Total NI overnight trips'!$B$11:$B$125</c15:sqref>
                        </c15:fullRef>
                        <c15:formulaRef>
                          <c15:sqref>'Total NI overnight trips'!$B$17:$B$125</c15:sqref>
                        </c15:formulaRef>
                      </c:ext>
                    </c:extLst>
                    <c:numCache>
                      <c:formatCode>_(* #,##0_);_(* \(#,##0\);_(* "-"??_);_(@_)</c:formatCode>
                      <c:ptCount val="109"/>
                      <c:pt idx="0">
                        <c:v>30.265307328267404</c:v>
                      </c:pt>
                      <c:pt idx="1">
                        <c:v>31.293990909535797</c:v>
                      </c:pt>
                      <c:pt idx="2">
                        <c:v>31.210941571167311</c:v>
                      </c:pt>
                      <c:pt idx="3">
                        <c:v>31.70219973372636</c:v>
                      </c:pt>
                      <c:pt idx="4">
                        <c:v>32.10249046652941</c:v>
                      </c:pt>
                      <c:pt idx="5">
                        <c:v>32.66603369661992</c:v>
                      </c:pt>
                      <c:pt idx="6">
                        <c:v>33.48980980069387</c:v>
                      </c:pt>
                      <c:pt idx="7">
                        <c:v>33.410060881163098</c:v>
                      </c:pt>
                      <c:pt idx="8">
                        <c:v>32.202979336098721</c:v>
                      </c:pt>
                      <c:pt idx="9">
                        <c:v>32.495727643096465</c:v>
                      </c:pt>
                      <c:pt idx="10">
                        <c:v>31.825967760533818</c:v>
                      </c:pt>
                      <c:pt idx="11">
                        <c:v>32.099688178139132</c:v>
                      </c:pt>
                      <c:pt idx="12">
                        <c:v>31.646249212041933</c:v>
                      </c:pt>
                      <c:pt idx="13">
                        <c:v>30.7446793116663</c:v>
                      </c:pt>
                      <c:pt idx="14">
                        <c:v>30.438827497434595</c:v>
                      </c:pt>
                      <c:pt idx="15">
                        <c:v>30.411264792280367</c:v>
                      </c:pt>
                      <c:pt idx="16">
                        <c:v>30.190368397857831</c:v>
                      </c:pt>
                      <c:pt idx="17">
                        <c:v>29.788796722065619</c:v>
                      </c:pt>
                      <c:pt idx="18">
                        <c:v>28.934823832888316</c:v>
                      </c:pt>
                      <c:pt idx="19">
                        <c:v>28.277204415180414</c:v>
                      </c:pt>
                      <c:pt idx="20">
                        <c:v>29.089704415180417</c:v>
                      </c:pt>
                      <c:pt idx="21">
                        <c:v>28.162844603060535</c:v>
                      </c:pt>
                      <c:pt idx="22">
                        <c:v>27.418259907634013</c:v>
                      </c:pt>
                      <c:pt idx="23">
                        <c:v>26.846237985247122</c:v>
                      </c:pt>
                      <c:pt idx="24">
                        <c:v>27.592080626100941</c:v>
                      </c:pt>
                      <c:pt idx="25">
                        <c:v>28.039106299748745</c:v>
                      </c:pt>
                      <c:pt idx="26">
                        <c:v>28.734450224784037</c:v>
                      </c:pt>
                      <c:pt idx="27">
                        <c:v>28.550057078415264</c:v>
                      </c:pt>
                      <c:pt idx="28">
                        <c:v>28.230145540247037</c:v>
                      </c:pt>
                      <c:pt idx="29">
                        <c:v>28.179411743463106</c:v>
                      </c:pt>
                      <c:pt idx="30">
                        <c:v>28.161267284847792</c:v>
                      </c:pt>
                      <c:pt idx="31">
                        <c:v>28.177991829714671</c:v>
                      </c:pt>
                      <c:pt idx="32">
                        <c:v>28.098761630646479</c:v>
                      </c:pt>
                      <c:pt idx="33">
                        <c:v>28.703673874577834</c:v>
                      </c:pt>
                      <c:pt idx="34">
                        <c:v>28.950579223823343</c:v>
                      </c:pt>
                      <c:pt idx="35">
                        <c:v>30.171193337233611</c:v>
                      </c:pt>
                      <c:pt idx="36">
                        <c:v>30.01749644180877</c:v>
                      </c:pt>
                      <c:pt idx="37">
                        <c:v>29.980484115995637</c:v>
                      </c:pt>
                      <c:pt idx="38">
                        <c:v>29.210364538471879</c:v>
                      </c:pt>
                      <c:pt idx="39">
                        <c:v>29.460001430265631</c:v>
                      </c:pt>
                      <c:pt idx="40">
                        <c:v>29.96236549645948</c:v>
                      </c:pt>
                      <c:pt idx="41">
                        <c:v>30.455373060262065</c:v>
                      </c:pt>
                      <c:pt idx="42">
                        <c:v>30.829640491458417</c:v>
                      </c:pt>
                      <c:pt idx="43">
                        <c:v>30.494452929056482</c:v>
                      </c:pt>
                      <c:pt idx="44">
                        <c:v>30.082114372685158</c:v>
                      </c:pt>
                      <c:pt idx="45">
                        <c:v>30.42980883771288</c:v>
                      </c:pt>
                      <c:pt idx="46">
                        <c:v>30.597326517859237</c:v>
                      </c:pt>
                      <c:pt idx="47">
                        <c:v>29.523100264267114</c:v>
                      </c:pt>
                      <c:pt idx="48">
                        <c:v>29.077557463813591</c:v>
                      </c:pt>
                      <c:pt idx="49">
                        <c:v>28.781961417896213</c:v>
                      </c:pt>
                      <c:pt idx="50">
                        <c:v>29.070327689992993</c:v>
                      </c:pt>
                      <c:pt idx="51">
                        <c:v>29.394531445569299</c:v>
                      </c:pt>
                      <c:pt idx="52">
                        <c:v>29.303437807990925</c:v>
                      </c:pt>
                      <c:pt idx="53">
                        <c:v>29.124130513941992</c:v>
                      </c:pt>
                      <c:pt idx="54">
                        <c:v>29.049516662422313</c:v>
                      </c:pt>
                      <c:pt idx="55">
                        <c:v>29.591522082476512</c:v>
                      </c:pt>
                      <c:pt idx="56">
                        <c:v>30.069920923177907</c:v>
                      </c:pt>
                      <c:pt idx="57">
                        <c:v>29.771637162127046</c:v>
                      </c:pt>
                      <c:pt idx="58">
                        <c:v>29.911123775554977</c:v>
                      </c:pt>
                      <c:pt idx="59">
                        <c:v>30.556495345396627</c:v>
                      </c:pt>
                      <c:pt idx="60">
                        <c:v>30.892115177548003</c:v>
                      </c:pt>
                      <c:pt idx="61">
                        <c:v>30.995343405776225</c:v>
                      </c:pt>
                      <c:pt idx="62">
                        <c:v>31.148719552198983</c:v>
                      </c:pt>
                      <c:pt idx="63">
                        <c:v>30.882893321742529</c:v>
                      </c:pt>
                      <c:pt idx="64">
                        <c:v>31.129860493108925</c:v>
                      </c:pt>
                      <c:pt idx="65">
                        <c:v>31.102643226828832</c:v>
                      </c:pt>
                      <c:pt idx="66">
                        <c:v>30.582995530351866</c:v>
                      </c:pt>
                      <c:pt idx="67">
                        <c:v>28.678277619536395</c:v>
                      </c:pt>
                      <c:pt idx="68">
                        <c:v>25.875522876740277</c:v>
                      </c:pt>
                      <c:pt idx="69">
                        <c:v>23.364096574516456</c:v>
                      </c:pt>
                      <c:pt idx="70">
                        <c:v>20.677154304534319</c:v>
                      </c:pt>
                      <c:pt idx="71">
                        <c:v>18.468226650176515</c:v>
                      </c:pt>
                      <c:pt idx="72">
                        <c:v>17.16755934070088</c:v>
                      </c:pt>
                      <c:pt idx="73">
                        <c:v>15.614443725085266</c:v>
                      </c:pt>
                      <c:pt idx="74">
                        <c:v>13.966628436585568</c:v>
                      </c:pt>
                      <c:pt idx="75">
                        <c:v>12.446740381327738</c:v>
                      </c:pt>
                      <c:pt idx="76">
                        <c:v>10.675618620589363</c:v>
                      </c:pt>
                      <c:pt idx="77">
                        <c:v>8.9014897694836854</c:v>
                      </c:pt>
                      <c:pt idx="78">
                        <c:v>7.0761040371163331</c:v>
                      </c:pt>
                      <c:pt idx="79">
                        <c:v>7.1329222189345165</c:v>
                      </c:pt>
                      <c:pt idx="80">
                        <c:v>8.0541913994369594</c:v>
                      </c:pt>
                      <c:pt idx="81">
                        <c:v>9.8931915441599969</c:v>
                      </c:pt>
                      <c:pt idx="82">
                        <c:v>12.700282973055385</c:v>
                      </c:pt>
                      <c:pt idx="83">
                        <c:v>14.283427893540393</c:v>
                      </c:pt>
                      <c:pt idx="84">
                        <c:v>15.435182982384296</c:v>
                      </c:pt>
                      <c:pt idx="85">
                        <c:v>16.149995210813842</c:v>
                      </c:pt>
                      <c:pt idx="86">
                        <c:v>17.652584474809952</c:v>
                      </c:pt>
                      <c:pt idx="87">
                        <c:v>18.13092826710723</c:v>
                      </c:pt>
                      <c:pt idx="88">
                        <c:v>19.164870103680645</c:v>
                      </c:pt>
                      <c:pt idx="89">
                        <c:v>20.637811318026152</c:v>
                      </c:pt>
                      <c:pt idx="90">
                        <c:v>22.248546855439333</c:v>
                      </c:pt>
                      <c:pt idx="91">
                        <c:v>24.24893870496911</c:v>
                      </c:pt>
                      <c:pt idx="92">
                        <c:v>25.774912060029315</c:v>
                      </c:pt>
                      <c:pt idx="93">
                        <c:v>26.269557226805635</c:v>
                      </c:pt>
                      <c:pt idx="94">
                        <c:v>26.421227466349333</c:v>
                      </c:pt>
                      <c:pt idx="95">
                        <c:v>27.052564830006048</c:v>
                      </c:pt>
                      <c:pt idx="96">
                        <c:v>27.461686854688711</c:v>
                      </c:pt>
                      <c:pt idx="97">
                        <c:v>27.779994057683794</c:v>
                      </c:pt>
                      <c:pt idx="98">
                        <c:v>27.62663144122633</c:v>
                      </c:pt>
                      <c:pt idx="99">
                        <c:v>28.296435797077198</c:v>
                      </c:pt>
                      <c:pt idx="100">
                        <c:v>28.322782066744821</c:v>
                      </c:pt>
                      <c:pt idx="101">
                        <c:v>28.406657525703448</c:v>
                      </c:pt>
                      <c:pt idx="102">
                        <c:v>28.657339198369851</c:v>
                      </c:pt>
                      <c:pt idx="103">
                        <c:v>28.453950632912324</c:v>
                      </c:pt>
                      <c:pt idx="104">
                        <c:v>27.916685085578731</c:v>
                      </c:pt>
                      <c:pt idx="105">
                        <c:v>27.402756296027516</c:v>
                      </c:pt>
                      <c:pt idx="106">
                        <c:v>27.399966591251051</c:v>
                      </c:pt>
                      <c:pt idx="107">
                        <c:v>27.5162310457508</c:v>
                      </c:pt>
                      <c:pt idx="108">
                        <c:v>27.277643416710067</c:v>
                      </c:pt>
                    </c:numCache>
                  </c:numRef>
                </c:val>
                <c:extLst>
                  <c:ext xmlns:c16="http://schemas.microsoft.com/office/drawing/2014/chart" uri="{C3380CC4-5D6E-409C-BE32-E72D297353CC}">
                    <c16:uniqueId val="{00000001-DD1A-4808-9F54-718196194991}"/>
                  </c:ext>
                </c:extLst>
              </c15:ser>
            </c15:filteredBarSeries>
          </c:ext>
        </c:extLst>
      </c:barChart>
      <c:catAx>
        <c:axId val="825044296"/>
        <c:scaling>
          <c:orientation val="minMax"/>
          <c:min val="13"/>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176"/>
        <c:crosses val="autoZero"/>
        <c:auto val="1"/>
        <c:lblAlgn val="ctr"/>
        <c:lblOffset val="100"/>
        <c:tickLblSkip val="12"/>
        <c:noMultiLvlLbl val="1"/>
      </c:catAx>
      <c:valAx>
        <c:axId val="825050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4296"/>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Number</a:t>
            </a:r>
            <a:r>
              <a:rPr lang="en-GB" baseline="0"/>
              <a:t> of overnight trips taken by NI residents (per 100 interviews) by destination of trip (12 month rolling data)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'NI overnight trips by dest'!$D$10</c:f>
              <c:strCache>
                <c:ptCount val="1"/>
                <c:pt idx="0">
                  <c:v>Number of Overnight trips within NI per 100 interviews</c:v>
                </c:pt>
              </c:strCache>
            </c:strRef>
          </c:tx>
          <c:spPr>
            <a:ln w="28575" cap="rnd">
              <a:solidFill>
                <a:schemeClr val="accent3"/>
              </a:solidFill>
              <a:round/>
            </a:ln>
            <a:effectLst/>
          </c:spPr>
          <c:marker>
            <c:symbol val="none"/>
          </c:marker>
          <c:dPt>
            <c:idx val="6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D-8552-43BC-B274-F7E22FBA3846}"/>
              </c:ext>
            </c:extLst>
          </c:dPt>
          <c:dPt>
            <c:idx val="6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E-8552-43BC-B274-F7E22FBA3846}"/>
              </c:ext>
            </c:extLst>
          </c:dPt>
          <c:dPt>
            <c:idx val="6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0F-8552-43BC-B274-F7E22FBA3846}"/>
              </c:ext>
            </c:extLst>
          </c:dPt>
          <c:dPt>
            <c:idx val="6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0-8552-43BC-B274-F7E22FBA3846}"/>
              </c:ext>
            </c:extLst>
          </c:dPt>
          <c:dPt>
            <c:idx val="7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1-8552-43BC-B274-F7E22FBA3846}"/>
              </c:ext>
            </c:extLst>
          </c:dPt>
          <c:dPt>
            <c:idx val="7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2-8552-43BC-B274-F7E22FBA3846}"/>
              </c:ext>
            </c:extLst>
          </c:dPt>
          <c:dPt>
            <c:idx val="7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3-8552-43BC-B274-F7E22FBA3846}"/>
              </c:ext>
            </c:extLst>
          </c:dPt>
          <c:dPt>
            <c:idx val="7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4-8552-43BC-B274-F7E22FBA3846}"/>
              </c:ext>
            </c:extLst>
          </c:dPt>
          <c:dPt>
            <c:idx val="7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5-8552-43BC-B274-F7E22FBA3846}"/>
              </c:ext>
            </c:extLst>
          </c:dPt>
          <c:dPt>
            <c:idx val="7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6-8552-43BC-B274-F7E22FBA3846}"/>
              </c:ext>
            </c:extLst>
          </c:dPt>
          <c:dPt>
            <c:idx val="7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7-8552-43BC-B274-F7E22FBA3846}"/>
              </c:ext>
            </c:extLst>
          </c:dPt>
          <c:dPt>
            <c:idx val="7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8-8552-43BC-B274-F7E22FBA3846}"/>
              </c:ext>
            </c:extLst>
          </c:dPt>
          <c:dPt>
            <c:idx val="7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9-8552-43BC-B274-F7E22FBA3846}"/>
              </c:ext>
            </c:extLst>
          </c:dPt>
          <c:dPt>
            <c:idx val="7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A-8552-43BC-B274-F7E22FBA3846}"/>
              </c:ext>
            </c:extLst>
          </c:dPt>
          <c:dPt>
            <c:idx val="8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B-8552-43BC-B274-F7E22FBA3846}"/>
              </c:ext>
            </c:extLst>
          </c:dPt>
          <c:dPt>
            <c:idx val="8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1C-8552-43BC-B274-F7E22FBA3846}"/>
              </c:ext>
            </c:extLst>
          </c:dPt>
          <c:dPt>
            <c:idx val="8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1-AD29-49BD-B041-5C4D8119DA66}"/>
              </c:ext>
            </c:extLst>
          </c:dPt>
          <c:dPt>
            <c:idx val="8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2-AD29-49BD-B041-5C4D8119DA66}"/>
              </c:ext>
            </c:extLst>
          </c:dPt>
          <c:dPt>
            <c:idx val="8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3-AD29-49BD-B041-5C4D8119DA66}"/>
              </c:ext>
            </c:extLst>
          </c:dPt>
          <c:dPt>
            <c:idx val="8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4-AD29-49BD-B041-5C4D8119DA66}"/>
              </c:ext>
            </c:extLst>
          </c:dPt>
          <c:dPt>
            <c:idx val="8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5-AD29-49BD-B041-5C4D8119DA66}"/>
              </c:ext>
            </c:extLst>
          </c:dPt>
          <c:dPt>
            <c:idx val="8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86-AD29-49BD-B041-5C4D8119DA66}"/>
              </c:ext>
            </c:extLst>
          </c:dPt>
          <c:dPt>
            <c:idx val="8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2-2768-418A-9ED9-6BF7C604AD50}"/>
              </c:ext>
            </c:extLst>
          </c:dPt>
          <c:dPt>
            <c:idx val="8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3-2768-418A-9ED9-6BF7C604AD50}"/>
              </c:ext>
            </c:extLst>
          </c:dPt>
          <c:dPt>
            <c:idx val="9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B4-2768-418A-9ED9-6BF7C604AD50}"/>
              </c:ext>
            </c:extLst>
          </c:dPt>
          <c:dPt>
            <c:idx val="91"/>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D1-3170-4516-B2AF-F2C92588052E}"/>
              </c:ext>
            </c:extLst>
          </c:dPt>
          <c:dPt>
            <c:idx val="9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A-3170-4516-B2AF-F2C92588052E}"/>
              </c:ext>
            </c:extLst>
          </c:dPt>
          <c:dPt>
            <c:idx val="93"/>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B-3170-4516-B2AF-F2C92588052E}"/>
              </c:ext>
            </c:extLst>
          </c:dPt>
          <c:dPt>
            <c:idx val="94"/>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CC-3170-4516-B2AF-F2C92588052E}"/>
              </c:ext>
            </c:extLst>
          </c:dPt>
          <c:dPt>
            <c:idx val="95"/>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EA-DAB1-46E7-A0A0-9C7EE6DD7E9E}"/>
              </c:ext>
            </c:extLst>
          </c:dPt>
          <c:dPt>
            <c:idx val="96"/>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EB-DAB1-46E7-A0A0-9C7EE6DD7E9E}"/>
              </c:ext>
            </c:extLst>
          </c:dPt>
          <c:dPt>
            <c:idx val="97"/>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F8-082B-44B2-8237-2B6CF74830D3}"/>
              </c:ext>
            </c:extLst>
          </c:dPt>
          <c:dPt>
            <c:idx val="9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F9-082B-44B2-8237-2B6CF74830D3}"/>
              </c:ext>
            </c:extLst>
          </c:dPt>
          <c:dPt>
            <c:idx val="99"/>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FA-082B-44B2-8237-2B6CF74830D3}"/>
              </c:ext>
            </c:extLst>
          </c:dPt>
          <c:dPt>
            <c:idx val="100"/>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111-830B-4979-AF45-D592EE55A9AF}"/>
              </c:ext>
            </c:extLst>
          </c:dPt>
          <c:dPt>
            <c:idx val="102"/>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110-830B-4979-AF45-D592EE55A9AF}"/>
              </c:ext>
            </c:extLst>
          </c:dPt>
          <c:cat>
            <c:strRef>
              <c:extLst>
                <c:ext xmlns:c15="http://schemas.microsoft.com/office/drawing/2012/chart" uri="{02D57815-91ED-43cb-92C2-25804820EDAC}">
                  <c15:fullRef>
                    <c15:sqref>'NI overnight trips by dest'!$A$11:$A$125</c15:sqref>
                  </c15:fullRef>
                </c:ext>
              </c:extLst>
              <c:f>'NI overnight trips by dest'!$A$17:$A$125</c:f>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dest'!$D$11:$D$125</c15:sqref>
                  </c15:fullRef>
                </c:ext>
              </c:extLst>
              <c:f>'NI overnight trips by dest'!$D$17:$D$125</c:f>
              <c:numCache>
                <c:formatCode>_(* #,##0_);_(* \(#,##0\);_(* "-"??_);_(@_)</c:formatCode>
                <c:ptCount val="109"/>
                <c:pt idx="0">
                  <c:v>10.924934425607297</c:v>
                </c:pt>
                <c:pt idx="1">
                  <c:v>11.623155500439248</c:v>
                </c:pt>
                <c:pt idx="2">
                  <c:v>11.848662853606173</c:v>
                </c:pt>
                <c:pt idx="3">
                  <c:v>11.906841461933737</c:v>
                </c:pt>
                <c:pt idx="4">
                  <c:v>11.877430533508031</c:v>
                </c:pt>
                <c:pt idx="5">
                  <c:v>12.024250245155823</c:v>
                </c:pt>
                <c:pt idx="6">
                  <c:v>12.187341271820967</c:v>
                </c:pt>
                <c:pt idx="7">
                  <c:v>12.513625829686099</c:v>
                </c:pt>
                <c:pt idx="8">
                  <c:v>11.893969842727985</c:v>
                </c:pt>
                <c:pt idx="9">
                  <c:v>12.219702954507937</c:v>
                </c:pt>
                <c:pt idx="10">
                  <c:v>11.189504778981041</c:v>
                </c:pt>
                <c:pt idx="11">
                  <c:v>11.504404374456174</c:v>
                </c:pt>
                <c:pt idx="12">
                  <c:v>10.907490739567859</c:v>
                </c:pt>
                <c:pt idx="13">
                  <c:v>10.767904344010127</c:v>
                </c:pt>
                <c:pt idx="14">
                  <c:v>10.549519377021808</c:v>
                </c:pt>
                <c:pt idx="15">
                  <c:v>10.869413803508731</c:v>
                </c:pt>
                <c:pt idx="16">
                  <c:v>10.709921213537831</c:v>
                </c:pt>
                <c:pt idx="17">
                  <c:v>10.595024337030695</c:v>
                </c:pt>
                <c:pt idx="18">
                  <c:v>9.9244640947637706</c:v>
                </c:pt>
                <c:pt idx="19">
                  <c:v>9.4415871094506034</c:v>
                </c:pt>
                <c:pt idx="20">
                  <c:v>9.4580599776676593</c:v>
                </c:pt>
                <c:pt idx="21">
                  <c:v>8.9051548800721037</c:v>
                </c:pt>
                <c:pt idx="22">
                  <c:v>8.6187216431088309</c:v>
                </c:pt>
                <c:pt idx="23">
                  <c:v>8.3557513071457929</c:v>
                </c:pt>
                <c:pt idx="24">
                  <c:v>8.554063543432715</c:v>
                </c:pt>
                <c:pt idx="25">
                  <c:v>8.2946153474387163</c:v>
                </c:pt>
                <c:pt idx="26">
                  <c:v>8.6612036593516901</c:v>
                </c:pt>
                <c:pt idx="27">
                  <c:v>8.1732860487483538</c:v>
                </c:pt>
                <c:pt idx="28">
                  <c:v>8.0613742055393267</c:v>
                </c:pt>
                <c:pt idx="29">
                  <c:v>8.1753058114658756</c:v>
                </c:pt>
                <c:pt idx="30">
                  <c:v>8.5068371463235355</c:v>
                </c:pt>
                <c:pt idx="31">
                  <c:v>8.4071287923194138</c:v>
                </c:pt>
                <c:pt idx="32">
                  <c:v>8.6531580172241167</c:v>
                </c:pt>
                <c:pt idx="33">
                  <c:v>8.7112836343111475</c:v>
                </c:pt>
                <c:pt idx="34">
                  <c:v>9.1049209879125002</c:v>
                </c:pt>
                <c:pt idx="35">
                  <c:v>9.4204042204251284</c:v>
                </c:pt>
                <c:pt idx="36">
                  <c:v>9.505473664869573</c:v>
                </c:pt>
                <c:pt idx="37">
                  <c:v>9.6630622273522651</c:v>
                </c:pt>
                <c:pt idx="38">
                  <c:v>9.3690297299759422</c:v>
                </c:pt>
                <c:pt idx="39">
                  <c:v>9.2873303835707137</c:v>
                </c:pt>
                <c:pt idx="40">
                  <c:v>9.4606952377866307</c:v>
                </c:pt>
                <c:pt idx="41">
                  <c:v>9.4299049383180922</c:v>
                </c:pt>
                <c:pt idx="42">
                  <c:v>9.6181030578328155</c:v>
                </c:pt>
                <c:pt idx="43">
                  <c:v>9.5610944285359967</c:v>
                </c:pt>
                <c:pt idx="44">
                  <c:v>9.4916317832657597</c:v>
                </c:pt>
                <c:pt idx="45">
                  <c:v>9.6929440059778127</c:v>
                </c:pt>
                <c:pt idx="46">
                  <c:v>9.5155736831387951</c:v>
                </c:pt>
                <c:pt idx="47">
                  <c:v>9.3424027827653671</c:v>
                </c:pt>
                <c:pt idx="48">
                  <c:v>8.9801224539671818</c:v>
                </c:pt>
                <c:pt idx="49">
                  <c:v>8.6809801239765232</c:v>
                </c:pt>
                <c:pt idx="50">
                  <c:v>8.6842702756214756</c:v>
                </c:pt>
                <c:pt idx="51">
                  <c:v>8.9659384984661674</c:v>
                </c:pt>
                <c:pt idx="52">
                  <c:v>9.19093164610039</c:v>
                </c:pt>
                <c:pt idx="53">
                  <c:v>9.18094626984497</c:v>
                </c:pt>
                <c:pt idx="54">
                  <c:v>8.839195967332337</c:v>
                </c:pt>
                <c:pt idx="55">
                  <c:v>9.2838097884705473</c:v>
                </c:pt>
                <c:pt idx="56">
                  <c:v>9.4219508824049001</c:v>
                </c:pt>
                <c:pt idx="57">
                  <c:v>9.2140873225065523</c:v>
                </c:pt>
                <c:pt idx="58">
                  <c:v>9.3879101825824822</c:v>
                </c:pt>
                <c:pt idx="59">
                  <c:v>9.4884186265966992</c:v>
                </c:pt>
                <c:pt idx="60">
                  <c:v>9.6128728088765936</c:v>
                </c:pt>
                <c:pt idx="61">
                  <c:v>9.5941040401078244</c:v>
                </c:pt>
                <c:pt idx="62">
                  <c:v>9.6731756675612353</c:v>
                </c:pt>
                <c:pt idx="63">
                  <c:v>9.7077968758158839</c:v>
                </c:pt>
                <c:pt idx="64">
                  <c:v>9.6559860533251065</c:v>
                </c:pt>
                <c:pt idx="65">
                  <c:v>9.5768728486947126</c:v>
                </c:pt>
                <c:pt idx="66">
                  <c:v>9.7802861923519568</c:v>
                </c:pt>
                <c:pt idx="67">
                  <c:v>9.0481169388412397</c:v>
                </c:pt>
                <c:pt idx="68">
                  <c:v>7.95315812371991</c:v>
                </c:pt>
                <c:pt idx="69">
                  <c:v>7.3447168961229536</c:v>
                </c:pt>
                <c:pt idx="70">
                  <c:v>6.9827164355170552</c:v>
                </c:pt>
                <c:pt idx="71">
                  <c:v>6.6152175813624687</c:v>
                </c:pt>
                <c:pt idx="72">
                  <c:v>6.2237034501029846</c:v>
                </c:pt>
                <c:pt idx="73">
                  <c:v>5.9022882849378195</c:v>
                </c:pt>
                <c:pt idx="74">
                  <c:v>5.4733314158668822</c:v>
                </c:pt>
                <c:pt idx="75">
                  <c:v>4.9625197314217582</c:v>
                </c:pt>
                <c:pt idx="76">
                  <c:v>4.458171133622681</c:v>
                </c:pt>
                <c:pt idx="77">
                  <c:v>3.9403340931351227</c:v>
                </c:pt>
                <c:pt idx="78">
                  <c:v>3.1537920825383212</c:v>
                </c:pt>
                <c:pt idx="79">
                  <c:v>3.3905345067807451</c:v>
                </c:pt>
                <c:pt idx="80">
                  <c:v>4.0858327625853184</c:v>
                </c:pt>
                <c:pt idx="81">
                  <c:v>5.2866947691702162</c:v>
                </c:pt>
                <c:pt idx="82">
                  <c:v>6.3691851381847648</c:v>
                </c:pt>
                <c:pt idx="83">
                  <c:v>6.9540202093682515</c:v>
                </c:pt>
                <c:pt idx="84">
                  <c:v>7.8928029635292951</c:v>
                </c:pt>
                <c:pt idx="85">
                  <c:v>8.2143229821512698</c:v>
                </c:pt>
                <c:pt idx="86">
                  <c:v>8.7647416171706638</c:v>
                </c:pt>
                <c:pt idx="87">
                  <c:v>8.7985794417061616</c:v>
                </c:pt>
                <c:pt idx="88">
                  <c:v>9.1649853212699366</c:v>
                </c:pt>
                <c:pt idx="89">
                  <c:v>9.722499325519502</c:v>
                </c:pt>
                <c:pt idx="90">
                  <c:v>10.391108348800786</c:v>
                </c:pt>
                <c:pt idx="91">
                  <c:v>10.836837188926179</c:v>
                </c:pt>
                <c:pt idx="92">
                  <c:v>11.153515220872949</c:v>
                </c:pt>
                <c:pt idx="93">
                  <c:v>10.597277164634891</c:v>
                </c:pt>
                <c:pt idx="94">
                  <c:v>10.114455943676587</c:v>
                </c:pt>
                <c:pt idx="95">
                  <c:v>10.391620643161604</c:v>
                </c:pt>
                <c:pt idx="96">
                  <c:v>10.18551451943534</c:v>
                </c:pt>
                <c:pt idx="97">
                  <c:v>10.130021543180266</c:v>
                </c:pt>
                <c:pt idx="98">
                  <c:v>9.972134157793402</c:v>
                </c:pt>
                <c:pt idx="99">
                  <c:v>10.778243423204993</c:v>
                </c:pt>
                <c:pt idx="100">
                  <c:v>10.558979971817486</c:v>
                </c:pt>
                <c:pt idx="101">
                  <c:v>10.606138740699473</c:v>
                </c:pt>
                <c:pt idx="102">
                  <c:v>10.608470737021584</c:v>
                </c:pt>
                <c:pt idx="103">
                  <c:v>10.640813872812995</c:v>
                </c:pt>
                <c:pt idx="104">
                  <c:v>10.529911066104049</c:v>
                </c:pt>
                <c:pt idx="105">
                  <c:v>10.281479115677088</c:v>
                </c:pt>
                <c:pt idx="106">
                  <c:v>10.727831879910648</c:v>
                </c:pt>
                <c:pt idx="107">
                  <c:v>10.681640326366153</c:v>
                </c:pt>
                <c:pt idx="108">
                  <c:v>10.484229899140322</c:v>
                </c:pt>
              </c:numCache>
            </c:numRef>
          </c:val>
          <c:smooth val="0"/>
          <c:extLst>
            <c:ext xmlns:c15="http://schemas.microsoft.com/office/drawing/2012/chart" uri="{02D57815-91ED-43cb-92C2-25804820EDAC}">
              <c15:categoryFilterExceptions>
                <c15:categoryFilterException>
                  <c15:sqref>'NI overnight trips by dest'!$D$11</c15:sqref>
                  <c15:spPr xmlns:c15="http://schemas.microsoft.com/office/drawing/2012/chart">
                    <a:ln w="28575" cap="rnd">
                      <a:solidFill>
                        <a:schemeClr val="accent3"/>
                      </a:solidFill>
                      <a:prstDash val="lgDash"/>
                      <a:round/>
                    </a:ln>
                    <a:effectLst/>
                  </c15:spPr>
                  <c15:bubble3D val="0"/>
                  <c15:marker>
                    <c:symbol val="none"/>
                  </c15:marker>
                </c15:categoryFilterException>
              </c15:categoryFilterExceptions>
            </c:ext>
            <c:ext xmlns:c16="http://schemas.microsoft.com/office/drawing/2014/chart" uri="{C3380CC4-5D6E-409C-BE32-E72D297353CC}">
              <c16:uniqueId val="{00000002-8552-43BC-B274-F7E22FBA3846}"/>
            </c:ext>
          </c:extLst>
        </c:ser>
        <c:ser>
          <c:idx val="4"/>
          <c:order val="4"/>
          <c:tx>
            <c:strRef>
              <c:f>'NI overnight trips by dest'!$F$10</c:f>
              <c:strCache>
                <c:ptCount val="1"/>
                <c:pt idx="0">
                  <c:v>Number of Overnight trips to ROI per 100 interviews</c:v>
                </c:pt>
              </c:strCache>
            </c:strRef>
          </c:tx>
          <c:spPr>
            <a:ln w="28575" cap="rnd">
              <a:solidFill>
                <a:schemeClr val="accent6"/>
              </a:solidFill>
              <a:round/>
            </a:ln>
            <a:effectLst/>
          </c:spPr>
          <c:marker>
            <c:symbol val="none"/>
          </c:marker>
          <c:dPt>
            <c:idx val="6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E-8552-43BC-B274-F7E22FBA3846}"/>
              </c:ext>
            </c:extLst>
          </c:dPt>
          <c:dPt>
            <c:idx val="6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B-8552-43BC-B274-F7E22FBA3846}"/>
              </c:ext>
            </c:extLst>
          </c:dPt>
          <c:dPt>
            <c:idx val="6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C-8552-43BC-B274-F7E22FBA3846}"/>
              </c:ext>
            </c:extLst>
          </c:dPt>
          <c:dPt>
            <c:idx val="7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0-8552-43BC-B274-F7E22FBA3846}"/>
              </c:ext>
            </c:extLst>
          </c:dPt>
          <c:dPt>
            <c:idx val="7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1-8552-43BC-B274-F7E22FBA3846}"/>
              </c:ext>
            </c:extLst>
          </c:dPt>
          <c:dPt>
            <c:idx val="7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2-8552-43BC-B274-F7E22FBA3846}"/>
              </c:ext>
            </c:extLst>
          </c:dPt>
          <c:dPt>
            <c:idx val="7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3-8552-43BC-B274-F7E22FBA3846}"/>
              </c:ext>
            </c:extLst>
          </c:dPt>
          <c:dPt>
            <c:idx val="7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4-8552-43BC-B274-F7E22FBA3846}"/>
              </c:ext>
            </c:extLst>
          </c:dPt>
          <c:dPt>
            <c:idx val="7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5-8552-43BC-B274-F7E22FBA3846}"/>
              </c:ext>
            </c:extLst>
          </c:dPt>
          <c:dPt>
            <c:idx val="7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6-8552-43BC-B274-F7E22FBA3846}"/>
              </c:ext>
            </c:extLst>
          </c:dPt>
          <c:dPt>
            <c:idx val="7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7-8552-43BC-B274-F7E22FBA3846}"/>
              </c:ext>
            </c:extLst>
          </c:dPt>
          <c:dPt>
            <c:idx val="7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8-8552-43BC-B274-F7E22FBA3846}"/>
              </c:ext>
            </c:extLst>
          </c:dPt>
          <c:dPt>
            <c:idx val="7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9-8552-43BC-B274-F7E22FBA3846}"/>
              </c:ext>
            </c:extLst>
          </c:dPt>
          <c:dPt>
            <c:idx val="8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2A-8552-43BC-B274-F7E22FBA3846}"/>
              </c:ext>
            </c:extLst>
          </c:dPt>
          <c:dPt>
            <c:idx val="8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1D-8552-43BC-B274-F7E22FBA3846}"/>
              </c:ext>
            </c:extLst>
          </c:dPt>
          <c:dPt>
            <c:idx val="8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7-AD29-49BD-B041-5C4D8119DA66}"/>
              </c:ext>
            </c:extLst>
          </c:dPt>
          <c:dPt>
            <c:idx val="8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8-AD29-49BD-B041-5C4D8119DA66}"/>
              </c:ext>
            </c:extLst>
          </c:dPt>
          <c:dPt>
            <c:idx val="8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9-AD29-49BD-B041-5C4D8119DA66}"/>
              </c:ext>
            </c:extLst>
          </c:dPt>
          <c:dPt>
            <c:idx val="8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A-AD29-49BD-B041-5C4D8119DA66}"/>
              </c:ext>
            </c:extLst>
          </c:dPt>
          <c:dPt>
            <c:idx val="8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B-AD29-49BD-B041-5C4D8119DA66}"/>
              </c:ext>
            </c:extLst>
          </c:dPt>
          <c:dPt>
            <c:idx val="8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8C-AD29-49BD-B041-5C4D8119DA66}"/>
              </c:ext>
            </c:extLst>
          </c:dPt>
          <c:dPt>
            <c:idx val="8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5-2768-418A-9ED9-6BF7C604AD50}"/>
              </c:ext>
            </c:extLst>
          </c:dPt>
          <c:dPt>
            <c:idx val="8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6-2768-418A-9ED9-6BF7C604AD50}"/>
              </c:ext>
            </c:extLst>
          </c:dPt>
          <c:dPt>
            <c:idx val="9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B7-2768-418A-9ED9-6BF7C604AD50}"/>
              </c:ext>
            </c:extLst>
          </c:dPt>
          <c:dPt>
            <c:idx val="9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D-3170-4516-B2AF-F2C92588052E}"/>
              </c:ext>
            </c:extLst>
          </c:dPt>
          <c:dPt>
            <c:idx val="9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E-3170-4516-B2AF-F2C92588052E}"/>
              </c:ext>
            </c:extLst>
          </c:dPt>
          <c:dPt>
            <c:idx val="93"/>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CF-3170-4516-B2AF-F2C92588052E}"/>
              </c:ext>
            </c:extLst>
          </c:dPt>
          <c:dPt>
            <c:idx val="94"/>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D0-3170-4516-B2AF-F2C92588052E}"/>
              </c:ext>
            </c:extLst>
          </c:dPt>
          <c:dPt>
            <c:idx val="95"/>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EC-DAB1-46E7-A0A0-9C7EE6DD7E9E}"/>
              </c:ext>
            </c:extLst>
          </c:dPt>
          <c:dPt>
            <c:idx val="96"/>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ED-DAB1-46E7-A0A0-9C7EE6DD7E9E}"/>
              </c:ext>
            </c:extLst>
          </c:dPt>
          <c:dPt>
            <c:idx val="97"/>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FB-082B-44B2-8237-2B6CF74830D3}"/>
              </c:ext>
            </c:extLst>
          </c:dPt>
          <c:dPt>
            <c:idx val="98"/>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FC-082B-44B2-8237-2B6CF74830D3}"/>
              </c:ext>
            </c:extLst>
          </c:dPt>
          <c:dPt>
            <c:idx val="99"/>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0FD-082B-44B2-8237-2B6CF74830D3}"/>
              </c:ext>
            </c:extLst>
          </c:dPt>
          <c:dPt>
            <c:idx val="100"/>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119-830B-4979-AF45-D592EE55A9AF}"/>
              </c:ext>
            </c:extLst>
          </c:dPt>
          <c:dPt>
            <c:idx val="101"/>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11A-830B-4979-AF45-D592EE55A9AF}"/>
              </c:ext>
            </c:extLst>
          </c:dPt>
          <c:dPt>
            <c:idx val="102"/>
            <c:marker>
              <c:symbol val="none"/>
            </c:marker>
            <c:bubble3D val="0"/>
            <c:spPr>
              <a:ln w="28575" cap="rnd">
                <a:solidFill>
                  <a:schemeClr val="accent6"/>
                </a:solidFill>
                <a:prstDash val="dash"/>
                <a:round/>
              </a:ln>
              <a:effectLst/>
            </c:spPr>
            <c:extLst>
              <c:ext xmlns:c16="http://schemas.microsoft.com/office/drawing/2014/chart" uri="{C3380CC4-5D6E-409C-BE32-E72D297353CC}">
                <c16:uniqueId val="{00000112-830B-4979-AF45-D592EE55A9AF}"/>
              </c:ext>
            </c:extLst>
          </c:dPt>
          <c:cat>
            <c:strRef>
              <c:extLst>
                <c:ext xmlns:c15="http://schemas.microsoft.com/office/drawing/2012/chart" uri="{02D57815-91ED-43cb-92C2-25804820EDAC}">
                  <c15:fullRef>
                    <c15:sqref>'NI overnight trips by dest'!$A$11:$A$125</c15:sqref>
                  </c15:fullRef>
                </c:ext>
              </c:extLst>
              <c:f>'NI overnight trips by dest'!$A$17:$A$125</c:f>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dest'!$F$11:$F$125</c15:sqref>
                  </c15:fullRef>
                </c:ext>
              </c:extLst>
              <c:f>'NI overnight trips by dest'!$F$17:$F$125</c:f>
              <c:numCache>
                <c:formatCode>_(* #,##0_);_(* \(#,##0\);_(* "-"??_);_(@_)</c:formatCode>
                <c:ptCount val="109"/>
                <c:pt idx="0">
                  <c:v>9.3779745093236322</c:v>
                </c:pt>
                <c:pt idx="1">
                  <c:v>9.2882170836159759</c:v>
                </c:pt>
                <c:pt idx="2">
                  <c:v>9.0334659246094979</c:v>
                </c:pt>
                <c:pt idx="3">
                  <c:v>9.1463123631758965</c:v>
                </c:pt>
                <c:pt idx="4">
                  <c:v>9.4092336236341012</c:v>
                </c:pt>
                <c:pt idx="5">
                  <c:v>9.4440553364644089</c:v>
                </c:pt>
                <c:pt idx="6">
                  <c:v>9.6218863684549749</c:v>
                </c:pt>
                <c:pt idx="7">
                  <c:v>9.2518685321374914</c:v>
                </c:pt>
                <c:pt idx="8">
                  <c:v>8.5203417663258669</c:v>
                </c:pt>
                <c:pt idx="9">
                  <c:v>8.1905590349488904</c:v>
                </c:pt>
                <c:pt idx="10">
                  <c:v>8.5208515797743072</c:v>
                </c:pt>
                <c:pt idx="11">
                  <c:v>8.4479805836419217</c:v>
                </c:pt>
                <c:pt idx="12">
                  <c:v>8.4318258522973153</c:v>
                </c:pt>
                <c:pt idx="13">
                  <c:v>7.976192380143142</c:v>
                </c:pt>
                <c:pt idx="14">
                  <c:v>8.0395353066145603</c:v>
                </c:pt>
                <c:pt idx="15">
                  <c:v>7.9330430367005063</c:v>
                </c:pt>
                <c:pt idx="16">
                  <c:v>8.0034916833449259</c:v>
                </c:pt>
                <c:pt idx="17">
                  <c:v>8.050490652582825</c:v>
                </c:pt>
                <c:pt idx="18">
                  <c:v>7.9684732035958747</c:v>
                </c:pt>
                <c:pt idx="19">
                  <c:v>7.7120265405162227</c:v>
                </c:pt>
                <c:pt idx="20">
                  <c:v>8.0400304164852159</c:v>
                </c:pt>
                <c:pt idx="21">
                  <c:v>8.0416758350174327</c:v>
                </c:pt>
                <c:pt idx="22">
                  <c:v>7.822953588650206</c:v>
                </c:pt>
                <c:pt idx="23">
                  <c:v>7.6083173642816204</c:v>
                </c:pt>
                <c:pt idx="24">
                  <c:v>7.9739167686003105</c:v>
                </c:pt>
                <c:pt idx="25">
                  <c:v>8.1846865702575169</c:v>
                </c:pt>
                <c:pt idx="26">
                  <c:v>8.2660577639100552</c:v>
                </c:pt>
                <c:pt idx="27">
                  <c:v>8.0642506134270189</c:v>
                </c:pt>
                <c:pt idx="28">
                  <c:v>7.7027772663668506</c:v>
                </c:pt>
                <c:pt idx="29">
                  <c:v>7.7169967734239382</c:v>
                </c:pt>
                <c:pt idx="30">
                  <c:v>7.5555158792037389</c:v>
                </c:pt>
                <c:pt idx="31">
                  <c:v>7.7686128890806154</c:v>
                </c:pt>
                <c:pt idx="32">
                  <c:v>7.6443805722657059</c:v>
                </c:pt>
                <c:pt idx="33">
                  <c:v>7.7671044778962122</c:v>
                </c:pt>
                <c:pt idx="34">
                  <c:v>7.2673489386380377</c:v>
                </c:pt>
                <c:pt idx="35">
                  <c:v>7.6772353200304799</c:v>
                </c:pt>
                <c:pt idx="36">
                  <c:v>7.3810071065228549</c:v>
                </c:pt>
                <c:pt idx="37">
                  <c:v>7.2581414476380433</c:v>
                </c:pt>
                <c:pt idx="38">
                  <c:v>7.141355617031782</c:v>
                </c:pt>
                <c:pt idx="39">
                  <c:v>7.6133962851508823</c:v>
                </c:pt>
                <c:pt idx="40">
                  <c:v>7.8222221322746002</c:v>
                </c:pt>
                <c:pt idx="41">
                  <c:v>7.911781545309009</c:v>
                </c:pt>
                <c:pt idx="42">
                  <c:v>7.9662675187668039</c:v>
                </c:pt>
                <c:pt idx="43">
                  <c:v>7.5590948615139153</c:v>
                </c:pt>
                <c:pt idx="44">
                  <c:v>7.4691735664924446</c:v>
                </c:pt>
                <c:pt idx="45">
                  <c:v>7.7326655108769629</c:v>
                </c:pt>
                <c:pt idx="46">
                  <c:v>8.1225616599271948</c:v>
                </c:pt>
                <c:pt idx="47">
                  <c:v>7.6776766845918036</c:v>
                </c:pt>
                <c:pt idx="48">
                  <c:v>7.6203968282048047</c:v>
                </c:pt>
                <c:pt idx="49">
                  <c:v>7.6517826484723734</c:v>
                </c:pt>
                <c:pt idx="50">
                  <c:v>7.7721028733449256</c:v>
                </c:pt>
                <c:pt idx="51">
                  <c:v>7.6128539886058446</c:v>
                </c:pt>
                <c:pt idx="52">
                  <c:v>7.5188909228573948</c:v>
                </c:pt>
                <c:pt idx="53">
                  <c:v>7.4268751438155185</c:v>
                </c:pt>
                <c:pt idx="54">
                  <c:v>7.4388688800245015</c:v>
                </c:pt>
                <c:pt idx="55">
                  <c:v>7.4769786361220625</c:v>
                </c:pt>
                <c:pt idx="56">
                  <c:v>7.5485469860826813</c:v>
                </c:pt>
                <c:pt idx="57">
                  <c:v>7.5052383494099288</c:v>
                </c:pt>
                <c:pt idx="58">
                  <c:v>7.0870769325377019</c:v>
                </c:pt>
                <c:pt idx="59">
                  <c:v>7.273799022686271</c:v>
                </c:pt>
                <c:pt idx="60">
                  <c:v>7.454942547369793</c:v>
                </c:pt>
                <c:pt idx="61">
                  <c:v>7.4737113161385604</c:v>
                </c:pt>
                <c:pt idx="62">
                  <c:v>7.4160070272735288</c:v>
                </c:pt>
                <c:pt idx="63">
                  <c:v>7.3953363795932354</c:v>
                </c:pt>
                <c:pt idx="64">
                  <c:v>7.5470163968795871</c:v>
                </c:pt>
                <c:pt idx="65">
                  <c:v>7.6778108328873094</c:v>
                </c:pt>
                <c:pt idx="66">
                  <c:v>7.4237780544642877</c:v>
                </c:pt>
                <c:pt idx="67">
                  <c:v>6.915647973163475</c:v>
                </c:pt>
                <c:pt idx="68">
                  <c:v>6.2799798103817013</c:v>
                </c:pt>
                <c:pt idx="69">
                  <c:v>5.4839599098841898</c:v>
                </c:pt>
                <c:pt idx="70">
                  <c:v>4.8814829234094557</c:v>
                </c:pt>
                <c:pt idx="71">
                  <c:v>4.4629732403254474</c:v>
                </c:pt>
                <c:pt idx="72">
                  <c:v>4.3969799423992963</c:v>
                </c:pt>
                <c:pt idx="73">
                  <c:v>4.149857820277175</c:v>
                </c:pt>
                <c:pt idx="74">
                  <c:v>3.6636906991290652</c:v>
                </c:pt>
                <c:pt idx="75">
                  <c:v>3.3404460028940153</c:v>
                </c:pt>
                <c:pt idx="76">
                  <c:v>2.7902152609699828</c:v>
                </c:pt>
                <c:pt idx="77">
                  <c:v>2.2454965000523162</c:v>
                </c:pt>
                <c:pt idx="78">
                  <c:v>1.9519102308562912</c:v>
                </c:pt>
                <c:pt idx="79">
                  <c:v>1.9519102308562912</c:v>
                </c:pt>
                <c:pt idx="80">
                  <c:v>2.0354492856669468</c:v>
                </c:pt>
                <c:pt idx="81">
                  <c:v>2.5234372736549351</c:v>
                </c:pt>
                <c:pt idx="82">
                  <c:v>3.6036329439634232</c:v>
                </c:pt>
                <c:pt idx="83">
                  <c:v>4.0791965130274646</c:v>
                </c:pt>
                <c:pt idx="84">
                  <c:v>4.3100922620153188</c:v>
                </c:pt>
                <c:pt idx="85">
                  <c:v>4.5092439276474305</c:v>
                </c:pt>
                <c:pt idx="86">
                  <c:v>5.1644013318542656</c:v>
                </c:pt>
                <c:pt idx="87">
                  <c:v>5.1982391563897643</c:v>
                </c:pt>
                <c:pt idx="88">
                  <c:v>5.5894198107283133</c:v>
                </c:pt>
                <c:pt idx="89">
                  <c:v>6.1363903857073883</c:v>
                </c:pt>
                <c:pt idx="90">
                  <c:v>6.5625904754337228</c:v>
                </c:pt>
                <c:pt idx="91">
                  <c:v>7.3724128369802218</c:v>
                </c:pt>
                <c:pt idx="92">
                  <c:v>7.964735811672548</c:v>
                </c:pt>
                <c:pt idx="93">
                  <c:v>8.1846464824028899</c:v>
                </c:pt>
                <c:pt idx="94">
                  <c:v>8.1082319771658895</c:v>
                </c:pt>
                <c:pt idx="95">
                  <c:v>7.8689515178369698</c:v>
                </c:pt>
                <c:pt idx="96">
                  <c:v>7.7118782326172326</c:v>
                </c:pt>
                <c:pt idx="97">
                  <c:v>7.4917756914310312</c:v>
                </c:pt>
                <c:pt idx="98">
                  <c:v>7.1210889151174097</c:v>
                </c:pt>
                <c:pt idx="99">
                  <c:v>7.2049759583067789</c:v>
                </c:pt>
                <c:pt idx="100">
                  <c:v>7.2036920947724443</c:v>
                </c:pt>
                <c:pt idx="101">
                  <c:v>7.051650498951739</c:v>
                </c:pt>
                <c:pt idx="102">
                  <c:v>7.0733523422758529</c:v>
                </c:pt>
                <c:pt idx="103">
                  <c:v>6.7698244525410667</c:v>
                </c:pt>
                <c:pt idx="104">
                  <c:v>6.4115188380210384</c:v>
                </c:pt>
                <c:pt idx="105">
                  <c:v>6.0984663970915687</c:v>
                </c:pt>
                <c:pt idx="106">
                  <c:v>5.6985278514576585</c:v>
                </c:pt>
                <c:pt idx="107">
                  <c:v>5.9992442918799815</c:v>
                </c:pt>
                <c:pt idx="108">
                  <c:v>5.9516397738298172</c:v>
                </c:pt>
              </c:numCache>
            </c:numRef>
          </c:val>
          <c:smooth val="0"/>
          <c:extLst>
            <c:ext xmlns:c16="http://schemas.microsoft.com/office/drawing/2014/chart" uri="{C3380CC4-5D6E-409C-BE32-E72D297353CC}">
              <c16:uniqueId val="{00000004-8552-43BC-B274-F7E22FBA3846}"/>
            </c:ext>
          </c:extLst>
        </c:ser>
        <c:ser>
          <c:idx val="6"/>
          <c:order val="6"/>
          <c:tx>
            <c:strRef>
              <c:f>'NI overnight trips by dest'!$H$10</c:f>
              <c:strCache>
                <c:ptCount val="1"/>
                <c:pt idx="0">
                  <c:v>Number of Overnight trips to GB per 100 interviews</c:v>
                </c:pt>
              </c:strCache>
            </c:strRef>
          </c:tx>
          <c:spPr>
            <a:ln w="28575" cap="rnd">
              <a:solidFill>
                <a:schemeClr val="accent1">
                  <a:lumMod val="60000"/>
                </a:schemeClr>
              </a:solidFill>
              <a:round/>
            </a:ln>
            <a:effectLst/>
          </c:spPr>
          <c:marker>
            <c:symbol val="none"/>
          </c:marker>
          <c:dPt>
            <c:idx val="6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C-8552-43BC-B274-F7E22FBA3846}"/>
              </c:ext>
            </c:extLst>
          </c:dPt>
          <c:dPt>
            <c:idx val="6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D-8552-43BC-B274-F7E22FBA3846}"/>
              </c:ext>
            </c:extLst>
          </c:dPt>
          <c:dPt>
            <c:idx val="6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E-8552-43BC-B274-F7E22FBA3846}"/>
              </c:ext>
            </c:extLst>
          </c:dPt>
          <c:dPt>
            <c:idx val="6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3F-8552-43BC-B274-F7E22FBA3846}"/>
              </c:ext>
            </c:extLst>
          </c:dPt>
          <c:dPt>
            <c:idx val="7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0-8552-43BC-B274-F7E22FBA3846}"/>
              </c:ext>
            </c:extLst>
          </c:dPt>
          <c:dPt>
            <c:idx val="7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1-8552-43BC-B274-F7E22FBA3846}"/>
              </c:ext>
            </c:extLst>
          </c:dPt>
          <c:dPt>
            <c:idx val="7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2-8552-43BC-B274-F7E22FBA3846}"/>
              </c:ext>
            </c:extLst>
          </c:dPt>
          <c:dPt>
            <c:idx val="7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3-8552-43BC-B274-F7E22FBA3846}"/>
              </c:ext>
            </c:extLst>
          </c:dPt>
          <c:dPt>
            <c:idx val="7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4-8552-43BC-B274-F7E22FBA3846}"/>
              </c:ext>
            </c:extLst>
          </c:dPt>
          <c:dPt>
            <c:idx val="7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5-8552-43BC-B274-F7E22FBA3846}"/>
              </c:ext>
            </c:extLst>
          </c:dPt>
          <c:dPt>
            <c:idx val="7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6-8552-43BC-B274-F7E22FBA3846}"/>
              </c:ext>
            </c:extLst>
          </c:dPt>
          <c:dPt>
            <c:idx val="7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7-8552-43BC-B274-F7E22FBA3846}"/>
              </c:ext>
            </c:extLst>
          </c:dPt>
          <c:dPt>
            <c:idx val="7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8-8552-43BC-B274-F7E22FBA3846}"/>
              </c:ext>
            </c:extLst>
          </c:dPt>
          <c:dPt>
            <c:idx val="7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9-8552-43BC-B274-F7E22FBA3846}"/>
              </c:ext>
            </c:extLst>
          </c:dPt>
          <c:dPt>
            <c:idx val="8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A-8552-43BC-B274-F7E22FBA3846}"/>
              </c:ext>
            </c:extLst>
          </c:dPt>
          <c:dPt>
            <c:idx val="8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4B-8552-43BC-B274-F7E22FBA3846}"/>
              </c:ext>
            </c:extLst>
          </c:dPt>
          <c:dPt>
            <c:idx val="8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D-AD29-49BD-B041-5C4D8119DA66}"/>
              </c:ext>
            </c:extLst>
          </c:dPt>
          <c:dPt>
            <c:idx val="8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E-AD29-49BD-B041-5C4D8119DA66}"/>
              </c:ext>
            </c:extLst>
          </c:dPt>
          <c:dPt>
            <c:idx val="8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8F-AD29-49BD-B041-5C4D8119DA66}"/>
              </c:ext>
            </c:extLst>
          </c:dPt>
          <c:dPt>
            <c:idx val="85"/>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0-AD29-49BD-B041-5C4D8119DA66}"/>
              </c:ext>
            </c:extLst>
          </c:dPt>
          <c:dPt>
            <c:idx val="8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1-AD29-49BD-B041-5C4D8119DA66}"/>
              </c:ext>
            </c:extLst>
          </c:dPt>
          <c:dPt>
            <c:idx val="8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92-AD29-49BD-B041-5C4D8119DA66}"/>
              </c:ext>
            </c:extLst>
          </c:dPt>
          <c:dPt>
            <c:idx val="8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8-2768-418A-9ED9-6BF7C604AD50}"/>
              </c:ext>
            </c:extLst>
          </c:dPt>
          <c:dPt>
            <c:idx val="8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9-2768-418A-9ED9-6BF7C604AD50}"/>
              </c:ext>
            </c:extLst>
          </c:dPt>
          <c:dPt>
            <c:idx val="9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BA-2768-418A-9ED9-6BF7C604AD50}"/>
              </c:ext>
            </c:extLst>
          </c:dPt>
          <c:dPt>
            <c:idx val="9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2-3170-4516-B2AF-F2C92588052E}"/>
              </c:ext>
            </c:extLst>
          </c:dPt>
          <c:dPt>
            <c:idx val="9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3-3170-4516-B2AF-F2C92588052E}"/>
              </c:ext>
            </c:extLst>
          </c:dPt>
          <c:dPt>
            <c:idx val="93"/>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4-3170-4516-B2AF-F2C92588052E}"/>
              </c:ext>
            </c:extLst>
          </c:dPt>
          <c:dPt>
            <c:idx val="94"/>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D5-3170-4516-B2AF-F2C92588052E}"/>
              </c:ext>
            </c:extLst>
          </c:dPt>
          <c:dPt>
            <c:idx val="96"/>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0F0-DAB1-46E7-A0A0-9C7EE6DD7E9E}"/>
              </c:ext>
            </c:extLst>
          </c:dPt>
          <c:dPt>
            <c:idx val="97"/>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01-082B-44B2-8237-2B6CF74830D3}"/>
              </c:ext>
            </c:extLst>
          </c:dPt>
          <c:dPt>
            <c:idx val="98"/>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02-082B-44B2-8237-2B6CF74830D3}"/>
              </c:ext>
            </c:extLst>
          </c:dPt>
          <c:dPt>
            <c:idx val="99"/>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03-082B-44B2-8237-2B6CF74830D3}"/>
              </c:ext>
            </c:extLst>
          </c:dPt>
          <c:dPt>
            <c:idx val="100"/>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18-830B-4979-AF45-D592EE55A9AF}"/>
              </c:ext>
            </c:extLst>
          </c:dPt>
          <c:dPt>
            <c:idx val="101"/>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17-830B-4979-AF45-D592EE55A9AF}"/>
              </c:ext>
            </c:extLst>
          </c:dPt>
          <c:dPt>
            <c:idx val="102"/>
            <c:marker>
              <c:symbol val="none"/>
            </c:marker>
            <c:bubble3D val="0"/>
            <c:spPr>
              <a:ln w="28575" cap="rnd">
                <a:solidFill>
                  <a:schemeClr val="accent1">
                    <a:lumMod val="60000"/>
                  </a:schemeClr>
                </a:solidFill>
                <a:prstDash val="dash"/>
                <a:round/>
              </a:ln>
              <a:effectLst/>
            </c:spPr>
            <c:extLst>
              <c:ext xmlns:c16="http://schemas.microsoft.com/office/drawing/2014/chart" uri="{C3380CC4-5D6E-409C-BE32-E72D297353CC}">
                <c16:uniqueId val="{00000114-830B-4979-AF45-D592EE55A9AF}"/>
              </c:ext>
            </c:extLst>
          </c:dPt>
          <c:cat>
            <c:strRef>
              <c:extLst>
                <c:ext xmlns:c15="http://schemas.microsoft.com/office/drawing/2012/chart" uri="{02D57815-91ED-43cb-92C2-25804820EDAC}">
                  <c15:fullRef>
                    <c15:sqref>'NI overnight trips by dest'!$A$11:$A$125</c15:sqref>
                  </c15:fullRef>
                </c:ext>
              </c:extLst>
              <c:f>'NI overnight trips by dest'!$A$17:$A$125</c:f>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dest'!$H$11:$H$125</c15:sqref>
                  </c15:fullRef>
                </c:ext>
              </c:extLst>
              <c:f>'NI overnight trips by dest'!$H$17:$H$125</c:f>
              <c:numCache>
                <c:formatCode>_(* #,##0_);_(* \(#,##0\);_(* "-"??_);_(@_)</c:formatCode>
                <c:ptCount val="109"/>
                <c:pt idx="0">
                  <c:v>5.0148491097242935</c:v>
                </c:pt>
                <c:pt idx="1">
                  <c:v>5.3218583006025399</c:v>
                </c:pt>
                <c:pt idx="2">
                  <c:v>5.2697413867834992</c:v>
                </c:pt>
                <c:pt idx="3">
                  <c:v>5.5671544448718313</c:v>
                </c:pt>
                <c:pt idx="4">
                  <c:v>5.6950164569702952</c:v>
                </c:pt>
                <c:pt idx="5">
                  <c:v>5.8271968362853457</c:v>
                </c:pt>
                <c:pt idx="6">
                  <c:v>6.0425911076535979</c:v>
                </c:pt>
                <c:pt idx="7">
                  <c:v>6.0108630428940453</c:v>
                </c:pt>
                <c:pt idx="8">
                  <c:v>6.1238774821261712</c:v>
                </c:pt>
                <c:pt idx="9">
                  <c:v>6.2151245559494281</c:v>
                </c:pt>
                <c:pt idx="10">
                  <c:v>6.1600757984785277</c:v>
                </c:pt>
                <c:pt idx="11">
                  <c:v>6.0298769272724613</c:v>
                </c:pt>
                <c:pt idx="12">
                  <c:v>5.9625286637216677</c:v>
                </c:pt>
                <c:pt idx="13">
                  <c:v>5.7993376217487791</c:v>
                </c:pt>
                <c:pt idx="14">
                  <c:v>5.8781988598278945</c:v>
                </c:pt>
                <c:pt idx="15">
                  <c:v>5.534082662144832</c:v>
                </c:pt>
                <c:pt idx="16">
                  <c:v>5.4678474513045039</c:v>
                </c:pt>
                <c:pt idx="17">
                  <c:v>5.5000942289908679</c:v>
                </c:pt>
                <c:pt idx="18">
                  <c:v>5.5577768304761941</c:v>
                </c:pt>
                <c:pt idx="19">
                  <c:v>5.5659970731975426</c:v>
                </c:pt>
                <c:pt idx="20">
                  <c:v>5.9942916468409546</c:v>
                </c:pt>
                <c:pt idx="21">
                  <c:v>5.7263552507166713</c:v>
                </c:pt>
                <c:pt idx="22">
                  <c:v>5.4120502804150261</c:v>
                </c:pt>
                <c:pt idx="23">
                  <c:v>5.2486154454473448</c:v>
                </c:pt>
                <c:pt idx="24">
                  <c:v>5.4072155943676732</c:v>
                </c:pt>
                <c:pt idx="25">
                  <c:v>5.643879243483612</c:v>
                </c:pt>
                <c:pt idx="26">
                  <c:v>5.7487641317735729</c:v>
                </c:pt>
                <c:pt idx="27">
                  <c:v>6.2516545309611367</c:v>
                </c:pt>
                <c:pt idx="28">
                  <c:v>6.3180009047886356</c:v>
                </c:pt>
                <c:pt idx="29">
                  <c:v>6.1751036363383864</c:v>
                </c:pt>
                <c:pt idx="30">
                  <c:v>6.0358365384176746</c:v>
                </c:pt>
                <c:pt idx="31">
                  <c:v>5.9524768968115174</c:v>
                </c:pt>
                <c:pt idx="32">
                  <c:v>5.6584807087556088</c:v>
                </c:pt>
                <c:pt idx="33">
                  <c:v>5.8321897447077049</c:v>
                </c:pt>
                <c:pt idx="34">
                  <c:v>6.2275494353537475</c:v>
                </c:pt>
                <c:pt idx="35">
                  <c:v>6.4611623508206097</c:v>
                </c:pt>
                <c:pt idx="36">
                  <c:v>6.4834254227160351</c:v>
                </c:pt>
                <c:pt idx="37">
                  <c:v>6.3616499648861016</c:v>
                </c:pt>
                <c:pt idx="38">
                  <c:v>6.1506444900656216</c:v>
                </c:pt>
                <c:pt idx="39">
                  <c:v>6.1234113745972127</c:v>
                </c:pt>
                <c:pt idx="40">
                  <c:v>6.1391718158895685</c:v>
                </c:pt>
                <c:pt idx="41">
                  <c:v>6.3421882676136452</c:v>
                </c:pt>
                <c:pt idx="42">
                  <c:v>6.4034634119985956</c:v>
                </c:pt>
                <c:pt idx="43">
                  <c:v>6.5276432722182518</c:v>
                </c:pt>
                <c:pt idx="44">
                  <c:v>6.3781016012663265</c:v>
                </c:pt>
                <c:pt idx="45">
                  <c:v>6.3088480080522409</c:v>
                </c:pt>
                <c:pt idx="46">
                  <c:v>6.2876409341733499</c:v>
                </c:pt>
                <c:pt idx="47">
                  <c:v>5.9946526748338389</c:v>
                </c:pt>
                <c:pt idx="48">
                  <c:v>6.1133459854914358</c:v>
                </c:pt>
                <c:pt idx="49">
                  <c:v>6.1314633959610312</c:v>
                </c:pt>
                <c:pt idx="50">
                  <c:v>6.1101208651018917</c:v>
                </c:pt>
                <c:pt idx="51">
                  <c:v>5.7724302332936128</c:v>
                </c:pt>
                <c:pt idx="52">
                  <c:v>5.6225347318717454</c:v>
                </c:pt>
                <c:pt idx="53">
                  <c:v>5.6356338276046616</c:v>
                </c:pt>
                <c:pt idx="54">
                  <c:v>5.7553220616426728</c:v>
                </c:pt>
                <c:pt idx="55">
                  <c:v>5.8089580146688693</c:v>
                </c:pt>
                <c:pt idx="56">
                  <c:v>6.0292417120851471</c:v>
                </c:pt>
                <c:pt idx="57">
                  <c:v>5.93296052807713</c:v>
                </c:pt>
                <c:pt idx="58">
                  <c:v>6.0579823832034467</c:v>
                </c:pt>
                <c:pt idx="59">
                  <c:v>6.3525679171052492</c:v>
                </c:pt>
                <c:pt idx="60">
                  <c:v>6.3309545676683578</c:v>
                </c:pt>
                <c:pt idx="61">
                  <c:v>6.2464951082088991</c:v>
                </c:pt>
                <c:pt idx="62">
                  <c:v>6.4331697301549209</c:v>
                </c:pt>
                <c:pt idx="63">
                  <c:v>6.6255003244147748</c:v>
                </c:pt>
                <c:pt idx="64">
                  <c:v>6.8222869151449688</c:v>
                </c:pt>
                <c:pt idx="65">
                  <c:v>6.6279771046024019</c:v>
                </c:pt>
                <c:pt idx="66">
                  <c:v>6.4142075859548342</c:v>
                </c:pt>
                <c:pt idx="67">
                  <c:v>5.9217320172597541</c:v>
                </c:pt>
                <c:pt idx="68">
                  <c:v>5.3647350372987965</c:v>
                </c:pt>
                <c:pt idx="69">
                  <c:v>5.0413519527216835</c:v>
                </c:pt>
                <c:pt idx="70">
                  <c:v>4.2771598129836912</c:v>
                </c:pt>
                <c:pt idx="71">
                  <c:v>3.6892582839013062</c:v>
                </c:pt>
                <c:pt idx="72">
                  <c:v>3.5487755449028242</c:v>
                </c:pt>
                <c:pt idx="73">
                  <c:v>3.4267785479058275</c:v>
                </c:pt>
                <c:pt idx="74">
                  <c:v>2.9983017648663064</c:v>
                </c:pt>
                <c:pt idx="75">
                  <c:v>2.6340134986487795</c:v>
                </c:pt>
                <c:pt idx="76">
                  <c:v>2.1304636228944314</c:v>
                </c:pt>
                <c:pt idx="77">
                  <c:v>1.870154111100117</c:v>
                </c:pt>
                <c:pt idx="78">
                  <c:v>1.4410664868905414</c:v>
                </c:pt>
                <c:pt idx="79">
                  <c:v>1.4158139616380161</c:v>
                </c:pt>
                <c:pt idx="80">
                  <c:v>1.5516304742152625</c:v>
                </c:pt>
                <c:pt idx="81">
                  <c:v>1.7017806243654128</c:v>
                </c:pt>
                <c:pt idx="82">
                  <c:v>2.3168948598662915</c:v>
                </c:pt>
                <c:pt idx="83">
                  <c:v>2.733191855754598</c:v>
                </c:pt>
                <c:pt idx="84">
                  <c:v>2.6012263249403835</c:v>
                </c:pt>
                <c:pt idx="85">
                  <c:v>2.5915273801855725</c:v>
                </c:pt>
                <c:pt idx="86">
                  <c:v>2.7929234703649328</c:v>
                </c:pt>
                <c:pt idx="87">
                  <c:v>2.8990511927717248</c:v>
                </c:pt>
                <c:pt idx="88">
                  <c:v>3.1042827401085367</c:v>
                </c:pt>
                <c:pt idx="89">
                  <c:v>3.2357134271216066</c:v>
                </c:pt>
                <c:pt idx="90">
                  <c:v>3.5946187658385207</c:v>
                </c:pt>
                <c:pt idx="91">
                  <c:v>3.91702385117464</c:v>
                </c:pt>
                <c:pt idx="92">
                  <c:v>4.0308611534999459</c:v>
                </c:pt>
                <c:pt idx="93">
                  <c:v>4.4395783654958478</c:v>
                </c:pt>
                <c:pt idx="94">
                  <c:v>4.2457095512403891</c:v>
                </c:pt>
                <c:pt idx="95">
                  <c:v>4.4180778460297576</c:v>
                </c:pt>
                <c:pt idx="96">
                  <c:v>4.536229971046871</c:v>
                </c:pt>
                <c:pt idx="97">
                  <c:v>4.5955196452688005</c:v>
                </c:pt>
                <c:pt idx="98">
                  <c:v>4.7188933720012827</c:v>
                </c:pt>
                <c:pt idx="99">
                  <c:v>4.6921307289595697</c:v>
                </c:pt>
                <c:pt idx="100">
                  <c:v>4.7106554117753854</c:v>
                </c:pt>
                <c:pt idx="101">
                  <c:v>4.8380857363114984</c:v>
                </c:pt>
                <c:pt idx="102">
                  <c:v>4.8092134008949152</c:v>
                </c:pt>
                <c:pt idx="103">
                  <c:v>4.8962910741794854</c:v>
                </c:pt>
                <c:pt idx="104">
                  <c:v>5.0419939417265409</c:v>
                </c:pt>
                <c:pt idx="105">
                  <c:v>4.846800727543914</c:v>
                </c:pt>
                <c:pt idx="106">
                  <c:v>4.8854522893742844</c:v>
                </c:pt>
                <c:pt idx="107">
                  <c:v>4.6777474125517609</c:v>
                </c:pt>
                <c:pt idx="108">
                  <c:v>4.8651284012566354</c:v>
                </c:pt>
              </c:numCache>
            </c:numRef>
          </c:val>
          <c:smooth val="0"/>
          <c:extLst>
            <c:ext xmlns:c16="http://schemas.microsoft.com/office/drawing/2014/chart" uri="{C3380CC4-5D6E-409C-BE32-E72D297353CC}">
              <c16:uniqueId val="{00000006-8552-43BC-B274-F7E22FBA3846}"/>
            </c:ext>
          </c:extLst>
        </c:ser>
        <c:ser>
          <c:idx val="8"/>
          <c:order val="8"/>
          <c:tx>
            <c:strRef>
              <c:f>'NI overnight trips by dest'!$J$10</c:f>
              <c:strCache>
                <c:ptCount val="1"/>
                <c:pt idx="0">
                  <c:v>Number of Overnight trips to Other places per 100 interviews</c:v>
                </c:pt>
              </c:strCache>
            </c:strRef>
          </c:tx>
          <c:spPr>
            <a:ln w="28575" cap="rnd">
              <a:solidFill>
                <a:srgbClr val="C00000"/>
              </a:solidFill>
              <a:round/>
            </a:ln>
            <a:effectLst/>
          </c:spPr>
          <c:marker>
            <c:symbol val="none"/>
          </c:marker>
          <c:dPt>
            <c:idx val="6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D-8552-43BC-B274-F7E22FBA3846}"/>
              </c:ext>
            </c:extLst>
          </c:dPt>
          <c:dPt>
            <c:idx val="6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E-8552-43BC-B274-F7E22FBA3846}"/>
              </c:ext>
            </c:extLst>
          </c:dPt>
          <c:dPt>
            <c:idx val="6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1F-8552-43BC-B274-F7E22FBA3846}"/>
              </c:ext>
            </c:extLst>
          </c:dPt>
          <c:dPt>
            <c:idx val="6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2F-8552-43BC-B274-F7E22FBA3846}"/>
              </c:ext>
            </c:extLst>
          </c:dPt>
          <c:dPt>
            <c:idx val="7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0-8552-43BC-B274-F7E22FBA3846}"/>
              </c:ext>
            </c:extLst>
          </c:dPt>
          <c:dPt>
            <c:idx val="7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1-8552-43BC-B274-F7E22FBA3846}"/>
              </c:ext>
            </c:extLst>
          </c:dPt>
          <c:dPt>
            <c:idx val="7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2-8552-43BC-B274-F7E22FBA3846}"/>
              </c:ext>
            </c:extLst>
          </c:dPt>
          <c:dPt>
            <c:idx val="7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3-8552-43BC-B274-F7E22FBA3846}"/>
              </c:ext>
            </c:extLst>
          </c:dPt>
          <c:dPt>
            <c:idx val="7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4-8552-43BC-B274-F7E22FBA3846}"/>
              </c:ext>
            </c:extLst>
          </c:dPt>
          <c:dPt>
            <c:idx val="7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5-8552-43BC-B274-F7E22FBA3846}"/>
              </c:ext>
            </c:extLst>
          </c:dPt>
          <c:dPt>
            <c:idx val="7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6-8552-43BC-B274-F7E22FBA3846}"/>
              </c:ext>
            </c:extLst>
          </c:dPt>
          <c:dPt>
            <c:idx val="7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7-8552-43BC-B274-F7E22FBA3846}"/>
              </c:ext>
            </c:extLst>
          </c:dPt>
          <c:dPt>
            <c:idx val="7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8-8552-43BC-B274-F7E22FBA3846}"/>
              </c:ext>
            </c:extLst>
          </c:dPt>
          <c:dPt>
            <c:idx val="7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9-8552-43BC-B274-F7E22FBA3846}"/>
              </c:ext>
            </c:extLst>
          </c:dPt>
          <c:dPt>
            <c:idx val="8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A-8552-43BC-B274-F7E22FBA3846}"/>
              </c:ext>
            </c:extLst>
          </c:dPt>
          <c:dPt>
            <c:idx val="8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3B-8552-43BC-B274-F7E22FBA3846}"/>
              </c:ext>
            </c:extLst>
          </c:dPt>
          <c:dPt>
            <c:idx val="8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3-AD29-49BD-B041-5C4D8119DA66}"/>
              </c:ext>
            </c:extLst>
          </c:dPt>
          <c:dPt>
            <c:idx val="8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4-AD29-49BD-B041-5C4D8119DA66}"/>
              </c:ext>
            </c:extLst>
          </c:dPt>
          <c:dPt>
            <c:idx val="8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5-AD29-49BD-B041-5C4D8119DA66}"/>
              </c:ext>
            </c:extLst>
          </c:dPt>
          <c:dPt>
            <c:idx val="8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6-AD29-49BD-B041-5C4D8119DA66}"/>
              </c:ext>
            </c:extLst>
          </c:dPt>
          <c:dPt>
            <c:idx val="8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7-AD29-49BD-B041-5C4D8119DA66}"/>
              </c:ext>
            </c:extLst>
          </c:dPt>
          <c:dPt>
            <c:idx val="8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98-AD29-49BD-B041-5C4D8119DA66}"/>
              </c:ext>
            </c:extLst>
          </c:dPt>
          <c:dPt>
            <c:idx val="8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B-2768-418A-9ED9-6BF7C604AD50}"/>
              </c:ext>
            </c:extLst>
          </c:dPt>
          <c:dPt>
            <c:idx val="8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C-2768-418A-9ED9-6BF7C604AD50}"/>
              </c:ext>
            </c:extLst>
          </c:dPt>
          <c:dPt>
            <c:idx val="9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BD-2768-418A-9ED9-6BF7C604AD50}"/>
              </c:ext>
            </c:extLst>
          </c:dPt>
          <c:dPt>
            <c:idx val="9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6-3170-4516-B2AF-F2C92588052E}"/>
              </c:ext>
            </c:extLst>
          </c:dPt>
          <c:dPt>
            <c:idx val="9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7-3170-4516-B2AF-F2C92588052E}"/>
              </c:ext>
            </c:extLst>
          </c:dPt>
          <c:dPt>
            <c:idx val="9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8-3170-4516-B2AF-F2C92588052E}"/>
              </c:ext>
            </c:extLst>
          </c:dPt>
          <c:dPt>
            <c:idx val="94"/>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D9-3170-4516-B2AF-F2C92588052E}"/>
              </c:ext>
            </c:extLst>
          </c:dPt>
          <c:dPt>
            <c:idx val="9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EF-DAB1-46E7-A0A0-9C7EE6DD7E9E}"/>
              </c:ext>
            </c:extLst>
          </c:dPt>
          <c:dPt>
            <c:idx val="9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EE-DAB1-46E7-A0A0-9C7EE6DD7E9E}"/>
              </c:ext>
            </c:extLst>
          </c:dPt>
          <c:dPt>
            <c:idx val="97"/>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FE-082B-44B2-8237-2B6CF74830D3}"/>
              </c:ext>
            </c:extLst>
          </c:dPt>
          <c:dPt>
            <c:idx val="98"/>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FF-082B-44B2-8237-2B6CF74830D3}"/>
              </c:ext>
            </c:extLst>
          </c:dPt>
          <c:dPt>
            <c:idx val="99"/>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00-082B-44B2-8237-2B6CF74830D3}"/>
              </c:ext>
            </c:extLst>
          </c:dPt>
          <c:dPt>
            <c:idx val="100"/>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16-830B-4979-AF45-D592EE55A9AF}"/>
              </c:ext>
            </c:extLst>
          </c:dPt>
          <c:dPt>
            <c:idx val="101"/>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15-830B-4979-AF45-D592EE55A9AF}"/>
              </c:ext>
            </c:extLst>
          </c:dPt>
          <c:dPt>
            <c:idx val="102"/>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113-830B-4979-AF45-D592EE55A9AF}"/>
              </c:ext>
            </c:extLst>
          </c:dPt>
          <c:cat>
            <c:strRef>
              <c:extLst>
                <c:ext xmlns:c15="http://schemas.microsoft.com/office/drawing/2012/chart" uri="{02D57815-91ED-43cb-92C2-25804820EDAC}">
                  <c15:fullRef>
                    <c15:sqref>'NI overnight trips by dest'!$A$11:$A$125</c15:sqref>
                  </c15:fullRef>
                </c:ext>
              </c:extLst>
              <c:f>'NI overnight trips by dest'!$A$17:$A$125</c:f>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dest'!$J$11:$J$125</c15:sqref>
                  </c15:fullRef>
                </c:ext>
              </c:extLst>
              <c:f>'NI overnight trips by dest'!$J$17:$J$125</c:f>
              <c:numCache>
                <c:formatCode>_(* #,##0_);_(* \(#,##0\);_(* "-"??_);_(@_)</c:formatCode>
                <c:ptCount val="109"/>
                <c:pt idx="0">
                  <c:v>4.9475492836121928</c:v>
                </c:pt>
                <c:pt idx="1">
                  <c:v>5.0607600248780358</c:v>
                </c:pt>
                <c:pt idx="2">
                  <c:v>5.0590714061681412</c:v>
                </c:pt>
                <c:pt idx="3">
                  <c:v>5.0818914637449009</c:v>
                </c:pt>
                <c:pt idx="4">
                  <c:v>5.1208098524169845</c:v>
                </c:pt>
                <c:pt idx="5">
                  <c:v>5.370531278714342</c:v>
                </c:pt>
                <c:pt idx="6">
                  <c:v>5.6379910527643249</c:v>
                </c:pt>
                <c:pt idx="7">
                  <c:v>5.6337034764454668</c:v>
                </c:pt>
                <c:pt idx="8">
                  <c:v>5.6647902449187004</c:v>
                </c:pt>
                <c:pt idx="9">
                  <c:v>5.8703410976902077</c:v>
                </c:pt>
                <c:pt idx="10">
                  <c:v>5.9555356032999391</c:v>
                </c:pt>
                <c:pt idx="11">
                  <c:v>6.1174262927685668</c:v>
                </c:pt>
                <c:pt idx="12">
                  <c:v>6.3444039564550909</c:v>
                </c:pt>
                <c:pt idx="13">
                  <c:v>6.2012449657642543</c:v>
                </c:pt>
                <c:pt idx="14">
                  <c:v>5.9715739539703376</c:v>
                </c:pt>
                <c:pt idx="15">
                  <c:v>6.0747252899263025</c:v>
                </c:pt>
                <c:pt idx="16">
                  <c:v>6.0091080496705747</c:v>
                </c:pt>
                <c:pt idx="17">
                  <c:v>5.6431875034612267</c:v>
                </c:pt>
                <c:pt idx="18">
                  <c:v>5.4841097040524724</c:v>
                </c:pt>
                <c:pt idx="19">
                  <c:v>5.5575936920160451</c:v>
                </c:pt>
                <c:pt idx="20">
                  <c:v>5.5973223741865885</c:v>
                </c:pt>
                <c:pt idx="21">
                  <c:v>5.4896586372543243</c:v>
                </c:pt>
                <c:pt idx="22">
                  <c:v>5.5645343954599502</c:v>
                </c:pt>
                <c:pt idx="23">
                  <c:v>5.6335538683723678</c:v>
                </c:pt>
                <c:pt idx="24">
                  <c:v>5.6568847197002414</c:v>
                </c:pt>
                <c:pt idx="25">
                  <c:v>5.9159251385689036</c:v>
                </c:pt>
                <c:pt idx="26">
                  <c:v>6.0584246697487165</c:v>
                </c:pt>
                <c:pt idx="27">
                  <c:v>6.060865885278754</c:v>
                </c:pt>
                <c:pt idx="28">
                  <c:v>6.1479931635522229</c:v>
                </c:pt>
                <c:pt idx="29">
                  <c:v>6.1120055222348988</c:v>
                </c:pt>
                <c:pt idx="30">
                  <c:v>6.0630777209028377</c:v>
                </c:pt>
                <c:pt idx="31">
                  <c:v>6.049773251503118</c:v>
                </c:pt>
                <c:pt idx="32">
                  <c:v>6.1427423324010428</c:v>
                </c:pt>
                <c:pt idx="33">
                  <c:v>6.3930960176627707</c:v>
                </c:pt>
                <c:pt idx="34">
                  <c:v>6.3507598619190517</c:v>
                </c:pt>
                <c:pt idx="35">
                  <c:v>6.6123914459573871</c:v>
                </c:pt>
                <c:pt idx="36">
                  <c:v>6.6475902477003075</c:v>
                </c:pt>
                <c:pt idx="37">
                  <c:v>6.6976304761192313</c:v>
                </c:pt>
                <c:pt idx="38">
                  <c:v>6.5493347013985304</c:v>
                </c:pt>
                <c:pt idx="39">
                  <c:v>6.4358633869468234</c:v>
                </c:pt>
                <c:pt idx="40">
                  <c:v>6.5402763105086841</c:v>
                </c:pt>
                <c:pt idx="41">
                  <c:v>6.7714983090213181</c:v>
                </c:pt>
                <c:pt idx="42">
                  <c:v>6.8418065028602006</c:v>
                </c:pt>
                <c:pt idx="43">
                  <c:v>6.8466203667883159</c:v>
                </c:pt>
                <c:pt idx="44">
                  <c:v>6.7432074216606255</c:v>
                </c:pt>
                <c:pt idx="45">
                  <c:v>6.6953513128058573</c:v>
                </c:pt>
                <c:pt idx="46">
                  <c:v>6.6715502406198919</c:v>
                </c:pt>
                <c:pt idx="47">
                  <c:v>6.5083681220761029</c:v>
                </c:pt>
                <c:pt idx="48">
                  <c:v>6.3636921961501764</c:v>
                </c:pt>
                <c:pt idx="49">
                  <c:v>6.3177352494862875</c:v>
                </c:pt>
                <c:pt idx="50">
                  <c:v>6.503833675924704</c:v>
                </c:pt>
                <c:pt idx="51">
                  <c:v>7.0433087252036755</c:v>
                </c:pt>
                <c:pt idx="52">
                  <c:v>6.9710805071613962</c:v>
                </c:pt>
                <c:pt idx="53">
                  <c:v>6.8806752726768465</c:v>
                </c:pt>
                <c:pt idx="54">
                  <c:v>7.016129753422808</c:v>
                </c:pt>
                <c:pt idx="55">
                  <c:v>7.0217756432150376</c:v>
                </c:pt>
                <c:pt idx="56">
                  <c:v>7.0701813426051769</c:v>
                </c:pt>
                <c:pt idx="57">
                  <c:v>7.1193509621334359</c:v>
                </c:pt>
                <c:pt idx="58">
                  <c:v>7.3781542772313431</c:v>
                </c:pt>
                <c:pt idx="59">
                  <c:v>7.4417097790084039</c:v>
                </c:pt>
                <c:pt idx="60">
                  <c:v>7.4933452536332572</c:v>
                </c:pt>
                <c:pt idx="61">
                  <c:v>7.6810329413209448</c:v>
                </c:pt>
                <c:pt idx="62">
                  <c:v>7.6263671272093063</c:v>
                </c:pt>
                <c:pt idx="63">
                  <c:v>7.1542597419186409</c:v>
                </c:pt>
                <c:pt idx="64">
                  <c:v>7.1045711277592671</c:v>
                </c:pt>
                <c:pt idx="65">
                  <c:v>7.2199824406444142</c:v>
                </c:pt>
                <c:pt idx="66">
                  <c:v>6.9647236975807925</c:v>
                </c:pt>
                <c:pt idx="67">
                  <c:v>6.7927806902719308</c:v>
                </c:pt>
                <c:pt idx="68">
                  <c:v>6.2776499053398691</c:v>
                </c:pt>
                <c:pt idx="69">
                  <c:v>5.4940678157876297</c:v>
                </c:pt>
                <c:pt idx="70">
                  <c:v>4.5357951326241164</c:v>
                </c:pt>
                <c:pt idx="71">
                  <c:v>3.7007775445872948</c:v>
                </c:pt>
                <c:pt idx="72">
                  <c:v>2.9981004032957754</c:v>
                </c:pt>
                <c:pt idx="73">
                  <c:v>2.1355190719644441</c:v>
                </c:pt>
                <c:pt idx="74">
                  <c:v>1.8313045567233133</c:v>
                </c:pt>
                <c:pt idx="75">
                  <c:v>1.5097611483631845</c:v>
                </c:pt>
                <c:pt idx="76">
                  <c:v>1.2967686031022689</c:v>
                </c:pt>
                <c:pt idx="77">
                  <c:v>0.84550506519613156</c:v>
                </c:pt>
                <c:pt idx="78">
                  <c:v>0.52933523683118122</c:v>
                </c:pt>
                <c:pt idx="79">
                  <c:v>0.37466351965946415</c:v>
                </c:pt>
                <c:pt idx="80">
                  <c:v>0.38127887696943391</c:v>
                </c:pt>
                <c:pt idx="81">
                  <c:v>0.38127887696943391</c:v>
                </c:pt>
                <c:pt idx="82">
                  <c:v>0.41057003104090434</c:v>
                </c:pt>
                <c:pt idx="83">
                  <c:v>0.51701931539007717</c:v>
                </c:pt>
                <c:pt idx="84">
                  <c:v>0.63106143189929886</c:v>
                </c:pt>
                <c:pt idx="85">
                  <c:v>0.8349009208295699</c:v>
                </c:pt>
                <c:pt idx="86">
                  <c:v>0.93051805542008859</c:v>
                </c:pt>
                <c:pt idx="87">
                  <c:v>1.2350584762395791</c:v>
                </c:pt>
                <c:pt idx="88">
                  <c:v>1.3061822315738609</c:v>
                </c:pt>
                <c:pt idx="89">
                  <c:v>1.5432081796776533</c:v>
                </c:pt>
                <c:pt idx="90">
                  <c:v>1.7002292653663031</c:v>
                </c:pt>
                <c:pt idx="91">
                  <c:v>2.1226648278880726</c:v>
                </c:pt>
                <c:pt idx="92">
                  <c:v>2.6257998739838766</c:v>
                </c:pt>
                <c:pt idx="93">
                  <c:v>3.0480552142720043</c:v>
                </c:pt>
                <c:pt idx="94">
                  <c:v>3.9528299942664678</c:v>
                </c:pt>
                <c:pt idx="95">
                  <c:v>4.3739148229777234</c:v>
                </c:pt>
                <c:pt idx="96">
                  <c:v>5.0280641315892751</c:v>
                </c:pt>
                <c:pt idx="97">
                  <c:v>5.5626771778037005</c:v>
                </c:pt>
                <c:pt idx="98">
                  <c:v>5.8145149963142355</c:v>
                </c:pt>
                <c:pt idx="99">
                  <c:v>5.6210856866058565</c:v>
                </c:pt>
                <c:pt idx="100">
                  <c:v>5.8494545883795039</c:v>
                </c:pt>
                <c:pt idx="101">
                  <c:v>5.9107825497407323</c:v>
                </c:pt>
                <c:pt idx="102">
                  <c:v>6.1663027181774943</c:v>
                </c:pt>
                <c:pt idx="103">
                  <c:v>6.1470212333787693</c:v>
                </c:pt>
                <c:pt idx="104">
                  <c:v>5.933261239727095</c:v>
                </c:pt>
                <c:pt idx="105">
                  <c:v>6.1760100557149453</c:v>
                </c:pt>
                <c:pt idx="106">
                  <c:v>6.0881545705084648</c:v>
                </c:pt>
                <c:pt idx="107">
                  <c:v>6.1575990149529085</c:v>
                </c:pt>
                <c:pt idx="108">
                  <c:v>5.9766453424832937</c:v>
                </c:pt>
              </c:numCache>
            </c:numRef>
          </c:val>
          <c:smooth val="0"/>
          <c:extLst>
            <c:ext xmlns:c15="http://schemas.microsoft.com/office/drawing/2012/chart" uri="{02D57815-91ED-43cb-92C2-25804820EDAC}">
              <c15:categoryFilterExceptions>
                <c15:categoryFilterException>
                  <c15:sqref>'NI overnight trips by dest'!$J$11</c15:sqref>
                  <c15:spPr xmlns:c15="http://schemas.microsoft.com/office/drawing/2012/chart">
                    <a:ln w="28575" cap="rnd">
                      <a:solidFill>
                        <a:srgbClr val="C00000"/>
                      </a:solidFill>
                      <a:prstDash val="dash"/>
                      <a:round/>
                    </a:ln>
                    <a:effectLst/>
                  </c15:spPr>
                  <c15:bubble3D val="0"/>
                  <c15:marker>
                    <c:symbol val="none"/>
                  </c15:marker>
                </c15:categoryFilterException>
              </c15:categoryFilterExceptions>
            </c:ext>
            <c:ext xmlns:c16="http://schemas.microsoft.com/office/drawing/2014/chart" uri="{C3380CC4-5D6E-409C-BE32-E72D297353CC}">
              <c16:uniqueId val="{00000008-8552-43BC-B274-F7E22FBA3846}"/>
            </c:ext>
          </c:extLst>
        </c:ser>
        <c:dLbls>
          <c:showLegendKey val="0"/>
          <c:showVal val="0"/>
          <c:showCatName val="0"/>
          <c:showSerName val="0"/>
          <c:showPercent val="0"/>
          <c:showBubbleSize val="0"/>
        </c:dLbls>
        <c:smooth val="0"/>
        <c:axId val="1112528512"/>
        <c:axId val="1112540976"/>
        <c:extLst>
          <c:ext xmlns:c15="http://schemas.microsoft.com/office/drawing/2012/chart" uri="{02D57815-91ED-43cb-92C2-25804820EDAC}">
            <c15:filteredLineSeries>
              <c15:ser>
                <c:idx val="0"/>
                <c:order val="0"/>
                <c:tx>
                  <c:strRef>
                    <c:extLst>
                      <c:ext uri="{02D57815-91ED-43cb-92C2-25804820EDAC}">
                        <c15:formulaRef>
                          <c15:sqref>'NI overnight trips by dest'!$B$10</c15:sqref>
                        </c15:formulaRef>
                      </c:ext>
                    </c:extLst>
                    <c:strCache>
                      <c:ptCount val="1"/>
                      <c:pt idx="0">
                        <c:v>Number of Overnight trips per 100 interviews</c:v>
                      </c:pt>
                    </c:strCache>
                  </c:strRef>
                </c:tx>
                <c:spPr>
                  <a:ln w="28575" cap="rnd">
                    <a:solidFill>
                      <a:schemeClr val="accent1"/>
                    </a:solidFill>
                    <a:round/>
                  </a:ln>
                  <a:effectLst/>
                </c:spPr>
                <c:marker>
                  <c:symbol val="none"/>
                </c:marker>
                <c:cat>
                  <c:strRef>
                    <c:extLst>
                      <c:ex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uri="{02D57815-91ED-43cb-92C2-25804820EDAC}">
                        <c15:fullRef>
                          <c15:sqref>'NI overnight trips by dest'!$B$11:$B$125</c15:sqref>
                        </c15:fullRef>
                        <c15:formulaRef>
                          <c15:sqref>'NI overnight trips by dest'!$B$17:$B$125</c15:sqref>
                        </c15:formulaRef>
                      </c:ext>
                    </c:extLst>
                    <c:numCache>
                      <c:formatCode>_(* #,##0_);_(* \(#,##0\);_(* "-"??_);_(@_)</c:formatCode>
                      <c:ptCount val="109"/>
                      <c:pt idx="0">
                        <c:v>30.265307328267404</c:v>
                      </c:pt>
                      <c:pt idx="1">
                        <c:v>31.293990909535797</c:v>
                      </c:pt>
                      <c:pt idx="2">
                        <c:v>31.210941571167311</c:v>
                      </c:pt>
                      <c:pt idx="3">
                        <c:v>31.70219973372636</c:v>
                      </c:pt>
                      <c:pt idx="4">
                        <c:v>32.10249046652941</c:v>
                      </c:pt>
                      <c:pt idx="5">
                        <c:v>32.66603369661992</c:v>
                      </c:pt>
                      <c:pt idx="6">
                        <c:v>33.48980980069387</c:v>
                      </c:pt>
                      <c:pt idx="7">
                        <c:v>33.410060881163098</c:v>
                      </c:pt>
                      <c:pt idx="8">
                        <c:v>32.202979336098721</c:v>
                      </c:pt>
                      <c:pt idx="9">
                        <c:v>32.495727643096465</c:v>
                      </c:pt>
                      <c:pt idx="10">
                        <c:v>31.825967760533818</c:v>
                      </c:pt>
                      <c:pt idx="11">
                        <c:v>32.099688178139132</c:v>
                      </c:pt>
                      <c:pt idx="12">
                        <c:v>31.646249212041933</c:v>
                      </c:pt>
                      <c:pt idx="13">
                        <c:v>30.7446793116663</c:v>
                      </c:pt>
                      <c:pt idx="14">
                        <c:v>30.438827497434595</c:v>
                      </c:pt>
                      <c:pt idx="15">
                        <c:v>30.411264792280367</c:v>
                      </c:pt>
                      <c:pt idx="16">
                        <c:v>30.190368397857831</c:v>
                      </c:pt>
                      <c:pt idx="17">
                        <c:v>29.788796722065619</c:v>
                      </c:pt>
                      <c:pt idx="18">
                        <c:v>28.934823832888316</c:v>
                      </c:pt>
                      <c:pt idx="19">
                        <c:v>28.277204415180414</c:v>
                      </c:pt>
                      <c:pt idx="20">
                        <c:v>29.089704415180417</c:v>
                      </c:pt>
                      <c:pt idx="21">
                        <c:v>28.162844603060535</c:v>
                      </c:pt>
                      <c:pt idx="22">
                        <c:v>27.418259907634013</c:v>
                      </c:pt>
                      <c:pt idx="23">
                        <c:v>26.846237985247122</c:v>
                      </c:pt>
                      <c:pt idx="24">
                        <c:v>27.592080626100941</c:v>
                      </c:pt>
                      <c:pt idx="25">
                        <c:v>28.039106299748745</c:v>
                      </c:pt>
                      <c:pt idx="26">
                        <c:v>28.734450224784037</c:v>
                      </c:pt>
                      <c:pt idx="27">
                        <c:v>28.550057078415264</c:v>
                      </c:pt>
                      <c:pt idx="28">
                        <c:v>28.230145540247037</c:v>
                      </c:pt>
                      <c:pt idx="29">
                        <c:v>28.179411743463106</c:v>
                      </c:pt>
                      <c:pt idx="30">
                        <c:v>28.161267284847792</c:v>
                      </c:pt>
                      <c:pt idx="31">
                        <c:v>28.177991829714671</c:v>
                      </c:pt>
                      <c:pt idx="32">
                        <c:v>28.098761630646479</c:v>
                      </c:pt>
                      <c:pt idx="33">
                        <c:v>28.703673874577834</c:v>
                      </c:pt>
                      <c:pt idx="34">
                        <c:v>28.950579223823343</c:v>
                      </c:pt>
                      <c:pt idx="35">
                        <c:v>30.171193337233611</c:v>
                      </c:pt>
                      <c:pt idx="36">
                        <c:v>30.01749644180877</c:v>
                      </c:pt>
                      <c:pt idx="37">
                        <c:v>29.980484115995637</c:v>
                      </c:pt>
                      <c:pt idx="38">
                        <c:v>29.210364538471879</c:v>
                      </c:pt>
                      <c:pt idx="39">
                        <c:v>29.460001430265631</c:v>
                      </c:pt>
                      <c:pt idx="40">
                        <c:v>29.96236549645948</c:v>
                      </c:pt>
                      <c:pt idx="41">
                        <c:v>30.455373060262065</c:v>
                      </c:pt>
                      <c:pt idx="42">
                        <c:v>30.829640491458417</c:v>
                      </c:pt>
                      <c:pt idx="43">
                        <c:v>30.494452929056482</c:v>
                      </c:pt>
                      <c:pt idx="44">
                        <c:v>30.082114372685158</c:v>
                      </c:pt>
                      <c:pt idx="45">
                        <c:v>30.42980883771288</c:v>
                      </c:pt>
                      <c:pt idx="46">
                        <c:v>30.597326517859237</c:v>
                      </c:pt>
                      <c:pt idx="47">
                        <c:v>29.523100264267114</c:v>
                      </c:pt>
                      <c:pt idx="48">
                        <c:v>29.077557463813591</c:v>
                      </c:pt>
                      <c:pt idx="49">
                        <c:v>28.781961417896213</c:v>
                      </c:pt>
                      <c:pt idx="50">
                        <c:v>29.070327689992993</c:v>
                      </c:pt>
                      <c:pt idx="51">
                        <c:v>29.394531445569299</c:v>
                      </c:pt>
                      <c:pt idx="52">
                        <c:v>29.303437807990925</c:v>
                      </c:pt>
                      <c:pt idx="53">
                        <c:v>29.124130513941992</c:v>
                      </c:pt>
                      <c:pt idx="54">
                        <c:v>29.049516662422313</c:v>
                      </c:pt>
                      <c:pt idx="55">
                        <c:v>29.591522082476512</c:v>
                      </c:pt>
                      <c:pt idx="56">
                        <c:v>30.069920923177907</c:v>
                      </c:pt>
                      <c:pt idx="57">
                        <c:v>29.771637162127046</c:v>
                      </c:pt>
                      <c:pt idx="58">
                        <c:v>29.911123775554977</c:v>
                      </c:pt>
                      <c:pt idx="59">
                        <c:v>30.556495345396627</c:v>
                      </c:pt>
                      <c:pt idx="60">
                        <c:v>30.892115177548003</c:v>
                      </c:pt>
                      <c:pt idx="61">
                        <c:v>30.995343405776225</c:v>
                      </c:pt>
                      <c:pt idx="62">
                        <c:v>31.148719552198983</c:v>
                      </c:pt>
                      <c:pt idx="63">
                        <c:v>30.882893321742529</c:v>
                      </c:pt>
                      <c:pt idx="64">
                        <c:v>31.129860493108925</c:v>
                      </c:pt>
                      <c:pt idx="65">
                        <c:v>31.102643226828832</c:v>
                      </c:pt>
                      <c:pt idx="66">
                        <c:v>30.582995530351866</c:v>
                      </c:pt>
                      <c:pt idx="67">
                        <c:v>28.678277619536395</c:v>
                      </c:pt>
                      <c:pt idx="68">
                        <c:v>25.875522876740277</c:v>
                      </c:pt>
                      <c:pt idx="69">
                        <c:v>23.364096574516456</c:v>
                      </c:pt>
                      <c:pt idx="70">
                        <c:v>20.677154304534319</c:v>
                      </c:pt>
                      <c:pt idx="71">
                        <c:v>18.468226650176515</c:v>
                      </c:pt>
                      <c:pt idx="72">
                        <c:v>17.16755934070088</c:v>
                      </c:pt>
                      <c:pt idx="73">
                        <c:v>15.614443725085266</c:v>
                      </c:pt>
                      <c:pt idx="74">
                        <c:v>13.966628436585568</c:v>
                      </c:pt>
                      <c:pt idx="75">
                        <c:v>12.446740381327738</c:v>
                      </c:pt>
                      <c:pt idx="76">
                        <c:v>10.675618620589363</c:v>
                      </c:pt>
                      <c:pt idx="77">
                        <c:v>8.9014897694836854</c:v>
                      </c:pt>
                      <c:pt idx="78">
                        <c:v>7.0761040371163331</c:v>
                      </c:pt>
                      <c:pt idx="79">
                        <c:v>7.1329222189345165</c:v>
                      </c:pt>
                      <c:pt idx="80">
                        <c:v>8.0541913994369594</c:v>
                      </c:pt>
                      <c:pt idx="81">
                        <c:v>9.8931915441599969</c:v>
                      </c:pt>
                      <c:pt idx="82">
                        <c:v>12.700282973055385</c:v>
                      </c:pt>
                      <c:pt idx="83">
                        <c:v>14.283427893540393</c:v>
                      </c:pt>
                      <c:pt idx="84">
                        <c:v>15.435182982384296</c:v>
                      </c:pt>
                      <c:pt idx="85">
                        <c:v>16.149995210813842</c:v>
                      </c:pt>
                      <c:pt idx="86">
                        <c:v>17.652584474809952</c:v>
                      </c:pt>
                      <c:pt idx="87">
                        <c:v>18.13092826710723</c:v>
                      </c:pt>
                      <c:pt idx="88">
                        <c:v>19.164870103680645</c:v>
                      </c:pt>
                      <c:pt idx="89">
                        <c:v>20.637811318026152</c:v>
                      </c:pt>
                      <c:pt idx="90">
                        <c:v>22.248546855439333</c:v>
                      </c:pt>
                      <c:pt idx="91">
                        <c:v>24.24893870496911</c:v>
                      </c:pt>
                      <c:pt idx="92">
                        <c:v>25.774912060029315</c:v>
                      </c:pt>
                      <c:pt idx="93">
                        <c:v>26.269557226805635</c:v>
                      </c:pt>
                      <c:pt idx="94">
                        <c:v>26.421227466349333</c:v>
                      </c:pt>
                      <c:pt idx="95">
                        <c:v>27.052564830006048</c:v>
                      </c:pt>
                      <c:pt idx="96">
                        <c:v>27.461686854688711</c:v>
                      </c:pt>
                      <c:pt idx="97">
                        <c:v>27.779994057683794</c:v>
                      </c:pt>
                      <c:pt idx="98">
                        <c:v>27.62663144122633</c:v>
                      </c:pt>
                      <c:pt idx="99">
                        <c:v>28.296435797077198</c:v>
                      </c:pt>
                      <c:pt idx="100">
                        <c:v>28.322782066744821</c:v>
                      </c:pt>
                      <c:pt idx="101">
                        <c:v>28.406657525703448</c:v>
                      </c:pt>
                      <c:pt idx="102">
                        <c:v>28.657339198369851</c:v>
                      </c:pt>
                      <c:pt idx="103">
                        <c:v>28.453950632912324</c:v>
                      </c:pt>
                      <c:pt idx="104">
                        <c:v>27.916685085578731</c:v>
                      </c:pt>
                      <c:pt idx="105">
                        <c:v>27.402756296027516</c:v>
                      </c:pt>
                      <c:pt idx="106">
                        <c:v>27.399966591251051</c:v>
                      </c:pt>
                      <c:pt idx="107">
                        <c:v>27.5162310457508</c:v>
                      </c:pt>
                      <c:pt idx="108">
                        <c:v>27.277643416710067</c:v>
                      </c:pt>
                    </c:numCache>
                  </c:numRef>
                </c:val>
                <c:smooth val="0"/>
                <c:extLst>
                  <c:ext xmlns:c16="http://schemas.microsoft.com/office/drawing/2014/chart" uri="{C3380CC4-5D6E-409C-BE32-E72D297353CC}">
                    <c16:uniqueId val="{00000000-8552-43BC-B274-F7E22FBA3846}"/>
                  </c:ext>
                </c:extLst>
              </c15:ser>
            </c15:filteredLineSeries>
            <c15:filteredLineSeries>
              <c15:ser>
                <c:idx val="1"/>
                <c:order val="1"/>
                <c:tx>
                  <c:strRef>
                    <c:extLst>
                      <c:ext xmlns:c15="http://schemas.microsoft.com/office/drawing/2012/chart" uri="{02D57815-91ED-43cb-92C2-25804820EDAC}">
                        <c15:formulaRef>
                          <c15:sqref>'NI overnight trips by dest'!$C$10</c15:sqref>
                        </c15:formulaRef>
                      </c:ext>
                    </c:extLst>
                    <c:strCache>
                      <c:ptCount val="1"/>
                      <c:pt idx="0">
                        <c:v>Percentage change (%) year on year</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dest'!$C$11:$C$125</c15:sqref>
                        </c15:fullRef>
                        <c15:formulaRef>
                          <c15:sqref>'NI overnight trips by dest'!$C$17:$C$125</c15:sqref>
                        </c15:formulaRef>
                      </c:ext>
                    </c:extLst>
                    <c:numCache>
                      <c:formatCode>0%</c:formatCode>
                      <c:ptCount val="109"/>
                      <c:pt idx="6">
                        <c:v>0.15978137091886485</c:v>
                      </c:pt>
                      <c:pt idx="7">
                        <c:v>0.13246548588998683</c:v>
                      </c:pt>
                      <c:pt idx="8">
                        <c:v>7.7198512522021548E-2</c:v>
                      </c:pt>
                      <c:pt idx="9">
                        <c:v>6.6322963365346183E-2</c:v>
                      </c:pt>
                      <c:pt idx="10">
                        <c:v>1.2891828414708624E-2</c:v>
                      </c:pt>
                      <c:pt idx="11">
                        <c:v>4.8863050899024922E-2</c:v>
                      </c:pt>
                      <c:pt idx="12">
                        <c:v>4.5627882406624277E-2</c:v>
                      </c:pt>
                      <c:pt idx="13">
                        <c:v>-1.7553261246142721E-2</c:v>
                      </c:pt>
                      <c:pt idx="14">
                        <c:v>-2.4738570349508316E-2</c:v>
                      </c:pt>
                      <c:pt idx="15">
                        <c:v>-4.0720674031733926E-2</c:v>
                      </c:pt>
                      <c:pt idx="16">
                        <c:v>-5.9563044514106746E-2</c:v>
                      </c:pt>
                      <c:pt idx="17">
                        <c:v>-8.8080389595998579E-2</c:v>
                      </c:pt>
                      <c:pt idx="18">
                        <c:v>-0.13601110292693211</c:v>
                      </c:pt>
                      <c:pt idx="19">
                        <c:v>-0.15363205964334642</c:v>
                      </c:pt>
                      <c:pt idx="20">
                        <c:v>-9.6676611453412997E-2</c:v>
                      </c:pt>
                      <c:pt idx="21">
                        <c:v>-0.13333700625584938</c:v>
                      </c:pt>
                      <c:pt idx="22">
                        <c:v>-0.13849407144707904</c:v>
                      </c:pt>
                      <c:pt idx="23">
                        <c:v>-0.16366047432416403</c:v>
                      </c:pt>
                      <c:pt idx="24">
                        <c:v>-0.12810897616259409</c:v>
                      </c:pt>
                      <c:pt idx="25">
                        <c:v>-8.8001341126069388E-2</c:v>
                      </c:pt>
                      <c:pt idx="26">
                        <c:v>-5.5993525795111632E-2</c:v>
                      </c:pt>
                      <c:pt idx="27">
                        <c:v>-6.1201259683798276E-2</c:v>
                      </c:pt>
                      <c:pt idx="28">
                        <c:v>-6.4928749188429349E-2</c:v>
                      </c:pt>
                      <c:pt idx="29">
                        <c:v>-5.4026518547168591E-2</c:v>
                      </c:pt>
                      <c:pt idx="30">
                        <c:v>-2.6734448169035446E-2</c:v>
                      </c:pt>
                      <c:pt idx="31">
                        <c:v>-3.5085712154940434E-3</c:v>
                      </c:pt>
                      <c:pt idx="32">
                        <c:v>-3.4065068877661635E-2</c:v>
                      </c:pt>
                      <c:pt idx="33">
                        <c:v>1.9203645055745767E-2</c:v>
                      </c:pt>
                      <c:pt idx="34">
                        <c:v>5.5886818541780958E-2</c:v>
                      </c:pt>
                      <c:pt idx="35">
                        <c:v>0.12385181692174746</c:v>
                      </c:pt>
                      <c:pt idx="36">
                        <c:v>8.7902606859356913E-2</c:v>
                      </c:pt>
                      <c:pt idx="37">
                        <c:v>6.9238220201914488E-2</c:v>
                      </c:pt>
                      <c:pt idx="38">
                        <c:v>1.6562499368000985E-2</c:v>
                      </c:pt>
                      <c:pt idx="39">
                        <c:v>3.1871892562285391E-2</c:v>
                      </c:pt>
                      <c:pt idx="40">
                        <c:v>6.1360645617035837E-2</c:v>
                      </c:pt>
                      <c:pt idx="41">
                        <c:v>8.0766814350797203E-2</c:v>
                      </c:pt>
                      <c:pt idx="42">
                        <c:v>9.4753307073163789E-2</c:v>
                      </c:pt>
                      <c:pt idx="43">
                        <c:v>8.2208168464972822E-2</c:v>
                      </c:pt>
                      <c:pt idx="44">
                        <c:v>7.0585058804708889E-2</c:v>
                      </c:pt>
                      <c:pt idx="45">
                        <c:v>6.0136377338924636E-2</c:v>
                      </c:pt>
                      <c:pt idx="46">
                        <c:v>5.6881324594735244E-2</c:v>
                      </c:pt>
                      <c:pt idx="47">
                        <c:v>-2.148052500683487E-2</c:v>
                      </c:pt>
                      <c:pt idx="48">
                        <c:v>-3.1313037042157189E-2</c:v>
                      </c:pt>
                      <c:pt idx="49">
                        <c:v>-3.9976762665415742E-2</c:v>
                      </c:pt>
                      <c:pt idx="50">
                        <c:v>-4.7940808234162345E-3</c:v>
                      </c:pt>
                      <c:pt idx="51">
                        <c:v>-2.2223347426273865E-3</c:v>
                      </c:pt>
                      <c:pt idx="52">
                        <c:v>-2.1991844687510333E-2</c:v>
                      </c:pt>
                      <c:pt idx="53">
                        <c:v>-4.3711253961195705E-2</c:v>
                      </c:pt>
                      <c:pt idx="54">
                        <c:v>-5.7740661281123276E-2</c:v>
                      </c:pt>
                      <c:pt idx="55">
                        <c:v>-2.9609675198324911E-2</c:v>
                      </c:pt>
                      <c:pt idx="56">
                        <c:v>-4.0533884540784279E-4</c:v>
                      </c:pt>
                      <c:pt idx="57">
                        <c:v>-2.1629175493542218E-2</c:v>
                      </c:pt>
                      <c:pt idx="58">
                        <c:v>-2.2426885626877675E-2</c:v>
                      </c:pt>
                      <c:pt idx="59">
                        <c:v>3.5002932343804971E-2</c:v>
                      </c:pt>
                      <c:pt idx="60">
                        <c:v>6.2404062514280698E-2</c:v>
                      </c:pt>
                      <c:pt idx="61">
                        <c:v>7.6901707835094354E-2</c:v>
                      </c:pt>
                      <c:pt idx="62">
                        <c:v>7.1495302164118507E-2</c:v>
                      </c:pt>
                      <c:pt idx="63">
                        <c:v>5.0633971796055735E-2</c:v>
                      </c:pt>
                      <c:pt idx="64">
                        <c:v>6.2327932206641734E-2</c:v>
                      </c:pt>
                      <c:pt idx="65">
                        <c:v>6.7933795034317235E-2</c:v>
                      </c:pt>
                      <c:pt idx="66">
                        <c:v>5.2788446904289479E-2</c:v>
                      </c:pt>
                      <c:pt idx="67">
                        <c:v>-3.0861692764392188E-2</c:v>
                      </c:pt>
                      <c:pt idx="68">
                        <c:v>-0.13948816350908946</c:v>
                      </c:pt>
                      <c:pt idx="69">
                        <c:v>-0.21522298396682465</c:v>
                      </c:pt>
                      <c:pt idx="70">
                        <c:v>-0.30871355888564667</c:v>
                      </c:pt>
                      <c:pt idx="71">
                        <c:v>-0.39560389889546754</c:v>
                      </c:pt>
                      <c:pt idx="72">
                        <c:v>-0.44427374940068709</c:v>
                      </c:pt>
                      <c:pt idx="73">
                        <c:v>-0.49623259466209391</c:v>
                      </c:pt>
                      <c:pt idx="74">
                        <c:v>-0.55161468473269637</c:v>
                      </c:pt>
                      <c:pt idx="75">
                        <c:v>-0.59696974465262165</c:v>
                      </c:pt>
                      <c:pt idx="76">
                        <c:v>-0.65706179046473467</c:v>
                      </c:pt>
                      <c:pt idx="77">
                        <c:v>-0.71380278825288557</c:v>
                      </c:pt>
                      <c:pt idx="78">
                        <c:v>-0.76862619523016618</c:v>
                      </c:pt>
                      <c:pt idx="79">
                        <c:v>-0.75127787262665369</c:v>
                      </c:pt>
                      <c:pt idx="80">
                        <c:v>-0.68873319245359332</c:v>
                      </c:pt>
                      <c:pt idx="81">
                        <c:v>-0.5765643446727301</c:v>
                      </c:pt>
                      <c:pt idx="82">
                        <c:v>-0.38578187375279566</c:v>
                      </c:pt>
                      <c:pt idx="83">
                        <c:v>-0.22659450936487854</c:v>
                      </c:pt>
                      <c:pt idx="84">
                        <c:v>-0.10090988031184275</c:v>
                      </c:pt>
                      <c:pt idx="85">
                        <c:v>3.4298467185749901E-2</c:v>
                      </c:pt>
                      <c:pt idx="86">
                        <c:v>0.26391165591325011</c:v>
                      </c:pt>
                      <c:pt idx="87">
                        <c:v>0.45668084266518139</c:v>
                      </c:pt>
                      <c:pt idx="88">
                        <c:v>0.79519995840977509</c:v>
                      </c:pt>
                      <c:pt idx="89">
                        <c:v>1.3184671164569806</c:v>
                      </c:pt>
                      <c:pt idx="90">
                        <c:v>2.1441802916886026</c:v>
                      </c:pt>
                      <c:pt idx="91">
                        <c:v>2.3995798581119683</c:v>
                      </c:pt>
                      <c:pt idx="92">
                        <c:v>2.2001861865154022</c:v>
                      </c:pt>
                      <c:pt idx="93">
                        <c:v>1.65531675087325</c:v>
                      </c:pt>
                      <c:pt idx="94">
                        <c:v>1.0803652581918035</c:v>
                      </c:pt>
                      <c:pt idx="95">
                        <c:v>0.89398266520044756</c:v>
                      </c:pt>
                      <c:pt idx="96">
                        <c:v>0.77916172979807874</c:v>
                      </c:pt>
                      <c:pt idx="97">
                        <c:v>0.72012398115651732</c:v>
                      </c:pt>
                      <c:pt idx="98">
                        <c:v>0.56501907585539302</c:v>
                      </c:pt>
                      <c:pt idx="99">
                        <c:v>0.5606722049864391</c:v>
                      </c:pt>
                      <c:pt idx="100">
                        <c:v>0.47784889297555866</c:v>
                      </c:pt>
                      <c:pt idx="101">
                        <c:v>0.37643750531295805</c:v>
                      </c:pt>
                      <c:pt idx="102">
                        <c:v>0.28805442371458495</c:v>
                      </c:pt>
                      <c:pt idx="103">
                        <c:v>0.17341014298005217</c:v>
                      </c:pt>
                      <c:pt idx="104">
                        <c:v>8.3095260250016137E-2</c:v>
                      </c:pt>
                      <c:pt idx="105">
                        <c:v>4.3137349420779611E-2</c:v>
                      </c:pt>
                      <c:pt idx="106">
                        <c:v>3.7043665974575271E-2</c:v>
                      </c:pt>
                      <c:pt idx="107">
                        <c:v>1.7139454933695029E-2</c:v>
                      </c:pt>
                      <c:pt idx="108">
                        <c:v>-6.7018256727088667E-3</c:v>
                      </c:pt>
                    </c:numCache>
                  </c:numRef>
                </c:val>
                <c:smooth val="0"/>
                <c:extLst xmlns:c15="http://schemas.microsoft.com/office/drawing/2012/chart">
                  <c:ext xmlns:c16="http://schemas.microsoft.com/office/drawing/2014/chart" uri="{C3380CC4-5D6E-409C-BE32-E72D297353CC}">
                    <c16:uniqueId val="{00000001-8552-43BC-B274-F7E22FBA3846}"/>
                  </c:ext>
                </c:extLst>
              </c15:ser>
            </c15:filteredLineSeries>
            <c15:filteredLineSeries>
              <c15:ser>
                <c:idx val="3"/>
                <c:order val="3"/>
                <c:tx>
                  <c:strRef>
                    <c:extLst>
                      <c:ext xmlns:c15="http://schemas.microsoft.com/office/drawing/2012/chart" uri="{02D57815-91ED-43cb-92C2-25804820EDAC}">
                        <c15:formulaRef>
                          <c15:sqref>'NI overnight trips by dest'!$E$10</c15:sqref>
                        </c15:formulaRef>
                      </c:ext>
                    </c:extLst>
                    <c:strCache>
                      <c:ptCount val="1"/>
                      <c:pt idx="0">
                        <c:v>Percentage change (%) year on year in NI overnight trips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dest'!$E$11:$E$125</c15:sqref>
                        </c15:fullRef>
                        <c15:formulaRef>
                          <c15:sqref>'NI overnight trips by dest'!$E$17:$E$125</c15:sqref>
                        </c15:formulaRef>
                      </c:ext>
                    </c:extLst>
                    <c:numCache>
                      <c:formatCode>0%</c:formatCode>
                      <c:ptCount val="109"/>
                      <c:pt idx="6">
                        <c:v>0.18823116232319539</c:v>
                      </c:pt>
                      <c:pt idx="7">
                        <c:v>0.2264535310366286</c:v>
                      </c:pt>
                      <c:pt idx="8">
                        <c:v>0.13338560727075283</c:v>
                      </c:pt>
                      <c:pt idx="9">
                        <c:v>0.14560986492587505</c:v>
                      </c:pt>
                      <c:pt idx="10">
                        <c:v>-1.0521663816252181E-2</c:v>
                      </c:pt>
                      <c:pt idx="11">
                        <c:v>6.7084167269729114E-2</c:v>
                      </c:pt>
                      <c:pt idx="12">
                        <c:v>-1.5966856513620698E-3</c:v>
                      </c:pt>
                      <c:pt idx="13">
                        <c:v>-7.3581666905927615E-2</c:v>
                      </c:pt>
                      <c:pt idx="14">
                        <c:v>-0.10964473313450453</c:v>
                      </c:pt>
                      <c:pt idx="15">
                        <c:v>-8.7128703421614398E-2</c:v>
                      </c:pt>
                      <c:pt idx="16">
                        <c:v>-9.8296455338255165E-2</c:v>
                      </c:pt>
                      <c:pt idx="17">
                        <c:v>-0.11886195637860382</c:v>
                      </c:pt>
                      <c:pt idx="18">
                        <c:v>-0.18567439169766434</c:v>
                      </c:pt>
                      <c:pt idx="19">
                        <c:v>-0.24549549123865377</c:v>
                      </c:pt>
                      <c:pt idx="20">
                        <c:v>-0.20480208855999832</c:v>
                      </c:pt>
                      <c:pt idx="21">
                        <c:v>-0.27124620678386235</c:v>
                      </c:pt>
                      <c:pt idx="22">
                        <c:v>-0.22974950068400751</c:v>
                      </c:pt>
                      <c:pt idx="23">
                        <c:v>-0.2736910981937925</c:v>
                      </c:pt>
                      <c:pt idx="24">
                        <c:v>-0.21576247482822833</c:v>
                      </c:pt>
                      <c:pt idx="25">
                        <c:v>-0.22969084025595282</c:v>
                      </c:pt>
                      <c:pt idx="26">
                        <c:v>-0.17899542625449921</c:v>
                      </c:pt>
                      <c:pt idx="27">
                        <c:v>-0.24804720875472111</c:v>
                      </c:pt>
                      <c:pt idx="28">
                        <c:v>-0.2472984586152342</c:v>
                      </c:pt>
                      <c:pt idx="29">
                        <c:v>-0.22838253585767193</c:v>
                      </c:pt>
                      <c:pt idx="30">
                        <c:v>-0.14284166227052872</c:v>
                      </c:pt>
                      <c:pt idx="31">
                        <c:v>-0.10956402828670017</c:v>
                      </c:pt>
                      <c:pt idx="32">
                        <c:v>-8.510222628573666E-2</c:v>
                      </c:pt>
                      <c:pt idx="33">
                        <c:v>-2.1770676464572217E-2</c:v>
                      </c:pt>
                      <c:pt idx="34">
                        <c:v>5.6412002259338991E-2</c:v>
                      </c:pt>
                      <c:pt idx="35">
                        <c:v>0.12741558169267797</c:v>
                      </c:pt>
                      <c:pt idx="36">
                        <c:v>0.11122317675174301</c:v>
                      </c:pt>
                      <c:pt idx="37">
                        <c:v>0.16498014948168871</c:v>
                      </c:pt>
                      <c:pt idx="38">
                        <c:v>8.172375324069385E-2</c:v>
                      </c:pt>
                      <c:pt idx="39">
                        <c:v>0.13630311335952364</c:v>
                      </c:pt>
                      <c:pt idx="40">
                        <c:v>0.17358343584717462</c:v>
                      </c:pt>
                      <c:pt idx="41">
                        <c:v>0.15346204237309874</c:v>
                      </c:pt>
                      <c:pt idx="42">
                        <c:v>0.13063208950573885</c:v>
                      </c:pt>
                      <c:pt idx="43">
                        <c:v>0.13726037327640597</c:v>
                      </c:pt>
                      <c:pt idx="44">
                        <c:v>9.6898006990356639E-2</c:v>
                      </c:pt>
                      <c:pt idx="45">
                        <c:v>0.11268837210169554</c:v>
                      </c:pt>
                      <c:pt idx="46">
                        <c:v>4.5102279939767606E-2</c:v>
                      </c:pt>
                      <c:pt idx="47">
                        <c:v>-8.2800520906141355E-3</c:v>
                      </c:pt>
                      <c:pt idx="48">
                        <c:v>-5.5268283246524538E-2</c:v>
                      </c:pt>
                      <c:pt idx="49">
                        <c:v>-0.10163259640363902</c:v>
                      </c:pt>
                      <c:pt idx="50">
                        <c:v>-7.3087552723159616E-2</c:v>
                      </c:pt>
                      <c:pt idx="51">
                        <c:v>-3.4605411009506939E-2</c:v>
                      </c:pt>
                      <c:pt idx="52">
                        <c:v>-2.8514140335985812E-2</c:v>
                      </c:pt>
                      <c:pt idx="53">
                        <c:v>-2.6400973297353962E-2</c:v>
                      </c:pt>
                      <c:pt idx="54">
                        <c:v>-8.0983441934129624E-2</c:v>
                      </c:pt>
                      <c:pt idx="55">
                        <c:v>-2.900134938923592E-2</c:v>
                      </c:pt>
                      <c:pt idx="56">
                        <c:v>-7.3412983617538452E-3</c:v>
                      </c:pt>
                      <c:pt idx="57">
                        <c:v>-4.9402604943961391E-2</c:v>
                      </c:pt>
                      <c:pt idx="58">
                        <c:v>-1.3416269455464088E-2</c:v>
                      </c:pt>
                      <c:pt idx="59">
                        <c:v>1.5629367222391499E-2</c:v>
                      </c:pt>
                      <c:pt idx="60">
                        <c:v>7.0461216776601901E-2</c:v>
                      </c:pt>
                      <c:pt idx="61">
                        <c:v>0.10518673042566808</c:v>
                      </c:pt>
                      <c:pt idx="62">
                        <c:v>0.11387317075054879</c:v>
                      </c:pt>
                      <c:pt idx="63">
                        <c:v>8.2741854349840632E-2</c:v>
                      </c:pt>
                      <c:pt idx="64">
                        <c:v>5.0599267313889106E-2</c:v>
                      </c:pt>
                      <c:pt idx="65">
                        <c:v>4.3124811671120721E-2</c:v>
                      </c:pt>
                      <c:pt idx="66">
                        <c:v>0.10646785391993523</c:v>
                      </c:pt>
                      <c:pt idx="67">
                        <c:v>-2.5387513854712072E-2</c:v>
                      </c:pt>
                      <c:pt idx="68">
                        <c:v>-0.15589051322989797</c:v>
                      </c:pt>
                      <c:pt idx="69">
                        <c:v>-0.20288177884069203</c:v>
                      </c:pt>
                      <c:pt idx="70">
                        <c:v>-0.25620118858058694</c:v>
                      </c:pt>
                      <c:pt idx="71">
                        <c:v>-0.30281137018769888</c:v>
                      </c:pt>
                      <c:pt idx="72">
                        <c:v>-0.3525657133051866</c:v>
                      </c:pt>
                      <c:pt idx="73">
                        <c:v>-0.38480047117860045</c:v>
                      </c:pt>
                      <c:pt idx="74">
                        <c:v>-0.43417429766921645</c:v>
                      </c:pt>
                      <c:pt idx="75">
                        <c:v>-0.48881092230262724</c:v>
                      </c:pt>
                      <c:pt idx="76">
                        <c:v>-0.53829975426616539</c:v>
                      </c:pt>
                      <c:pt idx="77">
                        <c:v>-0.58855733438372071</c:v>
                      </c:pt>
                      <c:pt idx="78">
                        <c:v>-0.67753580820523007</c:v>
                      </c:pt>
                      <c:pt idx="79">
                        <c:v>-0.62527733342768232</c:v>
                      </c:pt>
                      <c:pt idx="80">
                        <c:v>-0.48626285319293233</c:v>
                      </c:pt>
                      <c:pt idx="81">
                        <c:v>-0.2802044185037415</c:v>
                      </c:pt>
                      <c:pt idx="82">
                        <c:v>-8.7864272163711274E-2</c:v>
                      </c:pt>
                      <c:pt idx="83">
                        <c:v>5.1215643905699479E-2</c:v>
                      </c:pt>
                      <c:pt idx="84">
                        <c:v>0.26818429361358653</c:v>
                      </c:pt>
                      <c:pt idx="85">
                        <c:v>0.3917183616926308</c:v>
                      </c:pt>
                      <c:pt idx="86">
                        <c:v>0.60135408423509074</c:v>
                      </c:pt>
                      <c:pt idx="87">
                        <c:v>0.77300643985255757</c:v>
                      </c:pt>
                      <c:pt idx="88">
                        <c:v>1.0557724337115182</c:v>
                      </c:pt>
                      <c:pt idx="89">
                        <c:v>1.4674301964541807</c:v>
                      </c:pt>
                      <c:pt idx="90">
                        <c:v>2.2947981594390745</c:v>
                      </c:pt>
                      <c:pt idx="91">
                        <c:v>2.1962031848528718</c:v>
                      </c:pt>
                      <c:pt idx="92">
                        <c:v>1.7298021894110862</c:v>
                      </c:pt>
                      <c:pt idx="93">
                        <c:v>1.0045184424933629</c:v>
                      </c:pt>
                      <c:pt idx="94">
                        <c:v>0.58802982237681267</c:v>
                      </c:pt>
                      <c:pt idx="95">
                        <c:v>0.49433282192109795</c:v>
                      </c:pt>
                      <c:pt idx="96">
                        <c:v>0.29048128611598473</c:v>
                      </c:pt>
                      <c:pt idx="97">
                        <c:v>0.23321441891091668</c:v>
                      </c:pt>
                      <c:pt idx="98">
                        <c:v>0.13775563426278106</c:v>
                      </c:pt>
                      <c:pt idx="99">
                        <c:v>0.22499813687139339</c:v>
                      </c:pt>
                      <c:pt idx="100">
                        <c:v>0.15210004180938413</c:v>
                      </c:pt>
                      <c:pt idx="101">
                        <c:v>9.088603512273892E-2</c:v>
                      </c:pt>
                      <c:pt idx="102">
                        <c:v>2.0918113922455888E-2</c:v>
                      </c:pt>
                      <c:pt idx="103">
                        <c:v>-1.8088609498857648E-2</c:v>
                      </c:pt>
                      <c:pt idx="104">
                        <c:v>-5.5910996884809265E-2</c:v>
                      </c:pt>
                      <c:pt idx="105">
                        <c:v>-2.9799923513530422E-2</c:v>
                      </c:pt>
                      <c:pt idx="106">
                        <c:v>6.0643492803736453E-2</c:v>
                      </c:pt>
                      <c:pt idx="107">
                        <c:v>2.7908994483493064E-2</c:v>
                      </c:pt>
                      <c:pt idx="108">
                        <c:v>2.9327470805229561E-2</c:v>
                      </c:pt>
                    </c:numCache>
                  </c:numRef>
                </c:val>
                <c:smooth val="0"/>
                <c:extLst xmlns:c15="http://schemas.microsoft.com/office/drawing/2012/chart">
                  <c:ext xmlns:c16="http://schemas.microsoft.com/office/drawing/2014/chart" uri="{C3380CC4-5D6E-409C-BE32-E72D297353CC}">
                    <c16:uniqueId val="{00000003-8552-43BC-B274-F7E22FBA3846}"/>
                  </c:ext>
                </c:extLst>
              </c15:ser>
            </c15:filteredLineSeries>
            <c15:filteredLineSeries>
              <c15:ser>
                <c:idx val="5"/>
                <c:order val="5"/>
                <c:tx>
                  <c:strRef>
                    <c:extLst>
                      <c:ext xmlns:c15="http://schemas.microsoft.com/office/drawing/2012/chart" uri="{02D57815-91ED-43cb-92C2-25804820EDAC}">
                        <c15:formulaRef>
                          <c15:sqref>'NI overnight trips by dest'!$G$10</c15:sqref>
                        </c15:formulaRef>
                      </c:ext>
                    </c:extLst>
                    <c:strCache>
                      <c:ptCount val="1"/>
                      <c:pt idx="0">
                        <c:v>Percentage change (%) year on year to ROI overnight trips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dest'!$G$11:$G$125</c15:sqref>
                        </c15:fullRef>
                        <c15:formulaRef>
                          <c15:sqref>'NI overnight trips by dest'!$G$17:$G$125</c15:sqref>
                        </c15:formulaRef>
                      </c:ext>
                    </c:extLst>
                    <c:numCache>
                      <c:formatCode>0%</c:formatCode>
                      <c:ptCount val="109"/>
                      <c:pt idx="6">
                        <c:v>0.18302332610363037</c:v>
                      </c:pt>
                      <c:pt idx="7">
                        <c:v>5.4979943700190256E-2</c:v>
                      </c:pt>
                      <c:pt idx="8">
                        <c:v>-7.2415199964943805E-2</c:v>
                      </c:pt>
                      <c:pt idx="9">
                        <c:v>-0.14721150606373998</c:v>
                      </c:pt>
                      <c:pt idx="10">
                        <c:v>-0.12486684459312593</c:v>
                      </c:pt>
                      <c:pt idx="11">
                        <c:v>-0.11487216975687194</c:v>
                      </c:pt>
                      <c:pt idx="12">
                        <c:v>-0.10089051277390985</c:v>
                      </c:pt>
                      <c:pt idx="13">
                        <c:v>-0.141256894801392</c:v>
                      </c:pt>
                      <c:pt idx="14">
                        <c:v>-0.1100276047189389</c:v>
                      </c:pt>
                      <c:pt idx="15">
                        <c:v>-0.1326512017411686</c:v>
                      </c:pt>
                      <c:pt idx="16">
                        <c:v>-0.14940025899221318</c:v>
                      </c:pt>
                      <c:pt idx="17">
                        <c:v>-0.14755998712765861</c:v>
                      </c:pt>
                      <c:pt idx="18">
                        <c:v>-0.17183877480405074</c:v>
                      </c:pt>
                      <c:pt idx="19">
                        <c:v>-0.16643578389299848</c:v>
                      </c:pt>
                      <c:pt idx="20">
                        <c:v>-5.6372310291465035E-2</c:v>
                      </c:pt>
                      <c:pt idx="21">
                        <c:v>-1.8177416131936439E-2</c:v>
                      </c:pt>
                      <c:pt idx="22">
                        <c:v>-8.1904723323743961E-2</c:v>
                      </c:pt>
                      <c:pt idx="23">
                        <c:v>-9.9392181486089873E-2</c:v>
                      </c:pt>
                      <c:pt idx="24">
                        <c:v>-5.4307227369057194E-2</c:v>
                      </c:pt>
                      <c:pt idx="25">
                        <c:v>2.6139563864259904E-2</c:v>
                      </c:pt>
                      <c:pt idx="26">
                        <c:v>2.8176063498237598E-2</c:v>
                      </c:pt>
                      <c:pt idx="27">
                        <c:v>1.6539375384642334E-2</c:v>
                      </c:pt>
                      <c:pt idx="28">
                        <c:v>-3.757290303728994E-2</c:v>
                      </c:pt>
                      <c:pt idx="29">
                        <c:v>-4.142528617828934E-2</c:v>
                      </c:pt>
                      <c:pt idx="30">
                        <c:v>-5.1823895725191568E-2</c:v>
                      </c:pt>
                      <c:pt idx="31">
                        <c:v>7.3374162118229648E-3</c:v>
                      </c:pt>
                      <c:pt idx="32">
                        <c:v>-4.920999346075515E-2</c:v>
                      </c:pt>
                      <c:pt idx="33">
                        <c:v>-3.4143549523048544E-2</c:v>
                      </c:pt>
                      <c:pt idx="34">
                        <c:v>-7.102236306479659E-2</c:v>
                      </c:pt>
                      <c:pt idx="35">
                        <c:v>9.05823882589403E-3</c:v>
                      </c:pt>
                      <c:pt idx="36">
                        <c:v>-7.4356138806491598E-2</c:v>
                      </c:pt>
                      <c:pt idx="37">
                        <c:v>-0.11320471647460063</c:v>
                      </c:pt>
                      <c:pt idx="38">
                        <c:v>-0.13606270110871577</c:v>
                      </c:pt>
                      <c:pt idx="39">
                        <c:v>-5.5907777410273161E-2</c:v>
                      </c:pt>
                      <c:pt idx="40">
                        <c:v>1.5506727220231289E-2</c:v>
                      </c:pt>
                      <c:pt idx="41">
                        <c:v>2.5241007299093007E-2</c:v>
                      </c:pt>
                      <c:pt idx="42">
                        <c:v>5.4364473072400367E-2</c:v>
                      </c:pt>
                      <c:pt idx="43">
                        <c:v>-2.6969811800146959E-2</c:v>
                      </c:pt>
                      <c:pt idx="44">
                        <c:v>-2.2919712606790321E-2</c:v>
                      </c:pt>
                      <c:pt idx="45">
                        <c:v>-4.433951817856505E-3</c:v>
                      </c:pt>
                      <c:pt idx="46">
                        <c:v>0.11767877509531435</c:v>
                      </c:pt>
                      <c:pt idx="47">
                        <c:v>5.7490039438045657E-5</c:v>
                      </c:pt>
                      <c:pt idx="48">
                        <c:v>3.2433205689558646E-2</c:v>
                      </c:pt>
                      <c:pt idx="49">
                        <c:v>5.4234435037419884E-2</c:v>
                      </c:pt>
                      <c:pt idx="50">
                        <c:v>8.8323182619395452E-2</c:v>
                      </c:pt>
                      <c:pt idx="51">
                        <c:v>-7.1229254950956768E-5</c:v>
                      </c:pt>
                      <c:pt idx="52">
                        <c:v>-3.8778138013449717E-2</c:v>
                      </c:pt>
                      <c:pt idx="53">
                        <c:v>-6.1289154499089699E-2</c:v>
                      </c:pt>
                      <c:pt idx="54">
                        <c:v>-6.6203982919210938E-2</c:v>
                      </c:pt>
                      <c:pt idx="55">
                        <c:v>-1.0863235201602801E-2</c:v>
                      </c:pt>
                      <c:pt idx="56">
                        <c:v>1.0626800794443284E-2</c:v>
                      </c:pt>
                      <c:pt idx="57">
                        <c:v>-2.9411224518522003E-2</c:v>
                      </c:pt>
                      <c:pt idx="58">
                        <c:v>-0.12748253208074439</c:v>
                      </c:pt>
                      <c:pt idx="59">
                        <c:v>-5.2604150773380147E-2</c:v>
                      </c:pt>
                      <c:pt idx="60">
                        <c:v>-2.1712029513033772E-2</c:v>
                      </c:pt>
                      <c:pt idx="61">
                        <c:v>-2.3271875393554697E-2</c:v>
                      </c:pt>
                      <c:pt idx="62">
                        <c:v>-4.5817181253822198E-2</c:v>
                      </c:pt>
                      <c:pt idx="63">
                        <c:v>-2.8572413097396551E-2</c:v>
                      </c:pt>
                      <c:pt idx="64">
                        <c:v>3.740641314092086E-3</c:v>
                      </c:pt>
                      <c:pt idx="65">
                        <c:v>3.378751954390255E-2</c:v>
                      </c:pt>
                      <c:pt idx="66">
                        <c:v>-2.0286451883480554E-3</c:v>
                      </c:pt>
                      <c:pt idx="67">
                        <c:v>-7.5074530806700526E-2</c:v>
                      </c:pt>
                      <c:pt idx="68">
                        <c:v>-0.1680544849280064</c:v>
                      </c:pt>
                      <c:pt idx="69">
                        <c:v>-0.26931568931247257</c:v>
                      </c:pt>
                      <c:pt idx="70">
                        <c:v>-0.31121349889713684</c:v>
                      </c:pt>
                      <c:pt idx="71">
                        <c:v>-0.38643159834278229</c:v>
                      </c:pt>
                      <c:pt idx="72">
                        <c:v>-0.41019264542144435</c:v>
                      </c:pt>
                      <c:pt idx="73">
                        <c:v>-0.44473934772994678</c:v>
                      </c:pt>
                      <c:pt idx="74">
                        <c:v>-0.50597529295006494</c:v>
                      </c:pt>
                      <c:pt idx="75">
                        <c:v>-0.54830371041516446</c:v>
                      </c:pt>
                      <c:pt idx="76">
                        <c:v>-0.63028896265236245</c:v>
                      </c:pt>
                      <c:pt idx="77">
                        <c:v>-0.70753427651096779</c:v>
                      </c:pt>
                      <c:pt idx="78">
                        <c:v>-0.7370731968902936</c:v>
                      </c:pt>
                      <c:pt idx="79">
                        <c:v>-0.71775454181144294</c:v>
                      </c:pt>
                      <c:pt idx="80">
                        <c:v>-0.67588282970240454</c:v>
                      </c:pt>
                      <c:pt idx="81">
                        <c:v>-0.53985125436334103</c:v>
                      </c:pt>
                      <c:pt idx="82">
                        <c:v>-0.26177495640065096</c:v>
                      </c:pt>
                      <c:pt idx="83">
                        <c:v>-8.5991267845916375E-2</c:v>
                      </c:pt>
                      <c:pt idx="84">
                        <c:v>-1.9760763415392249E-2</c:v>
                      </c:pt>
                      <c:pt idx="85">
                        <c:v>8.6602029017527074E-2</c:v>
                      </c:pt>
                      <c:pt idx="86">
                        <c:v>0.40961717458352864</c:v>
                      </c:pt>
                      <c:pt idx="87">
                        <c:v>0.55615123007114586</c:v>
                      </c:pt>
                      <c:pt idx="88">
                        <c:v>1.0032217187376513</c:v>
                      </c:pt>
                      <c:pt idx="89">
                        <c:v>1.7327543755086776</c:v>
                      </c:pt>
                      <c:pt idx="90">
                        <c:v>2.3621374444841932</c:v>
                      </c:pt>
                      <c:pt idx="91">
                        <c:v>2.777024537519837</c:v>
                      </c:pt>
                      <c:pt idx="92">
                        <c:v>2.9130111802627288</c:v>
                      </c:pt>
                      <c:pt idx="93">
                        <c:v>2.2434515285368222</c:v>
                      </c:pt>
                      <c:pt idx="94">
                        <c:v>1.25001605414566</c:v>
                      </c:pt>
                      <c:pt idx="95">
                        <c:v>0.92904448037901854</c:v>
                      </c:pt>
                      <c:pt idx="96">
                        <c:v>0.78926059207171173</c:v>
                      </c:pt>
                      <c:pt idx="97">
                        <c:v>0.66142613077479961</c:v>
                      </c:pt>
                      <c:pt idx="98">
                        <c:v>0.37887984638107125</c:v>
                      </c:pt>
                      <c:pt idx="99">
                        <c:v>0.38604164632369781</c:v>
                      </c:pt>
                      <c:pt idx="100">
                        <c:v>0.28880855951197337</c:v>
                      </c:pt>
                      <c:pt idx="101">
                        <c:v>0.14915284975612611</c:v>
                      </c:pt>
                      <c:pt idx="102">
                        <c:v>7.7829306697424813E-2</c:v>
                      </c:pt>
                      <c:pt idx="103">
                        <c:v>-8.1735572568122541E-2</c:v>
                      </c:pt>
                      <c:pt idx="104">
                        <c:v>-0.19501173803847024</c:v>
                      </c:pt>
                      <c:pt idx="105">
                        <c:v>-0.25488945549409359</c:v>
                      </c:pt>
                      <c:pt idx="106">
                        <c:v>-0.29719230190926366</c:v>
                      </c:pt>
                      <c:pt idx="107">
                        <c:v>-0.2376056354800031</c:v>
                      </c:pt>
                      <c:pt idx="108">
                        <c:v>-0.22825029204202454</c:v>
                      </c:pt>
                    </c:numCache>
                  </c:numRef>
                </c:val>
                <c:smooth val="0"/>
                <c:extLst xmlns:c15="http://schemas.microsoft.com/office/drawing/2012/chart">
                  <c:ext xmlns:c16="http://schemas.microsoft.com/office/drawing/2014/chart" uri="{C3380CC4-5D6E-409C-BE32-E72D297353CC}">
                    <c16:uniqueId val="{00000005-8552-43BC-B274-F7E22FBA3846}"/>
                  </c:ext>
                </c:extLst>
              </c15:ser>
            </c15:filteredLineSeries>
            <c15:filteredLineSeries>
              <c15:ser>
                <c:idx val="7"/>
                <c:order val="7"/>
                <c:tx>
                  <c:strRef>
                    <c:extLst>
                      <c:ext xmlns:c15="http://schemas.microsoft.com/office/drawing/2012/chart" uri="{02D57815-91ED-43cb-92C2-25804820EDAC}">
                        <c15:formulaRef>
                          <c15:sqref>'NI overnight trips by dest'!$I$10</c15:sqref>
                        </c15:formulaRef>
                      </c:ext>
                    </c:extLst>
                    <c:strCache>
                      <c:ptCount val="1"/>
                      <c:pt idx="0">
                        <c:v>Percentage change (%) year on year to GB overnight trips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dest'!$I$11:$I$125</c15:sqref>
                        </c15:fullRef>
                        <c15:formulaRef>
                          <c15:sqref>'NI overnight trips by dest'!$I$17:$I$125</c15:sqref>
                        </c15:formulaRef>
                      </c:ext>
                    </c:extLst>
                    <c:numCache>
                      <c:formatCode>0%</c:formatCode>
                      <c:ptCount val="109"/>
                      <c:pt idx="6">
                        <c:v>0.16511636735443466</c:v>
                      </c:pt>
                      <c:pt idx="7">
                        <c:v>0.13931468592150029</c:v>
                      </c:pt>
                      <c:pt idx="8">
                        <c:v>0.21758507494867252</c:v>
                      </c:pt>
                      <c:pt idx="9">
                        <c:v>0.20968742034176338</c:v>
                      </c:pt>
                      <c:pt idx="10">
                        <c:v>0.20287584082510199</c:v>
                      </c:pt>
                      <c:pt idx="11">
                        <c:v>0.14343262395291501</c:v>
                      </c:pt>
                      <c:pt idx="12">
                        <c:v>0.18897468961922081</c:v>
                      </c:pt>
                      <c:pt idx="13">
                        <c:v>8.9720412340211872E-2</c:v>
                      </c:pt>
                      <c:pt idx="14">
                        <c:v>0.11546249206278042</c:v>
                      </c:pt>
                      <c:pt idx="15">
                        <c:v>-5.9405182763455156E-3</c:v>
                      </c:pt>
                      <c:pt idx="16">
                        <c:v>-3.9889086780030746E-2</c:v>
                      </c:pt>
                      <c:pt idx="17">
                        <c:v>-5.613378378736824E-2</c:v>
                      </c:pt>
                      <c:pt idx="18">
                        <c:v>-8.0232845238085673E-2</c:v>
                      </c:pt>
                      <c:pt idx="19">
                        <c:v>-7.4010332047478075E-2</c:v>
                      </c:pt>
                      <c:pt idx="20">
                        <c:v>-2.1160749159897501E-2</c:v>
                      </c:pt>
                      <c:pt idx="21">
                        <c:v>-7.8641916317651661E-2</c:v>
                      </c:pt>
                      <c:pt idx="22">
                        <c:v>-0.12143121976652557</c:v>
                      </c:pt>
                      <c:pt idx="23">
                        <c:v>-0.12956507922932189</c:v>
                      </c:pt>
                      <c:pt idx="24">
                        <c:v>-9.3133819671632631E-2</c:v>
                      </c:pt>
                      <c:pt idx="25">
                        <c:v>-2.6806230022229486E-2</c:v>
                      </c:pt>
                      <c:pt idx="26">
                        <c:v>-2.2019453771611807E-2</c:v>
                      </c:pt>
                      <c:pt idx="27">
                        <c:v>0.12966410381340363</c:v>
                      </c:pt>
                      <c:pt idx="28">
                        <c:v>0.15548229189921978</c:v>
                      </c:pt>
                      <c:pt idx="29">
                        <c:v>0.12272688053043888</c:v>
                      </c:pt>
                      <c:pt idx="30">
                        <c:v>8.6016355554262167E-2</c:v>
                      </c:pt>
                      <c:pt idx="31">
                        <c:v>6.943586540406689E-2</c:v>
                      </c:pt>
                      <c:pt idx="32">
                        <c:v>-5.6021788372996692E-2</c:v>
                      </c:pt>
                      <c:pt idx="33">
                        <c:v>1.8481999344659605E-2</c:v>
                      </c:pt>
                      <c:pt idx="34">
                        <c:v>0.15068210986321146</c:v>
                      </c:pt>
                      <c:pt idx="35">
                        <c:v>0.23102224157516238</c:v>
                      </c:pt>
                      <c:pt idx="36">
                        <c:v>0.19903216536610377</c:v>
                      </c:pt>
                      <c:pt idx="37">
                        <c:v>0.12717683891469209</c:v>
                      </c:pt>
                      <c:pt idx="38">
                        <c:v>6.9907261644436794E-2</c:v>
                      </c:pt>
                      <c:pt idx="39">
                        <c:v>-2.0513474589615187E-2</c:v>
                      </c:pt>
                      <c:pt idx="40">
                        <c:v>-2.8304695044207139E-2</c:v>
                      </c:pt>
                      <c:pt idx="41">
                        <c:v>2.7057785766059449E-2</c:v>
                      </c:pt>
                      <c:pt idx="42">
                        <c:v>6.0907360767807707E-2</c:v>
                      </c:pt>
                      <c:pt idx="43">
                        <c:v>9.6626393579927375E-2</c:v>
                      </c:pt>
                      <c:pt idx="44">
                        <c:v>0.12717563769320933</c:v>
                      </c:pt>
                      <c:pt idx="45">
                        <c:v>8.1728867579637529E-2</c:v>
                      </c:pt>
                      <c:pt idx="46">
                        <c:v>9.6493009719783931E-3</c:v>
                      </c:pt>
                      <c:pt idx="47">
                        <c:v>-7.2202128759002795E-2</c:v>
                      </c:pt>
                      <c:pt idx="48">
                        <c:v>-5.7080850491153738E-2</c:v>
                      </c:pt>
                      <c:pt idx="49">
                        <c:v>-3.6183469728075748E-2</c:v>
                      </c:pt>
                      <c:pt idx="50">
                        <c:v>-6.5885168666767824E-3</c:v>
                      </c:pt>
                      <c:pt idx="51">
                        <c:v>-5.7317909876124701E-2</c:v>
                      </c:pt>
                      <c:pt idx="52">
                        <c:v>-8.4154198564804661E-2</c:v>
                      </c:pt>
                      <c:pt idx="53">
                        <c:v>-0.11140546609393488</c:v>
                      </c:pt>
                      <c:pt idx="54">
                        <c:v>-0.10121731142266811</c:v>
                      </c:pt>
                      <c:pt idx="55">
                        <c:v>-0.11009873358247345</c:v>
                      </c:pt>
                      <c:pt idx="56">
                        <c:v>-5.4696508615026729E-2</c:v>
                      </c:pt>
                      <c:pt idx="57">
                        <c:v>-5.9581001079016371E-2</c:v>
                      </c:pt>
                      <c:pt idx="58">
                        <c:v>-3.652539217398821E-2</c:v>
                      </c:pt>
                      <c:pt idx="59">
                        <c:v>5.9705751389730187E-2</c:v>
                      </c:pt>
                      <c:pt idx="60">
                        <c:v>3.5595659511724664E-2</c:v>
                      </c:pt>
                      <c:pt idx="61">
                        <c:v>1.8760890315946851E-2</c:v>
                      </c:pt>
                      <c:pt idx="62">
                        <c:v>5.2871108802140215E-2</c:v>
                      </c:pt>
                      <c:pt idx="63">
                        <c:v>0.14778352559393693</c:v>
                      </c:pt>
                      <c:pt idx="64">
                        <c:v>0.21338279628089113</c:v>
                      </c:pt>
                      <c:pt idx="65">
                        <c:v>0.17608370368866216</c:v>
                      </c:pt>
                      <c:pt idx="66">
                        <c:v>0.11448282428943753</c:v>
                      </c:pt>
                      <c:pt idx="67">
                        <c:v>1.9413809207452719E-2</c:v>
                      </c:pt>
                      <c:pt idx="68">
                        <c:v>-0.11021397159354195</c:v>
                      </c:pt>
                      <c:pt idx="69">
                        <c:v>-0.15028055068561472</c:v>
                      </c:pt>
                      <c:pt idx="70">
                        <c:v>-0.29396298265199983</c:v>
                      </c:pt>
                      <c:pt idx="71">
                        <c:v>-0.41924929697053365</c:v>
                      </c:pt>
                      <c:pt idx="72">
                        <c:v>-0.4394564821194395</c:v>
                      </c:pt>
                      <c:pt idx="73">
                        <c:v>-0.45140779132245068</c:v>
                      </c:pt>
                      <c:pt idx="74">
                        <c:v>-0.53393087845762421</c:v>
                      </c:pt>
                      <c:pt idx="75">
                        <c:v>-0.6024430805712111</c:v>
                      </c:pt>
                      <c:pt idx="76">
                        <c:v>-0.6877200197832547</c:v>
                      </c:pt>
                      <c:pt idx="77">
                        <c:v>-0.71783938272787629</c:v>
                      </c:pt>
                      <c:pt idx="78">
                        <c:v>-0.77533210960523957</c:v>
                      </c:pt>
                      <c:pt idx="79">
                        <c:v>-0.76091218624695955</c:v>
                      </c:pt>
                      <c:pt idx="80">
                        <c:v>-0.71077220712161671</c:v>
                      </c:pt>
                      <c:pt idx="81">
                        <c:v>-0.66243566401931731</c:v>
                      </c:pt>
                      <c:pt idx="82">
                        <c:v>-0.45830996241170241</c:v>
                      </c:pt>
                      <c:pt idx="83">
                        <c:v>-0.2591486837120251</c:v>
                      </c:pt>
                      <c:pt idx="84">
                        <c:v>-0.26700736859039287</c:v>
                      </c:pt>
                      <c:pt idx="85">
                        <c:v>-0.24374238254488129</c:v>
                      </c:pt>
                      <c:pt idx="86">
                        <c:v>-6.8498206854282845E-2</c:v>
                      </c:pt>
                      <c:pt idx="87">
                        <c:v>0.10062123609423672</c:v>
                      </c:pt>
                      <c:pt idx="88">
                        <c:v>0.45709258151569948</c:v>
                      </c:pt>
                      <c:pt idx="89">
                        <c:v>0.7301854472400674</c:v>
                      </c:pt>
                      <c:pt idx="90">
                        <c:v>1.4944156279664811</c:v>
                      </c:pt>
                      <c:pt idx="91">
                        <c:v>1.7666232692343751</c:v>
                      </c:pt>
                      <c:pt idx="92">
                        <c:v>1.5978228840462514</c:v>
                      </c:pt>
                      <c:pt idx="93">
                        <c:v>1.6087841769566207</c:v>
                      </c:pt>
                      <c:pt idx="94">
                        <c:v>0.83249987937968395</c:v>
                      </c:pt>
                      <c:pt idx="95">
                        <c:v>0.61645361145347954</c:v>
                      </c:pt>
                      <c:pt idx="96">
                        <c:v>0.74388130996284418</c:v>
                      </c:pt>
                      <c:pt idx="97">
                        <c:v>0.77328616336661182</c:v>
                      </c:pt>
                      <c:pt idx="98">
                        <c:v>0.68958921433844234</c:v>
                      </c:pt>
                      <c:pt idx="99">
                        <c:v>0.61850564786802453</c:v>
                      </c:pt>
                      <c:pt idx="100">
                        <c:v>0.51746983317978446</c:v>
                      </c:pt>
                      <c:pt idx="101">
                        <c:v>0.49521453159568402</c:v>
                      </c:pt>
                      <c:pt idx="102">
                        <c:v>0.33789247599753869</c:v>
                      </c:pt>
                      <c:pt idx="103">
                        <c:v>0.25000287468537674</c:v>
                      </c:pt>
                      <c:pt idx="104">
                        <c:v>0.25084783368155489</c:v>
                      </c:pt>
                      <c:pt idx="105">
                        <c:v>9.1725458708641197E-2</c:v>
                      </c:pt>
                      <c:pt idx="106">
                        <c:v>0.15067981698064903</c:v>
                      </c:pt>
                      <c:pt idx="107">
                        <c:v>5.8774330279252905E-2</c:v>
                      </c:pt>
                      <c:pt idx="108">
                        <c:v>7.2504796341676919E-2</c:v>
                      </c:pt>
                    </c:numCache>
                  </c:numRef>
                </c:val>
                <c:smooth val="0"/>
                <c:extLst xmlns:c15="http://schemas.microsoft.com/office/drawing/2012/chart">
                  <c:ext xmlns:c16="http://schemas.microsoft.com/office/drawing/2014/chart" uri="{C3380CC4-5D6E-409C-BE32-E72D297353CC}">
                    <c16:uniqueId val="{00000007-8552-43BC-B274-F7E22FBA3846}"/>
                  </c:ext>
                </c:extLst>
              </c15:ser>
            </c15:filteredLineSeries>
            <c15:filteredLineSeries>
              <c15:ser>
                <c:idx val="9"/>
                <c:order val="9"/>
                <c:tx>
                  <c:strRef>
                    <c:extLst>
                      <c:ext xmlns:c15="http://schemas.microsoft.com/office/drawing/2012/chart" uri="{02D57815-91ED-43cb-92C2-25804820EDAC}">
                        <c15:formulaRef>
                          <c15:sqref>'NI overnight trips by dest'!$K$10</c15:sqref>
                        </c15:formulaRef>
                      </c:ext>
                    </c:extLst>
                    <c:strCache>
                      <c:ptCount val="1"/>
                      <c:pt idx="0">
                        <c:v>Percentage change (%) year on year to Other places overnight trips</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dest'!$K$11:$K$125</c15:sqref>
                        </c15:fullRef>
                        <c15:formulaRef>
                          <c15:sqref>'NI overnight trips by dest'!$K$17:$K$125</c15:sqref>
                        </c15:formulaRef>
                      </c:ext>
                    </c:extLst>
                    <c:numCache>
                      <c:formatCode>0%</c:formatCode>
                      <c:ptCount val="109"/>
                      <c:pt idx="6">
                        <c:v>6.3831861712074597E-2</c:v>
                      </c:pt>
                      <c:pt idx="7">
                        <c:v>7.239400263214088E-2</c:v>
                      </c:pt>
                      <c:pt idx="8">
                        <c:v>9.2347752442050207E-2</c:v>
                      </c:pt>
                      <c:pt idx="9">
                        <c:v>0.15882309847501136</c:v>
                      </c:pt>
                      <c:pt idx="10">
                        <c:v>0.13338428277260492</c:v>
                      </c:pt>
                      <c:pt idx="11">
                        <c:v>0.22219905505472182</c:v>
                      </c:pt>
                      <c:pt idx="12">
                        <c:v>0.28233264446090733</c:v>
                      </c:pt>
                      <c:pt idx="13">
                        <c:v>0.225358431397605</c:v>
                      </c:pt>
                      <c:pt idx="14">
                        <c:v>0.18036957270254209</c:v>
                      </c:pt>
                      <c:pt idx="15">
                        <c:v>0.19536698752117221</c:v>
                      </c:pt>
                      <c:pt idx="16">
                        <c:v>0.17346830342359226</c:v>
                      </c:pt>
                      <c:pt idx="17">
                        <c:v>5.0768948284043172E-2</c:v>
                      </c:pt>
                      <c:pt idx="18">
                        <c:v>-2.7293648973849279E-2</c:v>
                      </c:pt>
                      <c:pt idx="19">
                        <c:v>-1.3509724952269301E-2</c:v>
                      </c:pt>
                      <c:pt idx="20">
                        <c:v>-1.1910038644878402E-2</c:v>
                      </c:pt>
                      <c:pt idx="21">
                        <c:v>-6.4848439656371895E-2</c:v>
                      </c:pt>
                      <c:pt idx="22">
                        <c:v>-6.5653407835113378E-2</c:v>
                      </c:pt>
                      <c:pt idx="23">
                        <c:v>-7.9097385279195992E-2</c:v>
                      </c:pt>
                      <c:pt idx="24">
                        <c:v>-0.10836624550921534</c:v>
                      </c:pt>
                      <c:pt idx="25">
                        <c:v>-4.6010088098525449E-2</c:v>
                      </c:pt>
                      <c:pt idx="26">
                        <c:v>1.4544024146370019E-2</c:v>
                      </c:pt>
                      <c:pt idx="27">
                        <c:v>-2.2814866493685616E-3</c:v>
                      </c:pt>
                      <c:pt idx="28">
                        <c:v>2.3112434113955079E-2</c:v>
                      </c:pt>
                      <c:pt idx="29">
                        <c:v>8.3076810488066269E-2</c:v>
                      </c:pt>
                      <c:pt idx="30">
                        <c:v>0.10557192472326692</c:v>
                      </c:pt>
                      <c:pt idx="31">
                        <c:v>8.8559831243894369E-2</c:v>
                      </c:pt>
                      <c:pt idx="32">
                        <c:v>9.7443013239650253E-2</c:v>
                      </c:pt>
                      <c:pt idx="33">
                        <c:v>0.16457077572683176</c:v>
                      </c:pt>
                      <c:pt idx="34">
                        <c:v>0.14129222870840286</c:v>
                      </c:pt>
                      <c:pt idx="35">
                        <c:v>0.17375134780912685</c:v>
                      </c:pt>
                      <c:pt idx="36">
                        <c:v>0.17513270591318741</c:v>
                      </c:pt>
                      <c:pt idx="37">
                        <c:v>0.13213577238393298</c:v>
                      </c:pt>
                      <c:pt idx="38">
                        <c:v>8.102932006418348E-2</c:v>
                      </c:pt>
                      <c:pt idx="39">
                        <c:v>6.1871935259102388E-2</c:v>
                      </c:pt>
                      <c:pt idx="40">
                        <c:v>6.3806698628435937E-2</c:v>
                      </c:pt>
                      <c:pt idx="41">
                        <c:v>0.10790120924911584</c:v>
                      </c:pt>
                      <c:pt idx="42">
                        <c:v>0.12843786898403875</c:v>
                      </c:pt>
                      <c:pt idx="43">
                        <c:v>0.13171520355530919</c:v>
                      </c:pt>
                      <c:pt idx="44">
                        <c:v>9.7751957801048769E-2</c:v>
                      </c:pt>
                      <c:pt idx="45">
                        <c:v>4.7278391300243139E-2</c:v>
                      </c:pt>
                      <c:pt idx="46">
                        <c:v>5.0512125426815428E-2</c:v>
                      </c:pt>
                      <c:pt idx="47">
                        <c:v>-1.5731573778028654E-2</c:v>
                      </c:pt>
                      <c:pt idx="48">
                        <c:v>-4.2706911974356991E-2</c:v>
                      </c:pt>
                      <c:pt idx="49">
                        <c:v>-5.6720840002666778E-2</c:v>
                      </c:pt>
                      <c:pt idx="50">
                        <c:v>-6.947427112575298E-3</c:v>
                      </c:pt>
                      <c:pt idx="51">
                        <c:v>9.4384436358433091E-2</c:v>
                      </c:pt>
                      <c:pt idx="52">
                        <c:v>6.5869418385353415E-2</c:v>
                      </c:pt>
                      <c:pt idx="53">
                        <c:v>1.6123014238972427E-2</c:v>
                      </c:pt>
                      <c:pt idx="54">
                        <c:v>2.5479126088955004E-2</c:v>
                      </c:pt>
                      <c:pt idx="55">
                        <c:v>2.5582735282997055E-2</c:v>
                      </c:pt>
                      <c:pt idx="56">
                        <c:v>4.8489376123036235E-2</c:v>
                      </c:pt>
                      <c:pt idx="57">
                        <c:v>6.3327468495434455E-2</c:v>
                      </c:pt>
                      <c:pt idx="58">
                        <c:v>0.10591302038157126</c:v>
                      </c:pt>
                      <c:pt idx="59">
                        <c:v>0.14340640225411444</c:v>
                      </c:pt>
                      <c:pt idx="60">
                        <c:v>0.17751535157003406</c:v>
                      </c:pt>
                      <c:pt idx="61">
                        <c:v>0.21578898735041341</c:v>
                      </c:pt>
                      <c:pt idx="62">
                        <c:v>0.17259565776411132</c:v>
                      </c:pt>
                      <c:pt idx="63">
                        <c:v>1.5752684007438136E-2</c:v>
                      </c:pt>
                      <c:pt idx="64">
                        <c:v>1.9149200824855769E-2</c:v>
                      </c:pt>
                      <c:pt idx="65">
                        <c:v>4.9313062238957275E-2</c:v>
                      </c:pt>
                      <c:pt idx="66">
                        <c:v>-7.3268393898982776E-3</c:v>
                      </c:pt>
                      <c:pt idx="67">
                        <c:v>-3.2612114738296824E-2</c:v>
                      </c:pt>
                      <c:pt idx="68">
                        <c:v>-0.11209492357564915</c:v>
                      </c:pt>
                      <c:pt idx="69">
                        <c:v>-0.2282909151396523</c:v>
                      </c:pt>
                      <c:pt idx="70">
                        <c:v>-0.38523986322414278</c:v>
                      </c:pt>
                      <c:pt idx="71">
                        <c:v>-0.50269794785246014</c:v>
                      </c:pt>
                      <c:pt idx="72">
                        <c:v>-0.59989826948890379</c:v>
                      </c:pt>
                      <c:pt idx="73">
                        <c:v>-0.72197501452230617</c:v>
                      </c:pt>
                      <c:pt idx="74">
                        <c:v>-0.75987196443905836</c:v>
                      </c:pt>
                      <c:pt idx="75">
                        <c:v>-0.78897031938648976</c:v>
                      </c:pt>
                      <c:pt idx="76">
                        <c:v>-0.81747404878030117</c:v>
                      </c:pt>
                      <c:pt idx="77">
                        <c:v>-0.88289375048387697</c:v>
                      </c:pt>
                      <c:pt idx="78">
                        <c:v>-0.92399766885008716</c:v>
                      </c:pt>
                      <c:pt idx="79">
                        <c:v>-0.94484386634239104</c:v>
                      </c:pt>
                      <c:pt idx="80">
                        <c:v>-0.93926407449942184</c:v>
                      </c:pt>
                      <c:pt idx="81">
                        <c:v>-0.93060171629592925</c:v>
                      </c:pt>
                      <c:pt idx="82">
                        <c:v>-0.90948223651287907</c:v>
                      </c:pt>
                      <c:pt idx="83">
                        <c:v>-0.86029440863143414</c:v>
                      </c:pt>
                      <c:pt idx="84">
                        <c:v>-0.78951290917222761</c:v>
                      </c:pt>
                      <c:pt idx="85">
                        <c:v>-0.60904075651192746</c:v>
                      </c:pt>
                      <c:pt idx="86">
                        <c:v>-0.491882411364153</c:v>
                      </c:pt>
                      <c:pt idx="87">
                        <c:v>-0.18195108042184407</c:v>
                      </c:pt>
                      <c:pt idx="88">
                        <c:v>7.2592970319235858E-3</c:v>
                      </c:pt>
                      <c:pt idx="89">
                        <c:v>0.8251909340361856</c:v>
                      </c:pt>
                      <c:pt idx="90">
                        <c:v>2.2120084722577245</c:v>
                      </c:pt>
                      <c:pt idx="91">
                        <c:v>4.6655231067529241</c:v>
                      </c:pt>
                      <c:pt idx="92">
                        <c:v>5.886822304070046</c:v>
                      </c:pt>
                      <c:pt idx="93">
                        <c:v>6.9942934119488571</c:v>
                      </c:pt>
                      <c:pt idx="94">
                        <c:v>8.6276632374871376</c:v>
                      </c:pt>
                      <c:pt idx="95">
                        <c:v>7.4598673449515562</c:v>
                      </c:pt>
                      <c:pt idx="96">
                        <c:v>6.9676302138388708</c:v>
                      </c:pt>
                      <c:pt idx="97">
                        <c:v>5.6626794138357663</c:v>
                      </c:pt>
                      <c:pt idx="98">
                        <c:v>5.2486858395125218</c:v>
                      </c:pt>
                      <c:pt idx="99">
                        <c:v>3.5512708869628189</c:v>
                      </c:pt>
                      <c:pt idx="100">
                        <c:v>3.4782836934868637</c:v>
                      </c:pt>
                      <c:pt idx="101">
                        <c:v>2.830191303791159</c:v>
                      </c:pt>
                      <c:pt idx="102">
                        <c:v>2.6267477826580081</c:v>
                      </c:pt>
                      <c:pt idx="103">
                        <c:v>1.8958981901512428</c:v>
                      </c:pt>
                      <c:pt idx="104">
                        <c:v>1.2596014641150552</c:v>
                      </c:pt>
                      <c:pt idx="105">
                        <c:v>1.0262133135898655</c:v>
                      </c:pt>
                      <c:pt idx="106">
                        <c:v>0.54020147067778268</c:v>
                      </c:pt>
                      <c:pt idx="107">
                        <c:v>0.40780039487848746</c:v>
                      </c:pt>
                      <c:pt idx="108">
                        <c:v>0.18865734128856271</c:v>
                      </c:pt>
                    </c:numCache>
                  </c:numRef>
                </c:val>
                <c:smooth val="0"/>
                <c:extLst xmlns:c15="http://schemas.microsoft.com/office/drawing/2012/chart">
                  <c:ext xmlns:c16="http://schemas.microsoft.com/office/drawing/2014/chart" uri="{C3380CC4-5D6E-409C-BE32-E72D297353CC}">
                    <c16:uniqueId val="{00000009-8552-43BC-B274-F7E22FBA3846}"/>
                  </c:ext>
                </c:extLst>
              </c15:ser>
            </c15:filteredLineSeries>
            <c15:filteredLineSeries>
              <c15:ser>
                <c:idx val="10"/>
                <c:order val="10"/>
                <c:tx>
                  <c:strRef>
                    <c:extLst>
                      <c:ext xmlns:c15="http://schemas.microsoft.com/office/drawing/2012/chart" uri="{02D57815-91ED-43cb-92C2-25804820EDAC}">
                        <c15:formulaRef>
                          <c15:sqref>'NI overnight trips by dest'!$L$10</c15:sqref>
                        </c15:formulaRef>
                      </c:ext>
                    </c:extLst>
                    <c:strCache>
                      <c:ptCount val="1"/>
                      <c:pt idx="0">
                        <c:v>Number of Holiday Overnight trips per 100 interviews</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dest'!$L$11:$L$125</c15:sqref>
                        </c15:fullRef>
                        <c15:formulaRef>
                          <c15:sqref>'NI overnight trips by dest'!$L$17:$L$125</c15:sqref>
                        </c15:formulaRef>
                      </c:ext>
                    </c:extLst>
                    <c:numCache>
                      <c:formatCode>_(* #,##0_);_(* \(#,##0\);_(* "-"??_);_(@_)</c:formatCode>
                      <c:ptCount val="109"/>
                      <c:pt idx="0">
                        <c:v>18.701523634408659</c:v>
                      </c:pt>
                      <c:pt idx="1">
                        <c:v>18.991515945953331</c:v>
                      </c:pt>
                      <c:pt idx="2">
                        <c:v>18.70943986600491</c:v>
                      </c:pt>
                      <c:pt idx="3">
                        <c:v>19.000082137779259</c:v>
                      </c:pt>
                      <c:pt idx="4">
                        <c:v>19.21022366565478</c:v>
                      </c:pt>
                      <c:pt idx="5">
                        <c:v>19.660987185007126</c:v>
                      </c:pt>
                      <c:pt idx="6">
                        <c:v>20.280067408674817</c:v>
                      </c:pt>
                      <c:pt idx="7">
                        <c:v>20.488229238955395</c:v>
                      </c:pt>
                      <c:pt idx="8">
                        <c:v>19.230514729856019</c:v>
                      </c:pt>
                      <c:pt idx="9">
                        <c:v>19.225028148466496</c:v>
                      </c:pt>
                      <c:pt idx="10">
                        <c:v>18.466141706189056</c:v>
                      </c:pt>
                      <c:pt idx="11">
                        <c:v>18.745110450385617</c:v>
                      </c:pt>
                      <c:pt idx="12">
                        <c:v>18.895592879349056</c:v>
                      </c:pt>
                      <c:pt idx="13">
                        <c:v>18.518684092806513</c:v>
                      </c:pt>
                      <c:pt idx="14">
                        <c:v>18.453083957373977</c:v>
                      </c:pt>
                      <c:pt idx="15">
                        <c:v>18.268079739444854</c:v>
                      </c:pt>
                      <c:pt idx="16">
                        <c:v>18.319989268551272</c:v>
                      </c:pt>
                      <c:pt idx="17">
                        <c:v>18.041068826363784</c:v>
                      </c:pt>
                      <c:pt idx="18">
                        <c:v>17.594028664852498</c:v>
                      </c:pt>
                      <c:pt idx="19">
                        <c:v>17.202259369700947</c:v>
                      </c:pt>
                      <c:pt idx="20">
                        <c:v>18.105360144894746</c:v>
                      </c:pt>
                      <c:pt idx="21">
                        <c:v>17.891678089562433</c:v>
                      </c:pt>
                      <c:pt idx="22">
                        <c:v>17.392112699641608</c:v>
                      </c:pt>
                      <c:pt idx="23">
                        <c:v>17.145526808286863</c:v>
                      </c:pt>
                      <c:pt idx="24">
                        <c:v>17.599733807542258</c:v>
                      </c:pt>
                      <c:pt idx="25">
                        <c:v>18.032895058928702</c:v>
                      </c:pt>
                      <c:pt idx="26">
                        <c:v>18.581959817170123</c:v>
                      </c:pt>
                      <c:pt idx="27">
                        <c:v>18.576589143004043</c:v>
                      </c:pt>
                      <c:pt idx="28">
                        <c:v>18.354100010082515</c:v>
                      </c:pt>
                      <c:pt idx="29">
                        <c:v>18.615493170675173</c:v>
                      </c:pt>
                      <c:pt idx="30">
                        <c:v>18.584183207787529</c:v>
                      </c:pt>
                      <c:pt idx="31">
                        <c:v>18.761839215845381</c:v>
                      </c:pt>
                      <c:pt idx="32">
                        <c:v>18.604967127747116</c:v>
                      </c:pt>
                      <c:pt idx="33">
                        <c:v>18.750345383475167</c:v>
                      </c:pt>
                      <c:pt idx="34">
                        <c:v>18.909800458257937</c:v>
                      </c:pt>
                      <c:pt idx="35">
                        <c:v>19.669513286669286</c:v>
                      </c:pt>
                      <c:pt idx="36">
                        <c:v>19.920738776865363</c:v>
                      </c:pt>
                      <c:pt idx="37">
                        <c:v>19.916541502804076</c:v>
                      </c:pt>
                      <c:pt idx="38">
                        <c:v>19.554991389326922</c:v>
                      </c:pt>
                      <c:pt idx="39">
                        <c:v>19.62307417799795</c:v>
                      </c:pt>
                      <c:pt idx="40">
                        <c:v>19.90676212126036</c:v>
                      </c:pt>
                      <c:pt idx="41">
                        <c:v>19.915831428909414</c:v>
                      </c:pt>
                      <c:pt idx="42">
                        <c:v>20.036195374499385</c:v>
                      </c:pt>
                      <c:pt idx="43">
                        <c:v>19.686343356242361</c:v>
                      </c:pt>
                      <c:pt idx="44">
                        <c:v>19.520434765489451</c:v>
                      </c:pt>
                      <c:pt idx="45">
                        <c:v>19.866507320743811</c:v>
                      </c:pt>
                      <c:pt idx="46">
                        <c:v>19.981189351161856</c:v>
                      </c:pt>
                      <c:pt idx="47">
                        <c:v>19.263581818083619</c:v>
                      </c:pt>
                      <c:pt idx="48">
                        <c:v>18.416784765929425</c:v>
                      </c:pt>
                      <c:pt idx="49">
                        <c:v>18.303641416924897</c:v>
                      </c:pt>
                      <c:pt idx="50">
                        <c:v>18.470185168492375</c:v>
                      </c:pt>
                      <c:pt idx="51">
                        <c:v>18.68182538013258</c:v>
                      </c:pt>
                      <c:pt idx="52">
                        <c:v>18.67585097371877</c:v>
                      </c:pt>
                      <c:pt idx="53">
                        <c:v>18.469379161469611</c:v>
                      </c:pt>
                      <c:pt idx="54">
                        <c:v>18.648448846144674</c:v>
                      </c:pt>
                      <c:pt idx="55">
                        <c:v>19.073302053010078</c:v>
                      </c:pt>
                      <c:pt idx="56">
                        <c:v>19.222057153298522</c:v>
                      </c:pt>
                      <c:pt idx="57">
                        <c:v>19.054459887827317</c:v>
                      </c:pt>
                      <c:pt idx="58">
                        <c:v>19.273239357139207</c:v>
                      </c:pt>
                      <c:pt idx="59">
                        <c:v>19.707154684484152</c:v>
                      </c:pt>
                      <c:pt idx="60">
                        <c:v>20.137443137751141</c:v>
                      </c:pt>
                      <c:pt idx="61">
                        <c:v>20.212518212826218</c:v>
                      </c:pt>
                      <c:pt idx="62">
                        <c:v>20.07096627754056</c:v>
                      </c:pt>
                      <c:pt idx="63">
                        <c:v>20.246369057444944</c:v>
                      </c:pt>
                      <c:pt idx="64">
                        <c:v>20.306630127655314</c:v>
                      </c:pt>
                      <c:pt idx="65">
                        <c:v>20.595032111648788</c:v>
                      </c:pt>
                      <c:pt idx="66">
                        <c:v>20.212305308190281</c:v>
                      </c:pt>
                      <c:pt idx="67">
                        <c:v>19.033918287577649</c:v>
                      </c:pt>
                      <c:pt idx="68">
                        <c:v>17.211939299930325</c:v>
                      </c:pt>
                      <c:pt idx="69">
                        <c:v>15.37114328002983</c:v>
                      </c:pt>
                      <c:pt idx="70">
                        <c:v>13.416083658397451</c:v>
                      </c:pt>
                      <c:pt idx="71">
                        <c:v>11.956511293427742</c:v>
                      </c:pt>
                      <c:pt idx="72">
                        <c:v>10.984131003426056</c:v>
                      </c:pt>
                      <c:pt idx="73">
                        <c:v>9.8142110835061356</c:v>
                      </c:pt>
                      <c:pt idx="74">
                        <c:v>8.9307727713605995</c:v>
                      </c:pt>
                      <c:pt idx="75">
                        <c:v>7.8823541184403396</c:v>
                      </c:pt>
                      <c:pt idx="76">
                        <c:v>6.8806679274570239</c:v>
                      </c:pt>
                      <c:pt idx="77">
                        <c:v>5.6371861785601132</c:v>
                      </c:pt>
                      <c:pt idx="78">
                        <c:v>4.5080082201138616</c:v>
                      </c:pt>
                      <c:pt idx="79">
                        <c:v>4.1055460989017405</c:v>
                      </c:pt>
                      <c:pt idx="80">
                        <c:v>4.5015801115193241</c:v>
                      </c:pt>
                      <c:pt idx="81">
                        <c:v>6.1907693007085145</c:v>
                      </c:pt>
                      <c:pt idx="82">
                        <c:v>8.2287992073817673</c:v>
                      </c:pt>
                      <c:pt idx="83">
                        <c:v>9.1368378375806092</c:v>
                      </c:pt>
                      <c:pt idx="84">
                        <c:v>10.215757090841969</c:v>
                      </c:pt>
                      <c:pt idx="85">
                        <c:v>10.800280161398558</c:v>
                      </c:pt>
                      <c:pt idx="86">
                        <c:v>11.784056454110212</c:v>
                      </c:pt>
                      <c:pt idx="87">
                        <c:v>12.045530552793615</c:v>
                      </c:pt>
                      <c:pt idx="88">
                        <c:v>12.740844287581035</c:v>
                      </c:pt>
                      <c:pt idx="89">
                        <c:v>13.826173628898401</c:v>
                      </c:pt>
                      <c:pt idx="90">
                        <c:v>14.981400187893465</c:v>
                      </c:pt>
                      <c:pt idx="91">
                        <c:v>16.810031326869431</c:v>
                      </c:pt>
                      <c:pt idx="92">
                        <c:v>18.216706141113523</c:v>
                      </c:pt>
                      <c:pt idx="93">
                        <c:v>18.328311785506049</c:v>
                      </c:pt>
                      <c:pt idx="94">
                        <c:v>18.50521748086517</c:v>
                      </c:pt>
                      <c:pt idx="95">
                        <c:v>19.357083104765628</c:v>
                      </c:pt>
                      <c:pt idx="96">
                        <c:v>19.657088972277215</c:v>
                      </c:pt>
                      <c:pt idx="97">
                        <c:v>19.712457276022</c:v>
                      </c:pt>
                      <c:pt idx="98">
                        <c:v>19.522097296226075</c:v>
                      </c:pt>
                      <c:pt idx="99">
                        <c:v>20.190517377436855</c:v>
                      </c:pt>
                      <c:pt idx="100">
                        <c:v>20.16369181025183</c:v>
                      </c:pt>
                      <c:pt idx="101">
                        <c:v>20.179185514201954</c:v>
                      </c:pt>
                      <c:pt idx="102">
                        <c:v>20.273369610558145</c:v>
                      </c:pt>
                      <c:pt idx="103">
                        <c:v>19.908887349524154</c:v>
                      </c:pt>
                      <c:pt idx="104">
                        <c:v>19.544685287641215</c:v>
                      </c:pt>
                      <c:pt idx="105">
                        <c:v>19.167414976087759</c:v>
                      </c:pt>
                      <c:pt idx="106">
                        <c:v>19.289434237179869</c:v>
                      </c:pt>
                      <c:pt idx="107">
                        <c:v>19.440892256284947</c:v>
                      </c:pt>
                      <c:pt idx="108">
                        <c:v>19.29754897826891</c:v>
                      </c:pt>
                    </c:numCache>
                  </c:numRef>
                </c:val>
                <c:smooth val="0"/>
                <c:extLst xmlns:c15="http://schemas.microsoft.com/office/drawing/2012/chart">
                  <c:ext xmlns:c16="http://schemas.microsoft.com/office/drawing/2014/chart" uri="{C3380CC4-5D6E-409C-BE32-E72D297353CC}">
                    <c16:uniqueId val="{0000000A-8552-43BC-B274-F7E22FBA3846}"/>
                  </c:ext>
                </c:extLst>
              </c15:ser>
            </c15:filteredLineSeries>
            <c15:filteredLineSeries>
              <c15:ser>
                <c:idx val="11"/>
                <c:order val="11"/>
                <c:tx>
                  <c:strRef>
                    <c:extLst>
                      <c:ext xmlns:c15="http://schemas.microsoft.com/office/drawing/2012/chart" uri="{02D57815-91ED-43cb-92C2-25804820EDAC}">
                        <c15:formulaRef>
                          <c15:sqref>'NI overnight trips by dest'!$M$10</c15:sqref>
                        </c15:formulaRef>
                      </c:ext>
                    </c:extLst>
                    <c:strCache>
                      <c:ptCount val="1"/>
                      <c:pt idx="0">
                        <c:v>Percentage change (%) year on year on Holiday overnight trips</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'NI overnight trips by dest'!$A$11:$A$125</c15:sqref>
                        </c15:fullRef>
                        <c15:formulaRef>
                          <c15:sqref>'NI overnight trips by dest'!$A$17:$A$125</c15:sqref>
                        </c15:formulaRef>
                      </c:ext>
                    </c:extLst>
                    <c:strCache>
                      <c:ptCount val="109"/>
                      <c:pt idx="0">
                        <c:v>12 months to Sep 2014</c:v>
                      </c:pt>
                      <c:pt idx="1">
                        <c:v>12 months to Oct 2014</c:v>
                      </c:pt>
                      <c:pt idx="2">
                        <c:v>12 months to Nov 2014</c:v>
                      </c:pt>
                      <c:pt idx="3">
                        <c:v>12 months to Dec 2014</c:v>
                      </c:pt>
                      <c:pt idx="4">
                        <c:v>12 months to Jan 2015</c:v>
                      </c:pt>
                      <c:pt idx="5">
                        <c:v>12 months to Feb 2015</c:v>
                      </c:pt>
                      <c:pt idx="6">
                        <c:v>12 months to Mar 2015</c:v>
                      </c:pt>
                      <c:pt idx="7">
                        <c:v>12 months to Apr 2015</c:v>
                      </c:pt>
                      <c:pt idx="8">
                        <c:v>12 months to May 2015</c:v>
                      </c:pt>
                      <c:pt idx="9">
                        <c:v>12 months to Jun 2015</c:v>
                      </c:pt>
                      <c:pt idx="10">
                        <c:v>12 months to Jul 2015</c:v>
                      </c:pt>
                      <c:pt idx="11">
                        <c:v>12 months to Aug 2015</c:v>
                      </c:pt>
                      <c:pt idx="12">
                        <c:v>12 months to Sep 2015</c:v>
                      </c:pt>
                      <c:pt idx="13">
                        <c:v>12 months to Oct 2015</c:v>
                      </c:pt>
                      <c:pt idx="14">
                        <c:v>12 months to Nov 2015</c:v>
                      </c:pt>
                      <c:pt idx="15">
                        <c:v>12 months to Dec 2015</c:v>
                      </c:pt>
                      <c:pt idx="16">
                        <c:v>12 months to Jan 2016</c:v>
                      </c:pt>
                      <c:pt idx="17">
                        <c:v>12 months to Feb 2016</c:v>
                      </c:pt>
                      <c:pt idx="18">
                        <c:v>12 months to Mar 2016</c:v>
                      </c:pt>
                      <c:pt idx="19">
                        <c:v>12 months to Apr 2016</c:v>
                      </c:pt>
                      <c:pt idx="20">
                        <c:v>12 months to May 2016</c:v>
                      </c:pt>
                      <c:pt idx="21">
                        <c:v>12 months to Jun 2016</c:v>
                      </c:pt>
                      <c:pt idx="22">
                        <c:v>12 months to Jul 2016</c:v>
                      </c:pt>
                      <c:pt idx="23">
                        <c:v>12 months to Aug 2016</c:v>
                      </c:pt>
                      <c:pt idx="24">
                        <c:v>12 months to Sep 2016</c:v>
                      </c:pt>
                      <c:pt idx="25">
                        <c:v>12 months to Oct 2016</c:v>
                      </c:pt>
                      <c:pt idx="26">
                        <c:v>12 months to Nov 2016</c:v>
                      </c:pt>
                      <c:pt idx="27">
                        <c:v>12 months to Dec 2016</c:v>
                      </c:pt>
                      <c:pt idx="28">
                        <c:v>12 months to Jan 2017</c:v>
                      </c:pt>
                      <c:pt idx="29">
                        <c:v>12 months to Feb 2017</c:v>
                      </c:pt>
                      <c:pt idx="30">
                        <c:v>12 months to Mar 2017</c:v>
                      </c:pt>
                      <c:pt idx="31">
                        <c:v>12 months to Apr 2017</c:v>
                      </c:pt>
                      <c:pt idx="32">
                        <c:v>12 months to May 2017</c:v>
                      </c:pt>
                      <c:pt idx="33">
                        <c:v>12 months to Jun 2017</c:v>
                      </c:pt>
                      <c:pt idx="34">
                        <c:v>12 months to Jul 2017</c:v>
                      </c:pt>
                      <c:pt idx="35">
                        <c:v>12 months to Aug 2017</c:v>
                      </c:pt>
                      <c:pt idx="36">
                        <c:v>12 months to Sep 2017</c:v>
                      </c:pt>
                      <c:pt idx="37">
                        <c:v>12 months to Oct 2017</c:v>
                      </c:pt>
                      <c:pt idx="38">
                        <c:v>12 months to Nov 2017</c:v>
                      </c:pt>
                      <c:pt idx="39">
                        <c:v>12 months to Dec 2017</c:v>
                      </c:pt>
                      <c:pt idx="40">
                        <c:v>12 months to Jan 2018</c:v>
                      </c:pt>
                      <c:pt idx="41">
                        <c:v>12 months to Feb 2018</c:v>
                      </c:pt>
                      <c:pt idx="42">
                        <c:v>12 months to Mar 2018</c:v>
                      </c:pt>
                      <c:pt idx="43">
                        <c:v>12 months to Apr 2018</c:v>
                      </c:pt>
                      <c:pt idx="44">
                        <c:v>12 months to May 2018</c:v>
                      </c:pt>
                      <c:pt idx="45">
                        <c:v>12 months to June 2018</c:v>
                      </c:pt>
                      <c:pt idx="46">
                        <c:v>12 months to Jul 2018</c:v>
                      </c:pt>
                      <c:pt idx="47">
                        <c:v>12 months to Aug 2018</c:v>
                      </c:pt>
                      <c:pt idx="48">
                        <c:v>12 months to Sep 2018</c:v>
                      </c:pt>
                      <c:pt idx="49">
                        <c:v>12 months to Oct 2018</c:v>
                      </c:pt>
                      <c:pt idx="50">
                        <c:v>12 months to Nov 2018</c:v>
                      </c:pt>
                      <c:pt idx="51">
                        <c:v>12 months to Dec 2018</c:v>
                      </c:pt>
                      <c:pt idx="52">
                        <c:v>12 months to Jan 2019</c:v>
                      </c:pt>
                      <c:pt idx="53">
                        <c:v>12 months to Feb 2019</c:v>
                      </c:pt>
                      <c:pt idx="54">
                        <c:v>12 months to Mar 2019</c:v>
                      </c:pt>
                      <c:pt idx="55">
                        <c:v>12 months to Apr 2019</c:v>
                      </c:pt>
                      <c:pt idx="56">
                        <c:v>12 months to May 2019</c:v>
                      </c:pt>
                      <c:pt idx="57">
                        <c:v>12 months to Jun 2019</c:v>
                      </c:pt>
                      <c:pt idx="58">
                        <c:v>12 months to Jul 2019</c:v>
                      </c:pt>
                      <c:pt idx="59">
                        <c:v>12 months to Aug 2019</c:v>
                      </c:pt>
                      <c:pt idx="60">
                        <c:v>12 months to Sep 2019</c:v>
                      </c:pt>
                      <c:pt idx="61">
                        <c:v>12 months to Oct 2019</c:v>
                      </c:pt>
                      <c:pt idx="62">
                        <c:v>12 months to Nov 2019</c:v>
                      </c:pt>
                      <c:pt idx="63">
                        <c:v>12 months to Dec 2019</c:v>
                      </c:pt>
                      <c:pt idx="64">
                        <c:v>12 months to Jan 2020</c:v>
                      </c:pt>
                      <c:pt idx="65">
                        <c:v>12 months to Feb 2020</c:v>
                      </c:pt>
                      <c:pt idx="66">
                        <c:v>12 months to Mar 2020</c:v>
                      </c:pt>
                      <c:pt idx="67">
                        <c:v>12 months to Apr 2020</c:v>
                      </c:pt>
                      <c:pt idx="68">
                        <c:v>12 months to May 2020</c:v>
                      </c:pt>
                      <c:pt idx="69">
                        <c:v>12 months to Jun 2020</c:v>
                      </c:pt>
                      <c:pt idx="70">
                        <c:v>12 months to Jul 2020</c:v>
                      </c:pt>
                      <c:pt idx="71">
                        <c:v>12 months to Aug 2020</c:v>
                      </c:pt>
                      <c:pt idx="72">
                        <c:v>12 months to Sept 2020</c:v>
                      </c:pt>
                      <c:pt idx="73">
                        <c:v>12 months to Oct 2020</c:v>
                      </c:pt>
                      <c:pt idx="74">
                        <c:v>12 months to Nov 2020</c:v>
                      </c:pt>
                      <c:pt idx="75">
                        <c:v>12 months to Dec 2020</c:v>
                      </c:pt>
                      <c:pt idx="76">
                        <c:v>12 months to Jan 2021</c:v>
                      </c:pt>
                      <c:pt idx="77">
                        <c:v>12 months to Feb 2021</c:v>
                      </c:pt>
                      <c:pt idx="78">
                        <c:v>12 months to Mar 2021</c:v>
                      </c:pt>
                      <c:pt idx="79">
                        <c:v>12 months to Apr 2021</c:v>
                      </c:pt>
                      <c:pt idx="80">
                        <c:v>12 months to May 2021</c:v>
                      </c:pt>
                      <c:pt idx="81">
                        <c:v>12 months to Jun 2021</c:v>
                      </c:pt>
                      <c:pt idx="82">
                        <c:v>12 months to Jul 2021</c:v>
                      </c:pt>
                      <c:pt idx="83">
                        <c:v>12 months to Aug 2021</c:v>
                      </c:pt>
                      <c:pt idx="84">
                        <c:v>12 months to Sep 2021</c:v>
                      </c:pt>
                      <c:pt idx="85">
                        <c:v>12 months to Oct 2021</c:v>
                      </c:pt>
                      <c:pt idx="86">
                        <c:v>12 months to Nov 2021</c:v>
                      </c:pt>
                      <c:pt idx="87">
                        <c:v>12 months to Dec 2021</c:v>
                      </c:pt>
                      <c:pt idx="88">
                        <c:v>12 months to Jan 2022</c:v>
                      </c:pt>
                      <c:pt idx="89">
                        <c:v>12 months to Feb 2022</c:v>
                      </c:pt>
                      <c:pt idx="90">
                        <c:v>12 months to Mar 2022</c:v>
                      </c:pt>
                      <c:pt idx="91">
                        <c:v>12 months to Apr 2022</c:v>
                      </c:pt>
                      <c:pt idx="92">
                        <c:v>12 months to May 2022</c:v>
                      </c:pt>
                      <c:pt idx="93">
                        <c:v>12 months to Jun 2022</c:v>
                      </c:pt>
                      <c:pt idx="94">
                        <c:v>12 months to Jul 2022</c:v>
                      </c:pt>
                      <c:pt idx="95">
                        <c:v>12 months to Aug 2022</c:v>
                      </c:pt>
                      <c:pt idx="96">
                        <c:v>12 months to Sep 2022</c:v>
                      </c:pt>
                      <c:pt idx="97">
                        <c:v>12 months to Oct 2022</c:v>
                      </c:pt>
                      <c:pt idx="98">
                        <c:v>12 months to Nov 2022</c:v>
                      </c:pt>
                      <c:pt idx="99">
                        <c:v>12 months to Dec 2022</c:v>
                      </c:pt>
                      <c:pt idx="100">
                        <c:v>12 months to Jan 2023</c:v>
                      </c:pt>
                      <c:pt idx="101">
                        <c:v>12 months to Feb 2023</c:v>
                      </c:pt>
                      <c:pt idx="102">
                        <c:v>12 months to Mar 2023</c:v>
                      </c:pt>
                      <c:pt idx="103">
                        <c:v>12 months to Apr 2023</c:v>
                      </c:pt>
                      <c:pt idx="104">
                        <c:v>12 months to May 2023</c:v>
                      </c:pt>
                      <c:pt idx="105">
                        <c:v>12 months to Jun 2023</c:v>
                      </c:pt>
                      <c:pt idx="106">
                        <c:v>12 months to Jul 2023</c:v>
                      </c:pt>
                      <c:pt idx="107">
                        <c:v>12 months to Aug 2023</c:v>
                      </c:pt>
                      <c:pt idx="108">
                        <c:v>12 months to Sep 2023</c:v>
                      </c:pt>
                    </c:strCache>
                  </c:strRef>
                </c:cat>
                <c:val>
                  <c:numRef>
                    <c:extLst>
                      <c:ext xmlns:c15="http://schemas.microsoft.com/office/drawing/2012/chart" uri="{02D57815-91ED-43cb-92C2-25804820EDAC}">
                        <c15:fullRef>
                          <c15:sqref>'NI overnight trips by dest'!$M$11:$M$125</c15:sqref>
                        </c15:fullRef>
                        <c15:formulaRef>
                          <c15:sqref>'NI overnight trips by dest'!$M$17:$M$125</c15:sqref>
                        </c15:formulaRef>
                      </c:ext>
                    </c:extLst>
                    <c:numCache>
                      <c:formatCode>General</c:formatCode>
                      <c:ptCount val="109"/>
                      <c:pt idx="6" formatCode="0%">
                        <c:v>0.21713412920364705</c:v>
                      </c:pt>
                      <c:pt idx="7" formatCode="0%">
                        <c:v>0.21479100495992326</c:v>
                      </c:pt>
                      <c:pt idx="8" formatCode="0%">
                        <c:v>7.7059975845476039E-2</c:v>
                      </c:pt>
                      <c:pt idx="9" formatCode="0%">
                        <c:v>5.8484569055039945E-2</c:v>
                      </c:pt>
                      <c:pt idx="10" formatCode="0%">
                        <c:v>-5.5972247314336206E-2</c:v>
                      </c:pt>
                      <c:pt idx="11" formatCode="0%">
                        <c:v>-2.0691710035187567E-2</c:v>
                      </c:pt>
                      <c:pt idx="12" formatCode="0%">
                        <c:v>1.0377188978513623E-2</c:v>
                      </c:pt>
                      <c:pt idx="13" formatCode="0%">
                        <c:v>-2.4897004246128559E-2</c:v>
                      </c:pt>
                      <c:pt idx="14" formatCode="0%">
                        <c:v>-1.3701955294596098E-2</c:v>
                      </c:pt>
                      <c:pt idx="15" formatCode="0%">
                        <c:v>-3.8526275466931319E-2</c:v>
                      </c:pt>
                      <c:pt idx="16" formatCode="0%">
                        <c:v>-4.6341698701568193E-2</c:v>
                      </c:pt>
                      <c:pt idx="17" formatCode="0%">
                        <c:v>-8.2392524007067328E-2</c:v>
                      </c:pt>
                      <c:pt idx="18" formatCode="0%">
                        <c:v>-0.13244722957248967</c:v>
                      </c:pt>
                      <c:pt idx="19" formatCode="0%">
                        <c:v>-0.16038330257485858</c:v>
                      </c:pt>
                      <c:pt idx="20" formatCode="0%">
                        <c:v>-5.8508812726392204E-2</c:v>
                      </c:pt>
                      <c:pt idx="21" formatCode="0%">
                        <c:v>-6.9354908019233219E-2</c:v>
                      </c:pt>
                      <c:pt idx="22" formatCode="0%">
                        <c:v>-5.8162068917053743E-2</c:v>
                      </c:pt>
                      <c:pt idx="23" formatCode="0%">
                        <c:v>-8.5333380474471823E-2</c:v>
                      </c:pt>
                      <c:pt idx="24" formatCode="0%">
                        <c:v>-6.8579963596857543E-2</c:v>
                      </c:pt>
                      <c:pt idx="25" formatCode="0%">
                        <c:v>-2.6232373285449233E-2</c:v>
                      </c:pt>
                      <c:pt idx="26" formatCode="0%">
                        <c:v>6.9839740660068081E-3</c:v>
                      </c:pt>
                      <c:pt idx="27" formatCode="0%">
                        <c:v>1.6887894511049682E-2</c:v>
                      </c:pt>
                      <c:pt idx="28" formatCode="0%">
                        <c:v>1.8619411305987655E-3</c:v>
                      </c:pt>
                      <c:pt idx="29" formatCode="0%">
                        <c:v>3.183981779793283E-2</c:v>
                      </c:pt>
                      <c:pt idx="30" formatCode="0%">
                        <c:v>5.6277874828808104E-2</c:v>
                      </c:pt>
                      <c:pt idx="31" formatCode="0%">
                        <c:v>9.0661337713078938E-2</c:v>
                      </c:pt>
                      <c:pt idx="32" formatCode="0%">
                        <c:v>2.7594423908394151E-2</c:v>
                      </c:pt>
                      <c:pt idx="33" formatCode="0%">
                        <c:v>4.7992552158294205E-2</c:v>
                      </c:pt>
                      <c:pt idx="34" formatCode="0%">
                        <c:v>8.7262990116640848E-2</c:v>
                      </c:pt>
                      <c:pt idx="35" formatCode="0%">
                        <c:v>0.14720961954709472</c:v>
                      </c:pt>
                      <c:pt idx="36" formatCode="0%">
                        <c:v>0.13187727693520304</c:v>
                      </c:pt>
                      <c:pt idx="37" formatCode="0%">
                        <c:v>0.10445613073884755</c:v>
                      </c:pt>
                      <c:pt idx="38" formatCode="0%">
                        <c:v>5.2364313653164685E-2</c:v>
                      </c:pt>
                      <c:pt idx="39" formatCode="0%">
                        <c:v>5.6333540400661443E-2</c:v>
                      </c:pt>
                      <c:pt idx="40" formatCode="0%">
                        <c:v>8.4594837683401342E-2</c:v>
                      </c:pt>
                      <c:pt idx="41" formatCode="0%">
                        <c:v>6.9852474297197389E-2</c:v>
                      </c:pt>
                      <c:pt idx="42" formatCode="0%">
                        <c:v>7.8131610653913719E-2</c:v>
                      </c:pt>
                      <c:pt idx="43" formatCode="0%">
                        <c:v>4.9275773540164797E-2</c:v>
                      </c:pt>
                      <c:pt idx="44" formatCode="0%">
                        <c:v>4.9205549865069254E-2</c:v>
                      </c:pt>
                      <c:pt idx="45" formatCode="0%">
                        <c:v>5.9527540130131458E-2</c:v>
                      </c:pt>
                      <c:pt idx="46" formatCode="0%">
                        <c:v>5.6657863485600216E-2</c:v>
                      </c:pt>
                      <c:pt idx="47" formatCode="0%">
                        <c:v>-2.0637595992819044E-2</c:v>
                      </c:pt>
                      <c:pt idx="48" formatCode="0%">
                        <c:v>-7.5496899376168311E-2</c:v>
                      </c:pt>
                      <c:pt idx="49" formatCode="0%">
                        <c:v>-8.0982940017577693E-2</c:v>
                      </c:pt>
                      <c:pt idx="50" formatCode="0%">
                        <c:v>-5.5474645794353697E-2</c:v>
                      </c:pt>
                      <c:pt idx="51" formatCode="0%">
                        <c:v>-4.7966429180639286E-2</c:v>
                      </c:pt>
                      <c:pt idx="52" formatCode="0%">
                        <c:v>-6.1833820088048427E-2</c:v>
                      </c:pt>
                      <c:pt idx="53" formatCode="0%">
                        <c:v>-7.2628264233054421E-2</c:v>
                      </c:pt>
                      <c:pt idx="54" formatCode="0%">
                        <c:v>-6.9261978255658954E-2</c:v>
                      </c:pt>
                      <c:pt idx="55" formatCode="0%">
                        <c:v>-3.1140435383998976E-2</c:v>
                      </c:pt>
                      <c:pt idx="56" formatCode="0%">
                        <c:v>-1.5285397880504018E-2</c:v>
                      </c:pt>
                      <c:pt idx="57" formatCode="0%">
                        <c:v>-4.0875198634869561E-2</c:v>
                      </c:pt>
                      <c:pt idx="58" formatCode="0%">
                        <c:v>-3.5430823540115383E-2</c:v>
                      </c:pt>
                      <c:pt idx="59" formatCode="0%">
                        <c:v>2.3026499982683944E-2</c:v>
                      </c:pt>
                      <c:pt idx="60" formatCode="0%">
                        <c:v>9.3428814730185161E-2</c:v>
                      </c:pt>
                      <c:pt idx="61" formatCode="0%">
                        <c:v>0.10428945543787985</c:v>
                      </c:pt>
                      <c:pt idx="62" formatCode="0%">
                        <c:v>8.6668384450140773E-2</c:v>
                      </c:pt>
                      <c:pt idx="63" formatCode="0%">
                        <c:v>8.374683123717655E-2</c:v>
                      </c:pt>
                      <c:pt idx="64" formatCode="0%">
                        <c:v>8.7320205983193289E-2</c:v>
                      </c:pt>
                      <c:pt idx="65" formatCode="0%">
                        <c:v>0.11509065527300801</c:v>
                      </c:pt>
                      <c:pt idx="66" formatCode="0%">
                        <c:v>8.3859868182490346E-2</c:v>
                      </c:pt>
                      <c:pt idx="67" formatCode="0%">
                        <c:v>-2.0648635104173786E-3</c:v>
                      </c:pt>
                      <c:pt idx="68" formatCode="0%">
                        <c:v>-0.10457350310308794</c:v>
                      </c:pt>
                      <c:pt idx="69" formatCode="0%">
                        <c:v>-0.19330469766558556</c:v>
                      </c:pt>
                      <c:pt idx="70" formatCode="0%">
                        <c:v>-0.30390094732944539</c:v>
                      </c:pt>
                      <c:pt idx="71" formatCode="0%">
                        <c:v>-0.39329083853787639</c:v>
                      </c:pt>
                      <c:pt idx="72" formatCode="0%">
                        <c:v>-0.45454192330731452</c:v>
                      </c:pt>
                      <c:pt idx="73" formatCode="0%">
                        <c:v>-0.51444886875706808</c:v>
                      </c:pt>
                      <c:pt idx="74" formatCode="0%">
                        <c:v>-0.5550402183997416</c:v>
                      </c:pt>
                      <c:pt idx="75" formatCode="0%">
                        <c:v>-0.61067813709827345</c:v>
                      </c:pt>
                      <c:pt idx="76" formatCode="0%">
                        <c:v>-0.66116150812801089</c:v>
                      </c:pt>
                      <c:pt idx="77" formatCode="0%">
                        <c:v>-0.726284176300378</c:v>
                      </c:pt>
                      <c:pt idx="78" formatCode="0%">
                        <c:v>-0.7769671419772608</c:v>
                      </c:pt>
                      <c:pt idx="79" formatCode="0%">
                        <c:v>-0.78430368162391473</c:v>
                      </c:pt>
                      <c:pt idx="80" formatCode="0%">
                        <c:v>-0.73846177161817284</c:v>
                      </c:pt>
                      <c:pt idx="81" formatCode="0%">
                        <c:v>-0.59724731024064082</c:v>
                      </c:pt>
                      <c:pt idx="82" formatCode="0%">
                        <c:v>-0.38664669832830362</c:v>
                      </c:pt>
                      <c:pt idx="83" formatCode="0%">
                        <c:v>-0.23582744051745691</c:v>
                      </c:pt>
                      <c:pt idx="84" formatCode="0%">
                        <c:v>-6.9953090721917258E-2</c:v>
                      </c:pt>
                      <c:pt idx="85" formatCode="0%">
                        <c:v>0.10047359583997738</c:v>
                      </c:pt>
                      <c:pt idx="86" formatCode="0%">
                        <c:v>0.31948900232906902</c:v>
                      </c:pt>
                      <c:pt idx="87" formatCode="0%">
                        <c:v>0.52816409562388855</c:v>
                      </c:pt>
                      <c:pt idx="88" formatCode="0%">
                        <c:v>0.85168713588679634</c:v>
                      </c:pt>
                      <c:pt idx="89" formatCode="0%">
                        <c:v>1.4526728745421662</c:v>
                      </c:pt>
                      <c:pt idx="90" formatCode="0%">
                        <c:v>2.3232859072992262</c:v>
                      </c:pt>
                      <c:pt idx="91" formatCode="0%">
                        <c:v>3.0944690235889012</c:v>
                      </c:pt>
                      <c:pt idx="92" formatCode="0%">
                        <c:v>3.0467359659995519</c:v>
                      </c:pt>
                      <c:pt idx="93" formatCode="0%">
                        <c:v>1.9605871088442</c:v>
                      </c:pt>
                      <c:pt idx="94" formatCode="0%">
                        <c:v>1.2488357067049087</c:v>
                      </c:pt>
                      <c:pt idx="95" formatCode="0%">
                        <c:v>1.1185757533255392</c:v>
                      </c:pt>
                      <c:pt idx="96" formatCode="0%">
                        <c:v>0.92419306738401563</c:v>
                      </c:pt>
                      <c:pt idx="97" formatCode="0%">
                        <c:v>0.82518017879541572</c:v>
                      </c:pt>
                      <c:pt idx="98" formatCode="0%">
                        <c:v>0.65665340897250013</c:v>
                      </c:pt>
                      <c:pt idx="99" formatCode="0%">
                        <c:v>0.67618331869609882</c:v>
                      </c:pt>
                      <c:pt idx="100" formatCode="0%">
                        <c:v>0.58260248340889886</c:v>
                      </c:pt>
                      <c:pt idx="101" formatCode="0%">
                        <c:v>0.4594916898790406</c:v>
                      </c:pt>
                      <c:pt idx="102" formatCode="0%">
                        <c:v>0.35323596968867726</c:v>
                      </c:pt>
                      <c:pt idx="103" formatCode="0%">
                        <c:v>0.18434564233687414</c:v>
                      </c:pt>
                      <c:pt idx="104" formatCode="0%">
                        <c:v>7.2898971759255568E-2</c:v>
                      </c:pt>
                      <c:pt idx="105" formatCode="0%">
                        <c:v>4.5781804696560728E-2</c:v>
                      </c:pt>
                      <c:pt idx="106" formatCode="0%">
                        <c:v>4.2378143198024951E-2</c:v>
                      </c:pt>
                      <c:pt idx="107" formatCode="0%">
                        <c:v>4.3296374286208965E-3</c:v>
                      </c:pt>
                      <c:pt idx="108" formatCode="0%">
                        <c:v>-1.8290602159626548E-2</c:v>
                      </c:pt>
                    </c:numCache>
                  </c:numRef>
                </c:val>
                <c:smooth val="0"/>
                <c:extLst xmlns:c15="http://schemas.microsoft.com/office/drawing/2012/chart">
                  <c:ext xmlns:c16="http://schemas.microsoft.com/office/drawing/2014/chart" uri="{C3380CC4-5D6E-409C-BE32-E72D297353CC}">
                    <c16:uniqueId val="{0000000B-8552-43BC-B274-F7E22FBA3846}"/>
                  </c:ext>
                </c:extLst>
              </c15:ser>
            </c15:filteredLineSeries>
          </c:ext>
        </c:extLst>
      </c:lineChart>
      <c:catAx>
        <c:axId val="111252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40976"/>
        <c:crosses val="autoZero"/>
        <c:auto val="1"/>
        <c:lblAlgn val="ctr"/>
        <c:lblOffset val="100"/>
        <c:tickLblSkip val="6"/>
        <c:noMultiLvlLbl val="0"/>
      </c:catAx>
      <c:valAx>
        <c:axId val="111254097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252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 change(%) in overnight trips taken by NI residents by destination of trip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'NI overnight trips by dest'!$E$10</c:f>
              <c:strCache>
                <c:ptCount val="1"/>
                <c:pt idx="0">
                  <c:v>Percentage change (%) year on year in NI overnight trips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dest'!$A$11:$A$125</c15:sqref>
                  </c15:fullRef>
                </c:ext>
              </c:extLst>
              <c:f>'NI overnight trips by dest'!$A$29:$A$125</c:f>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dest'!$E$11:$E$125</c15:sqref>
                  </c15:fullRef>
                </c:ext>
              </c:extLst>
              <c:f>'NI overnight trips by dest'!$E$29:$E$125</c:f>
              <c:numCache>
                <c:formatCode>0%</c:formatCode>
                <c:ptCount val="97"/>
                <c:pt idx="0">
                  <c:v>-1.5966856513620698E-3</c:v>
                </c:pt>
                <c:pt idx="1">
                  <c:v>-7.3581666905927615E-2</c:v>
                </c:pt>
                <c:pt idx="2">
                  <c:v>-0.10964473313450453</c:v>
                </c:pt>
                <c:pt idx="3">
                  <c:v>-8.7128703421614398E-2</c:v>
                </c:pt>
                <c:pt idx="4">
                  <c:v>-9.8296455338255165E-2</c:v>
                </c:pt>
                <c:pt idx="5">
                  <c:v>-0.11886195637860382</c:v>
                </c:pt>
                <c:pt idx="6">
                  <c:v>-0.18567439169766434</c:v>
                </c:pt>
                <c:pt idx="7">
                  <c:v>-0.24549549123865377</c:v>
                </c:pt>
                <c:pt idx="8">
                  <c:v>-0.20480208855999832</c:v>
                </c:pt>
                <c:pt idx="9">
                  <c:v>-0.27124620678386235</c:v>
                </c:pt>
                <c:pt idx="10">
                  <c:v>-0.22974950068400751</c:v>
                </c:pt>
                <c:pt idx="11">
                  <c:v>-0.2736910981937925</c:v>
                </c:pt>
                <c:pt idx="12">
                  <c:v>-0.21576247482822833</c:v>
                </c:pt>
                <c:pt idx="13">
                  <c:v>-0.22969084025595282</c:v>
                </c:pt>
                <c:pt idx="14">
                  <c:v>-0.17899542625449921</c:v>
                </c:pt>
                <c:pt idx="15">
                  <c:v>-0.24804720875472111</c:v>
                </c:pt>
                <c:pt idx="16">
                  <c:v>-0.2472984586152342</c:v>
                </c:pt>
                <c:pt idx="17">
                  <c:v>-0.22838253585767193</c:v>
                </c:pt>
                <c:pt idx="18">
                  <c:v>-0.14284166227052872</c:v>
                </c:pt>
                <c:pt idx="19">
                  <c:v>-0.10956402828670017</c:v>
                </c:pt>
                <c:pt idx="20">
                  <c:v>-8.510222628573666E-2</c:v>
                </c:pt>
                <c:pt idx="21">
                  <c:v>-2.1770676464572217E-2</c:v>
                </c:pt>
                <c:pt idx="22">
                  <c:v>5.6412002259338991E-2</c:v>
                </c:pt>
                <c:pt idx="23">
                  <c:v>0.12741558169267797</c:v>
                </c:pt>
                <c:pt idx="24">
                  <c:v>0.11122317675174301</c:v>
                </c:pt>
                <c:pt idx="25">
                  <c:v>0.16498014948168871</c:v>
                </c:pt>
                <c:pt idx="26">
                  <c:v>8.172375324069385E-2</c:v>
                </c:pt>
                <c:pt idx="27">
                  <c:v>0.13630311335952364</c:v>
                </c:pt>
                <c:pt idx="28">
                  <c:v>0.17358343584717462</c:v>
                </c:pt>
                <c:pt idx="29">
                  <c:v>0.15346204237309874</c:v>
                </c:pt>
                <c:pt idx="30">
                  <c:v>0.13063208950573885</c:v>
                </c:pt>
                <c:pt idx="31">
                  <c:v>0.13726037327640597</c:v>
                </c:pt>
                <c:pt idx="32">
                  <c:v>9.6898006990356639E-2</c:v>
                </c:pt>
                <c:pt idx="33">
                  <c:v>0.11268837210169554</c:v>
                </c:pt>
                <c:pt idx="34">
                  <c:v>4.5102279939767606E-2</c:v>
                </c:pt>
                <c:pt idx="35">
                  <c:v>-8.2800520906141355E-3</c:v>
                </c:pt>
                <c:pt idx="36">
                  <c:v>-5.5268283246524538E-2</c:v>
                </c:pt>
                <c:pt idx="37">
                  <c:v>-0.10163259640363902</c:v>
                </c:pt>
                <c:pt idx="38">
                  <c:v>-7.3087552723159616E-2</c:v>
                </c:pt>
                <c:pt idx="39">
                  <c:v>-3.4605411009506939E-2</c:v>
                </c:pt>
                <c:pt idx="40">
                  <c:v>-2.8514140335985812E-2</c:v>
                </c:pt>
                <c:pt idx="41">
                  <c:v>-2.6400973297353962E-2</c:v>
                </c:pt>
                <c:pt idx="42">
                  <c:v>-8.0983441934129624E-2</c:v>
                </c:pt>
                <c:pt idx="43">
                  <c:v>-2.900134938923592E-2</c:v>
                </c:pt>
                <c:pt idx="44">
                  <c:v>-7.3412983617538452E-3</c:v>
                </c:pt>
                <c:pt idx="45">
                  <c:v>-4.9402604943961391E-2</c:v>
                </c:pt>
                <c:pt idx="46">
                  <c:v>-1.3416269455464088E-2</c:v>
                </c:pt>
                <c:pt idx="47">
                  <c:v>1.5629367222391499E-2</c:v>
                </c:pt>
                <c:pt idx="48">
                  <c:v>7.0461216776601901E-2</c:v>
                </c:pt>
                <c:pt idx="49">
                  <c:v>0.10518673042566808</c:v>
                </c:pt>
                <c:pt idx="50">
                  <c:v>0.11387317075054879</c:v>
                </c:pt>
                <c:pt idx="51">
                  <c:v>8.2741854349840632E-2</c:v>
                </c:pt>
                <c:pt idx="52">
                  <c:v>5.0599267313889106E-2</c:v>
                </c:pt>
                <c:pt idx="53">
                  <c:v>4.3124811671120721E-2</c:v>
                </c:pt>
                <c:pt idx="54">
                  <c:v>0.10646785391993523</c:v>
                </c:pt>
                <c:pt idx="55">
                  <c:v>-2.5387513854712072E-2</c:v>
                </c:pt>
                <c:pt idx="56">
                  <c:v>-0.15589051322989797</c:v>
                </c:pt>
                <c:pt idx="57">
                  <c:v>-0.20288177884069203</c:v>
                </c:pt>
                <c:pt idx="58">
                  <c:v>-0.25620118858058694</c:v>
                </c:pt>
                <c:pt idx="59">
                  <c:v>-0.30281137018769888</c:v>
                </c:pt>
                <c:pt idx="60">
                  <c:v>-0.3525657133051866</c:v>
                </c:pt>
                <c:pt idx="61">
                  <c:v>-0.38480047117860045</c:v>
                </c:pt>
                <c:pt idx="62">
                  <c:v>-0.43417429766921645</c:v>
                </c:pt>
                <c:pt idx="63">
                  <c:v>-0.48881092230262724</c:v>
                </c:pt>
                <c:pt idx="64">
                  <c:v>-0.53829975426616539</c:v>
                </c:pt>
                <c:pt idx="65">
                  <c:v>-0.58855733438372071</c:v>
                </c:pt>
                <c:pt idx="66">
                  <c:v>-0.67753580820523007</c:v>
                </c:pt>
                <c:pt idx="67">
                  <c:v>-0.62527733342768232</c:v>
                </c:pt>
                <c:pt idx="68">
                  <c:v>-0.48626285319293233</c:v>
                </c:pt>
                <c:pt idx="69">
                  <c:v>-0.2802044185037415</c:v>
                </c:pt>
                <c:pt idx="70">
                  <c:v>-8.7864272163711274E-2</c:v>
                </c:pt>
                <c:pt idx="71">
                  <c:v>5.1215643905699479E-2</c:v>
                </c:pt>
                <c:pt idx="72">
                  <c:v>0.26818429361358653</c:v>
                </c:pt>
                <c:pt idx="73">
                  <c:v>0.3917183616926308</c:v>
                </c:pt>
                <c:pt idx="74">
                  <c:v>0.60135408423509074</c:v>
                </c:pt>
                <c:pt idx="75">
                  <c:v>0.77300643985255757</c:v>
                </c:pt>
                <c:pt idx="76">
                  <c:v>1.0557724337115182</c:v>
                </c:pt>
                <c:pt idx="77">
                  <c:v>1.4674301964541807</c:v>
                </c:pt>
                <c:pt idx="78">
                  <c:v>2.2947981594390745</c:v>
                </c:pt>
                <c:pt idx="79">
                  <c:v>2.1962031848528718</c:v>
                </c:pt>
                <c:pt idx="80">
                  <c:v>1.7298021894110862</c:v>
                </c:pt>
                <c:pt idx="81">
                  <c:v>1.0045184424933629</c:v>
                </c:pt>
                <c:pt idx="82">
                  <c:v>0.58802982237681267</c:v>
                </c:pt>
                <c:pt idx="83">
                  <c:v>0.49433282192109795</c:v>
                </c:pt>
                <c:pt idx="84">
                  <c:v>0.29048128611598473</c:v>
                </c:pt>
                <c:pt idx="85">
                  <c:v>0.23321441891091668</c:v>
                </c:pt>
                <c:pt idx="86">
                  <c:v>0.13775563426278106</c:v>
                </c:pt>
                <c:pt idx="87">
                  <c:v>0.22499813687139339</c:v>
                </c:pt>
                <c:pt idx="88">
                  <c:v>0.15210004180938413</c:v>
                </c:pt>
                <c:pt idx="89">
                  <c:v>9.088603512273892E-2</c:v>
                </c:pt>
                <c:pt idx="90">
                  <c:v>2.0918113922455888E-2</c:v>
                </c:pt>
                <c:pt idx="91">
                  <c:v>-1.8088609498857648E-2</c:v>
                </c:pt>
                <c:pt idx="92">
                  <c:v>-5.5910996884809265E-2</c:v>
                </c:pt>
                <c:pt idx="93">
                  <c:v>-2.9799923513530422E-2</c:v>
                </c:pt>
                <c:pt idx="94">
                  <c:v>6.0643492803736453E-2</c:v>
                </c:pt>
                <c:pt idx="95">
                  <c:v>2.7908994483493064E-2</c:v>
                </c:pt>
                <c:pt idx="96">
                  <c:v>2.9327470805229561E-2</c:v>
                </c:pt>
              </c:numCache>
            </c:numRef>
          </c:val>
          <c:extLst>
            <c:ext xmlns:c16="http://schemas.microsoft.com/office/drawing/2014/chart" uri="{C3380CC4-5D6E-409C-BE32-E72D297353CC}">
              <c16:uniqueId val="{00000003-CE31-4D3D-9650-1F42CFAFA13F}"/>
            </c:ext>
          </c:extLst>
        </c:ser>
        <c:ser>
          <c:idx val="5"/>
          <c:order val="5"/>
          <c:tx>
            <c:strRef>
              <c:f>'NI overnight trips by dest'!$G$10</c:f>
              <c:strCache>
                <c:ptCount val="1"/>
                <c:pt idx="0">
                  <c:v>Percentage change (%) year on year to ROI overnight trips</c:v>
                </c:pt>
              </c:strCache>
            </c:strRef>
          </c:tx>
          <c:spPr>
            <a:solidFill>
              <a:schemeClr val="accent6"/>
            </a:solidFill>
            <a:ln>
              <a:noFill/>
            </a:ln>
            <a:effectLst/>
          </c:spPr>
          <c:invertIfNegative val="0"/>
          <c:cat>
            <c:strRef>
              <c:extLst>
                <c:ext xmlns:c15="http://schemas.microsoft.com/office/drawing/2012/chart" uri="{02D57815-91ED-43cb-92C2-25804820EDAC}">
                  <c15:fullRef>
                    <c15:sqref>'NI overnight trips by dest'!$A$11:$A$125</c15:sqref>
                  </c15:fullRef>
                </c:ext>
              </c:extLst>
              <c:f>'NI overnight trips by dest'!$A$29:$A$125</c:f>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dest'!$G$11:$G$125</c15:sqref>
                  </c15:fullRef>
                </c:ext>
              </c:extLst>
              <c:f>'NI overnight trips by dest'!$G$29:$G$125</c:f>
              <c:numCache>
                <c:formatCode>0%</c:formatCode>
                <c:ptCount val="97"/>
                <c:pt idx="0">
                  <c:v>-0.10089051277390985</c:v>
                </c:pt>
                <c:pt idx="1">
                  <c:v>-0.141256894801392</c:v>
                </c:pt>
                <c:pt idx="2">
                  <c:v>-0.1100276047189389</c:v>
                </c:pt>
                <c:pt idx="3">
                  <c:v>-0.1326512017411686</c:v>
                </c:pt>
                <c:pt idx="4">
                  <c:v>-0.14940025899221318</c:v>
                </c:pt>
                <c:pt idx="5">
                  <c:v>-0.14755998712765861</c:v>
                </c:pt>
                <c:pt idx="6">
                  <c:v>-0.17183877480405074</c:v>
                </c:pt>
                <c:pt idx="7">
                  <c:v>-0.16643578389299848</c:v>
                </c:pt>
                <c:pt idx="8">
                  <c:v>-5.6372310291465035E-2</c:v>
                </c:pt>
                <c:pt idx="9">
                  <c:v>-1.8177416131936439E-2</c:v>
                </c:pt>
                <c:pt idx="10">
                  <c:v>-8.1904723323743961E-2</c:v>
                </c:pt>
                <c:pt idx="11">
                  <c:v>-9.9392181486089873E-2</c:v>
                </c:pt>
                <c:pt idx="12">
                  <c:v>-5.4307227369057194E-2</c:v>
                </c:pt>
                <c:pt idx="13">
                  <c:v>2.6139563864259904E-2</c:v>
                </c:pt>
                <c:pt idx="14">
                  <c:v>2.8176063498237598E-2</c:v>
                </c:pt>
                <c:pt idx="15">
                  <c:v>1.6539375384642334E-2</c:v>
                </c:pt>
                <c:pt idx="16">
                  <c:v>-3.757290303728994E-2</c:v>
                </c:pt>
                <c:pt idx="17">
                  <c:v>-4.142528617828934E-2</c:v>
                </c:pt>
                <c:pt idx="18">
                  <c:v>-5.1823895725191568E-2</c:v>
                </c:pt>
                <c:pt idx="19">
                  <c:v>7.3374162118229648E-3</c:v>
                </c:pt>
                <c:pt idx="20">
                  <c:v>-4.920999346075515E-2</c:v>
                </c:pt>
                <c:pt idx="21">
                  <c:v>-3.4143549523048544E-2</c:v>
                </c:pt>
                <c:pt idx="22">
                  <c:v>-7.102236306479659E-2</c:v>
                </c:pt>
                <c:pt idx="23">
                  <c:v>9.05823882589403E-3</c:v>
                </c:pt>
                <c:pt idx="24">
                  <c:v>-7.4356138806491598E-2</c:v>
                </c:pt>
                <c:pt idx="25">
                  <c:v>-0.11320471647460063</c:v>
                </c:pt>
                <c:pt idx="26">
                  <c:v>-0.13606270110871577</c:v>
                </c:pt>
                <c:pt idx="27">
                  <c:v>-5.5907777410273161E-2</c:v>
                </c:pt>
                <c:pt idx="28">
                  <c:v>1.5506727220231289E-2</c:v>
                </c:pt>
                <c:pt idx="29">
                  <c:v>2.5241007299093007E-2</c:v>
                </c:pt>
                <c:pt idx="30">
                  <c:v>5.4364473072400367E-2</c:v>
                </c:pt>
                <c:pt idx="31">
                  <c:v>-2.6969811800146959E-2</c:v>
                </c:pt>
                <c:pt idx="32">
                  <c:v>-2.2919712606790321E-2</c:v>
                </c:pt>
                <c:pt idx="33">
                  <c:v>-4.433951817856505E-3</c:v>
                </c:pt>
                <c:pt idx="34">
                  <c:v>0.11767877509531435</c:v>
                </c:pt>
                <c:pt idx="35">
                  <c:v>5.7490039438045657E-5</c:v>
                </c:pt>
                <c:pt idx="36">
                  <c:v>3.2433205689558646E-2</c:v>
                </c:pt>
                <c:pt idx="37">
                  <c:v>5.4234435037419884E-2</c:v>
                </c:pt>
                <c:pt idx="38">
                  <c:v>8.8323182619395452E-2</c:v>
                </c:pt>
                <c:pt idx="39">
                  <c:v>-7.1229254950956768E-5</c:v>
                </c:pt>
                <c:pt idx="40">
                  <c:v>-3.8778138013449717E-2</c:v>
                </c:pt>
                <c:pt idx="41">
                  <c:v>-6.1289154499089699E-2</c:v>
                </c:pt>
                <c:pt idx="42">
                  <c:v>-6.6203982919210938E-2</c:v>
                </c:pt>
                <c:pt idx="43">
                  <c:v>-1.0863235201602801E-2</c:v>
                </c:pt>
                <c:pt idx="44">
                  <c:v>1.0626800794443284E-2</c:v>
                </c:pt>
                <c:pt idx="45">
                  <c:v>-2.9411224518522003E-2</c:v>
                </c:pt>
                <c:pt idx="46">
                  <c:v>-0.12748253208074439</c:v>
                </c:pt>
                <c:pt idx="47">
                  <c:v>-5.2604150773380147E-2</c:v>
                </c:pt>
                <c:pt idx="48">
                  <c:v>-2.1712029513033772E-2</c:v>
                </c:pt>
                <c:pt idx="49">
                  <c:v>-2.3271875393554697E-2</c:v>
                </c:pt>
                <c:pt idx="50">
                  <c:v>-4.5817181253822198E-2</c:v>
                </c:pt>
                <c:pt idx="51">
                  <c:v>-2.8572413097396551E-2</c:v>
                </c:pt>
                <c:pt idx="52">
                  <c:v>3.740641314092086E-3</c:v>
                </c:pt>
                <c:pt idx="53">
                  <c:v>3.378751954390255E-2</c:v>
                </c:pt>
                <c:pt idx="54">
                  <c:v>-2.0286451883480554E-3</c:v>
                </c:pt>
                <c:pt idx="55">
                  <c:v>-7.5074530806700526E-2</c:v>
                </c:pt>
                <c:pt idx="56">
                  <c:v>-0.1680544849280064</c:v>
                </c:pt>
                <c:pt idx="57">
                  <c:v>-0.26931568931247257</c:v>
                </c:pt>
                <c:pt idx="58">
                  <c:v>-0.31121349889713684</c:v>
                </c:pt>
                <c:pt idx="59">
                  <c:v>-0.38643159834278229</c:v>
                </c:pt>
                <c:pt idx="60">
                  <c:v>-0.41019264542144435</c:v>
                </c:pt>
                <c:pt idx="61">
                  <c:v>-0.44473934772994678</c:v>
                </c:pt>
                <c:pt idx="62">
                  <c:v>-0.50597529295006494</c:v>
                </c:pt>
                <c:pt idx="63">
                  <c:v>-0.54830371041516446</c:v>
                </c:pt>
                <c:pt idx="64">
                  <c:v>-0.63028896265236245</c:v>
                </c:pt>
                <c:pt idx="65">
                  <c:v>-0.70753427651096779</c:v>
                </c:pt>
                <c:pt idx="66">
                  <c:v>-0.7370731968902936</c:v>
                </c:pt>
                <c:pt idx="67">
                  <c:v>-0.71775454181144294</c:v>
                </c:pt>
                <c:pt idx="68">
                  <c:v>-0.67588282970240454</c:v>
                </c:pt>
                <c:pt idx="69">
                  <c:v>-0.53985125436334103</c:v>
                </c:pt>
                <c:pt idx="70">
                  <c:v>-0.26177495640065096</c:v>
                </c:pt>
                <c:pt idx="71">
                  <c:v>-8.5991267845916375E-2</c:v>
                </c:pt>
                <c:pt idx="72">
                  <c:v>-1.9760763415392249E-2</c:v>
                </c:pt>
                <c:pt idx="73">
                  <c:v>8.6602029017527074E-2</c:v>
                </c:pt>
                <c:pt idx="74">
                  <c:v>0.40961717458352864</c:v>
                </c:pt>
                <c:pt idx="75">
                  <c:v>0.55615123007114586</c:v>
                </c:pt>
                <c:pt idx="76">
                  <c:v>1.0032217187376513</c:v>
                </c:pt>
                <c:pt idx="77">
                  <c:v>1.7327543755086776</c:v>
                </c:pt>
                <c:pt idx="78">
                  <c:v>2.3621374444841932</c:v>
                </c:pt>
                <c:pt idx="79">
                  <c:v>2.777024537519837</c:v>
                </c:pt>
                <c:pt idx="80">
                  <c:v>2.9130111802627288</c:v>
                </c:pt>
                <c:pt idx="81">
                  <c:v>2.2434515285368222</c:v>
                </c:pt>
                <c:pt idx="82">
                  <c:v>1.25001605414566</c:v>
                </c:pt>
                <c:pt idx="83">
                  <c:v>0.92904448037901854</c:v>
                </c:pt>
                <c:pt idx="84">
                  <c:v>0.78926059207171173</c:v>
                </c:pt>
                <c:pt idx="85">
                  <c:v>0.66142613077479961</c:v>
                </c:pt>
                <c:pt idx="86">
                  <c:v>0.37887984638107125</c:v>
                </c:pt>
                <c:pt idx="87">
                  <c:v>0.38604164632369781</c:v>
                </c:pt>
                <c:pt idx="88">
                  <c:v>0.28880855951197337</c:v>
                </c:pt>
                <c:pt idx="89">
                  <c:v>0.14915284975612611</c:v>
                </c:pt>
                <c:pt idx="90">
                  <c:v>7.7829306697424813E-2</c:v>
                </c:pt>
                <c:pt idx="91">
                  <c:v>-8.1735572568122541E-2</c:v>
                </c:pt>
                <c:pt idx="92">
                  <c:v>-0.19501173803847024</c:v>
                </c:pt>
                <c:pt idx="93">
                  <c:v>-0.25488945549409359</c:v>
                </c:pt>
                <c:pt idx="94">
                  <c:v>-0.29719230190926366</c:v>
                </c:pt>
                <c:pt idx="95">
                  <c:v>-0.2376056354800031</c:v>
                </c:pt>
                <c:pt idx="96">
                  <c:v>-0.22825029204202454</c:v>
                </c:pt>
              </c:numCache>
            </c:numRef>
          </c:val>
          <c:extLst>
            <c:ext xmlns:c16="http://schemas.microsoft.com/office/drawing/2014/chart" uri="{C3380CC4-5D6E-409C-BE32-E72D297353CC}">
              <c16:uniqueId val="{00000005-CE31-4D3D-9650-1F42CFAFA13F}"/>
            </c:ext>
          </c:extLst>
        </c:ser>
        <c:ser>
          <c:idx val="7"/>
          <c:order val="7"/>
          <c:tx>
            <c:strRef>
              <c:f>'NI overnight trips by dest'!$I$10</c:f>
              <c:strCache>
                <c:ptCount val="1"/>
                <c:pt idx="0">
                  <c:v>Percentage change (%) year on year to GB overnight trips</c:v>
                </c:pt>
              </c:strCache>
            </c:strRef>
          </c:tx>
          <c:spPr>
            <a:solidFill>
              <a:schemeClr val="tx2">
                <a:lumMod val="75000"/>
              </a:schemeClr>
            </a:solidFill>
            <a:ln>
              <a:noFill/>
            </a:ln>
            <a:effectLst/>
          </c:spPr>
          <c:invertIfNegative val="0"/>
          <c:cat>
            <c:strRef>
              <c:extLst>
                <c:ext xmlns:c15="http://schemas.microsoft.com/office/drawing/2012/chart" uri="{02D57815-91ED-43cb-92C2-25804820EDAC}">
                  <c15:fullRef>
                    <c15:sqref>'NI overnight trips by dest'!$A$11:$A$125</c15:sqref>
                  </c15:fullRef>
                </c:ext>
              </c:extLst>
              <c:f>'NI overnight trips by dest'!$A$29:$A$125</c:f>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dest'!$I$11:$I$125</c15:sqref>
                  </c15:fullRef>
                </c:ext>
              </c:extLst>
              <c:f>'NI overnight trips by dest'!$I$29:$I$125</c:f>
              <c:numCache>
                <c:formatCode>0%</c:formatCode>
                <c:ptCount val="97"/>
                <c:pt idx="0">
                  <c:v>0.18897468961922081</c:v>
                </c:pt>
                <c:pt idx="1">
                  <c:v>8.9720412340211872E-2</c:v>
                </c:pt>
                <c:pt idx="2">
                  <c:v>0.11546249206278042</c:v>
                </c:pt>
                <c:pt idx="3">
                  <c:v>-5.9405182763455156E-3</c:v>
                </c:pt>
                <c:pt idx="4">
                  <c:v>-3.9889086780030746E-2</c:v>
                </c:pt>
                <c:pt idx="5">
                  <c:v>-5.613378378736824E-2</c:v>
                </c:pt>
                <c:pt idx="6">
                  <c:v>-8.0232845238085673E-2</c:v>
                </c:pt>
                <c:pt idx="7">
                  <c:v>-7.4010332047478075E-2</c:v>
                </c:pt>
                <c:pt idx="8">
                  <c:v>-2.1160749159897501E-2</c:v>
                </c:pt>
                <c:pt idx="9">
                  <c:v>-7.8641916317651661E-2</c:v>
                </c:pt>
                <c:pt idx="10">
                  <c:v>-0.12143121976652557</c:v>
                </c:pt>
                <c:pt idx="11">
                  <c:v>-0.12956507922932189</c:v>
                </c:pt>
                <c:pt idx="12">
                  <c:v>-9.3133819671632631E-2</c:v>
                </c:pt>
                <c:pt idx="13">
                  <c:v>-2.6806230022229486E-2</c:v>
                </c:pt>
                <c:pt idx="14">
                  <c:v>-2.2019453771611807E-2</c:v>
                </c:pt>
                <c:pt idx="15">
                  <c:v>0.12966410381340363</c:v>
                </c:pt>
                <c:pt idx="16">
                  <c:v>0.15548229189921978</c:v>
                </c:pt>
                <c:pt idx="17">
                  <c:v>0.12272688053043888</c:v>
                </c:pt>
                <c:pt idx="18">
                  <c:v>8.6016355554262167E-2</c:v>
                </c:pt>
                <c:pt idx="19">
                  <c:v>6.943586540406689E-2</c:v>
                </c:pt>
                <c:pt idx="20">
                  <c:v>-5.6021788372996692E-2</c:v>
                </c:pt>
                <c:pt idx="21">
                  <c:v>1.8481999344659605E-2</c:v>
                </c:pt>
                <c:pt idx="22">
                  <c:v>0.15068210986321146</c:v>
                </c:pt>
                <c:pt idx="23">
                  <c:v>0.23102224157516238</c:v>
                </c:pt>
                <c:pt idx="24">
                  <c:v>0.19903216536610377</c:v>
                </c:pt>
                <c:pt idx="25">
                  <c:v>0.12717683891469209</c:v>
                </c:pt>
                <c:pt idx="26">
                  <c:v>6.9907261644436794E-2</c:v>
                </c:pt>
                <c:pt idx="27">
                  <c:v>-2.0513474589615187E-2</c:v>
                </c:pt>
                <c:pt idx="28">
                  <c:v>-2.8304695044207139E-2</c:v>
                </c:pt>
                <c:pt idx="29">
                  <c:v>2.7057785766059449E-2</c:v>
                </c:pt>
                <c:pt idx="30">
                  <c:v>6.0907360767807707E-2</c:v>
                </c:pt>
                <c:pt idx="31">
                  <c:v>9.6626393579927375E-2</c:v>
                </c:pt>
                <c:pt idx="32">
                  <c:v>0.12717563769320933</c:v>
                </c:pt>
                <c:pt idx="33">
                  <c:v>8.1728867579637529E-2</c:v>
                </c:pt>
                <c:pt idx="34">
                  <c:v>9.6493009719783931E-3</c:v>
                </c:pt>
                <c:pt idx="35">
                  <c:v>-7.2202128759002795E-2</c:v>
                </c:pt>
                <c:pt idx="36">
                  <c:v>-5.7080850491153738E-2</c:v>
                </c:pt>
                <c:pt idx="37">
                  <c:v>-3.6183469728075748E-2</c:v>
                </c:pt>
                <c:pt idx="38">
                  <c:v>-6.5885168666767824E-3</c:v>
                </c:pt>
                <c:pt idx="39">
                  <c:v>-5.7317909876124701E-2</c:v>
                </c:pt>
                <c:pt idx="40">
                  <c:v>-8.4154198564804661E-2</c:v>
                </c:pt>
                <c:pt idx="41">
                  <c:v>-0.11140546609393488</c:v>
                </c:pt>
                <c:pt idx="42">
                  <c:v>-0.10121731142266811</c:v>
                </c:pt>
                <c:pt idx="43">
                  <c:v>-0.11009873358247345</c:v>
                </c:pt>
                <c:pt idx="44">
                  <c:v>-5.4696508615026729E-2</c:v>
                </c:pt>
                <c:pt idx="45">
                  <c:v>-5.9581001079016371E-2</c:v>
                </c:pt>
                <c:pt idx="46">
                  <c:v>-3.652539217398821E-2</c:v>
                </c:pt>
                <c:pt idx="47">
                  <c:v>5.9705751389730187E-2</c:v>
                </c:pt>
                <c:pt idx="48">
                  <c:v>3.5595659511724664E-2</c:v>
                </c:pt>
                <c:pt idx="49">
                  <c:v>1.8760890315946851E-2</c:v>
                </c:pt>
                <c:pt idx="50">
                  <c:v>5.2871108802140215E-2</c:v>
                </c:pt>
                <c:pt idx="51">
                  <c:v>0.14778352559393693</c:v>
                </c:pt>
                <c:pt idx="52">
                  <c:v>0.21338279628089113</c:v>
                </c:pt>
                <c:pt idx="53">
                  <c:v>0.17608370368866216</c:v>
                </c:pt>
                <c:pt idx="54">
                  <c:v>0.11448282428943753</c:v>
                </c:pt>
                <c:pt idx="55">
                  <c:v>1.9413809207452719E-2</c:v>
                </c:pt>
                <c:pt idx="56">
                  <c:v>-0.11021397159354195</c:v>
                </c:pt>
                <c:pt idx="57">
                  <c:v>-0.15028055068561472</c:v>
                </c:pt>
                <c:pt idx="58">
                  <c:v>-0.29396298265199983</c:v>
                </c:pt>
                <c:pt idx="59">
                  <c:v>-0.41924929697053365</c:v>
                </c:pt>
                <c:pt idx="60">
                  <c:v>-0.4394564821194395</c:v>
                </c:pt>
                <c:pt idx="61">
                  <c:v>-0.45140779132245068</c:v>
                </c:pt>
                <c:pt idx="62">
                  <c:v>-0.53393087845762421</c:v>
                </c:pt>
                <c:pt idx="63">
                  <c:v>-0.6024430805712111</c:v>
                </c:pt>
                <c:pt idx="64">
                  <c:v>-0.6877200197832547</c:v>
                </c:pt>
                <c:pt idx="65">
                  <c:v>-0.71783938272787629</c:v>
                </c:pt>
                <c:pt idx="66">
                  <c:v>-0.77533210960523957</c:v>
                </c:pt>
                <c:pt idx="67">
                  <c:v>-0.76091218624695955</c:v>
                </c:pt>
                <c:pt idx="68">
                  <c:v>-0.71077220712161671</c:v>
                </c:pt>
                <c:pt idx="69">
                  <c:v>-0.66243566401931731</c:v>
                </c:pt>
                <c:pt idx="70">
                  <c:v>-0.45830996241170241</c:v>
                </c:pt>
                <c:pt idx="71">
                  <c:v>-0.2591486837120251</c:v>
                </c:pt>
                <c:pt idx="72">
                  <c:v>-0.26700736859039287</c:v>
                </c:pt>
                <c:pt idx="73">
                  <c:v>-0.24374238254488129</c:v>
                </c:pt>
                <c:pt idx="74">
                  <c:v>-6.8498206854282845E-2</c:v>
                </c:pt>
                <c:pt idx="75">
                  <c:v>0.10062123609423672</c:v>
                </c:pt>
                <c:pt idx="76">
                  <c:v>0.45709258151569948</c:v>
                </c:pt>
                <c:pt idx="77">
                  <c:v>0.7301854472400674</c:v>
                </c:pt>
                <c:pt idx="78">
                  <c:v>1.4944156279664811</c:v>
                </c:pt>
                <c:pt idx="79">
                  <c:v>1.7666232692343751</c:v>
                </c:pt>
                <c:pt idx="80">
                  <c:v>1.5978228840462514</c:v>
                </c:pt>
                <c:pt idx="81">
                  <c:v>1.6087841769566207</c:v>
                </c:pt>
                <c:pt idx="82">
                  <c:v>0.83249987937968395</c:v>
                </c:pt>
                <c:pt idx="83">
                  <c:v>0.61645361145347954</c:v>
                </c:pt>
                <c:pt idx="84">
                  <c:v>0.74388130996284418</c:v>
                </c:pt>
                <c:pt idx="85">
                  <c:v>0.77328616336661182</c:v>
                </c:pt>
                <c:pt idx="86">
                  <c:v>0.68958921433844234</c:v>
                </c:pt>
                <c:pt idx="87">
                  <c:v>0.61850564786802453</c:v>
                </c:pt>
                <c:pt idx="88">
                  <c:v>0.51746983317978446</c:v>
                </c:pt>
                <c:pt idx="89">
                  <c:v>0.49521453159568402</c:v>
                </c:pt>
                <c:pt idx="90">
                  <c:v>0.33789247599753869</c:v>
                </c:pt>
                <c:pt idx="91">
                  <c:v>0.25000287468537674</c:v>
                </c:pt>
                <c:pt idx="92">
                  <c:v>0.25084783368155489</c:v>
                </c:pt>
                <c:pt idx="93">
                  <c:v>9.1725458708641197E-2</c:v>
                </c:pt>
                <c:pt idx="94">
                  <c:v>0.15067981698064903</c:v>
                </c:pt>
                <c:pt idx="95">
                  <c:v>5.8774330279252905E-2</c:v>
                </c:pt>
                <c:pt idx="96">
                  <c:v>7.2504796341676919E-2</c:v>
                </c:pt>
              </c:numCache>
            </c:numRef>
          </c:val>
          <c:extLst>
            <c:ext xmlns:c16="http://schemas.microsoft.com/office/drawing/2014/chart" uri="{C3380CC4-5D6E-409C-BE32-E72D297353CC}">
              <c16:uniqueId val="{00000007-CE31-4D3D-9650-1F42CFAFA13F}"/>
            </c:ext>
          </c:extLst>
        </c:ser>
        <c:ser>
          <c:idx val="9"/>
          <c:order val="9"/>
          <c:tx>
            <c:strRef>
              <c:f>'NI overnight trips by dest'!$K$10</c:f>
              <c:strCache>
                <c:ptCount val="1"/>
                <c:pt idx="0">
                  <c:v>Percentage change (%) year on year to Other places overnight trips</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'NI overnight trips by dest'!$A$11:$A$125</c15:sqref>
                  </c15:fullRef>
                </c:ext>
              </c:extLst>
              <c:f>'NI overnight trips by dest'!$A$29:$A$125</c:f>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dest'!$K$11:$K$125</c15:sqref>
                  </c15:fullRef>
                </c:ext>
              </c:extLst>
              <c:f>'NI overnight trips by dest'!$K$29:$K$125</c:f>
              <c:numCache>
                <c:formatCode>0%</c:formatCode>
                <c:ptCount val="97"/>
                <c:pt idx="0">
                  <c:v>0.28233264446090733</c:v>
                </c:pt>
                <c:pt idx="1">
                  <c:v>0.225358431397605</c:v>
                </c:pt>
                <c:pt idx="2">
                  <c:v>0.18036957270254209</c:v>
                </c:pt>
                <c:pt idx="3">
                  <c:v>0.19536698752117221</c:v>
                </c:pt>
                <c:pt idx="4">
                  <c:v>0.17346830342359226</c:v>
                </c:pt>
                <c:pt idx="5">
                  <c:v>5.0768948284043172E-2</c:v>
                </c:pt>
                <c:pt idx="6">
                  <c:v>-2.7293648973849279E-2</c:v>
                </c:pt>
                <c:pt idx="7">
                  <c:v>-1.3509724952269301E-2</c:v>
                </c:pt>
                <c:pt idx="8">
                  <c:v>-1.1910038644878402E-2</c:v>
                </c:pt>
                <c:pt idx="9">
                  <c:v>-6.4848439656371895E-2</c:v>
                </c:pt>
                <c:pt idx="10">
                  <c:v>-6.5653407835113378E-2</c:v>
                </c:pt>
                <c:pt idx="11">
                  <c:v>-7.9097385279195992E-2</c:v>
                </c:pt>
                <c:pt idx="12">
                  <c:v>-0.10836624550921534</c:v>
                </c:pt>
                <c:pt idx="13">
                  <c:v>-4.6010088098525449E-2</c:v>
                </c:pt>
                <c:pt idx="14">
                  <c:v>1.4544024146370019E-2</c:v>
                </c:pt>
                <c:pt idx="15">
                  <c:v>-2.2814866493685616E-3</c:v>
                </c:pt>
                <c:pt idx="16">
                  <c:v>2.3112434113955079E-2</c:v>
                </c:pt>
                <c:pt idx="17">
                  <c:v>8.3076810488066269E-2</c:v>
                </c:pt>
                <c:pt idx="18">
                  <c:v>0.10557192472326692</c:v>
                </c:pt>
                <c:pt idx="19">
                  <c:v>8.8559831243894369E-2</c:v>
                </c:pt>
                <c:pt idx="20">
                  <c:v>9.7443013239650253E-2</c:v>
                </c:pt>
                <c:pt idx="21">
                  <c:v>0.16457077572683176</c:v>
                </c:pt>
                <c:pt idx="22">
                  <c:v>0.14129222870840286</c:v>
                </c:pt>
                <c:pt idx="23">
                  <c:v>0.17375134780912685</c:v>
                </c:pt>
                <c:pt idx="24">
                  <c:v>0.17513270591318741</c:v>
                </c:pt>
                <c:pt idx="25">
                  <c:v>0.13213577238393298</c:v>
                </c:pt>
                <c:pt idx="26">
                  <c:v>8.102932006418348E-2</c:v>
                </c:pt>
                <c:pt idx="27">
                  <c:v>6.1871935259102388E-2</c:v>
                </c:pt>
                <c:pt idx="28">
                  <c:v>6.3806698628435937E-2</c:v>
                </c:pt>
                <c:pt idx="29">
                  <c:v>0.10790120924911584</c:v>
                </c:pt>
                <c:pt idx="30">
                  <c:v>0.12843786898403875</c:v>
                </c:pt>
                <c:pt idx="31">
                  <c:v>0.13171520355530919</c:v>
                </c:pt>
                <c:pt idx="32">
                  <c:v>9.7751957801048769E-2</c:v>
                </c:pt>
                <c:pt idx="33">
                  <c:v>4.7278391300243139E-2</c:v>
                </c:pt>
                <c:pt idx="34">
                  <c:v>5.0512125426815428E-2</c:v>
                </c:pt>
                <c:pt idx="35">
                  <c:v>-1.5731573778028654E-2</c:v>
                </c:pt>
                <c:pt idx="36">
                  <c:v>-4.2706911974356991E-2</c:v>
                </c:pt>
                <c:pt idx="37">
                  <c:v>-5.6720840002666778E-2</c:v>
                </c:pt>
                <c:pt idx="38">
                  <c:v>-6.947427112575298E-3</c:v>
                </c:pt>
                <c:pt idx="39">
                  <c:v>9.4384436358433091E-2</c:v>
                </c:pt>
                <c:pt idx="40">
                  <c:v>6.5869418385353415E-2</c:v>
                </c:pt>
                <c:pt idx="41">
                  <c:v>1.6123014238972427E-2</c:v>
                </c:pt>
                <c:pt idx="42">
                  <c:v>2.5479126088955004E-2</c:v>
                </c:pt>
                <c:pt idx="43">
                  <c:v>2.5582735282997055E-2</c:v>
                </c:pt>
                <c:pt idx="44">
                  <c:v>4.8489376123036235E-2</c:v>
                </c:pt>
                <c:pt idx="45">
                  <c:v>6.3327468495434455E-2</c:v>
                </c:pt>
                <c:pt idx="46">
                  <c:v>0.10591302038157126</c:v>
                </c:pt>
                <c:pt idx="47">
                  <c:v>0.14340640225411444</c:v>
                </c:pt>
                <c:pt idx="48">
                  <c:v>0.17751535157003406</c:v>
                </c:pt>
                <c:pt idx="49">
                  <c:v>0.21578898735041341</c:v>
                </c:pt>
                <c:pt idx="50">
                  <c:v>0.17259565776411132</c:v>
                </c:pt>
                <c:pt idx="51">
                  <c:v>1.5752684007438136E-2</c:v>
                </c:pt>
                <c:pt idx="52">
                  <c:v>1.9149200824855769E-2</c:v>
                </c:pt>
                <c:pt idx="53">
                  <c:v>4.9313062238957275E-2</c:v>
                </c:pt>
                <c:pt idx="54">
                  <c:v>-7.3268393898982776E-3</c:v>
                </c:pt>
                <c:pt idx="55">
                  <c:v>-3.2612114738296824E-2</c:v>
                </c:pt>
                <c:pt idx="56">
                  <c:v>-0.11209492357564915</c:v>
                </c:pt>
                <c:pt idx="57">
                  <c:v>-0.2282909151396523</c:v>
                </c:pt>
                <c:pt idx="58">
                  <c:v>-0.38523986322414278</c:v>
                </c:pt>
                <c:pt idx="59">
                  <c:v>-0.50269794785246014</c:v>
                </c:pt>
                <c:pt idx="60">
                  <c:v>-0.59989826948890379</c:v>
                </c:pt>
                <c:pt idx="61">
                  <c:v>-0.72197501452230617</c:v>
                </c:pt>
                <c:pt idx="62">
                  <c:v>-0.75987196443905836</c:v>
                </c:pt>
                <c:pt idx="63">
                  <c:v>-0.78897031938648976</c:v>
                </c:pt>
                <c:pt idx="64">
                  <c:v>-0.81747404878030117</c:v>
                </c:pt>
                <c:pt idx="65">
                  <c:v>-0.88289375048387697</c:v>
                </c:pt>
                <c:pt idx="66">
                  <c:v>-0.92399766885008716</c:v>
                </c:pt>
                <c:pt idx="67">
                  <c:v>-0.94484386634239104</c:v>
                </c:pt>
                <c:pt idx="68">
                  <c:v>-0.93926407449942184</c:v>
                </c:pt>
                <c:pt idx="69">
                  <c:v>-0.93060171629592925</c:v>
                </c:pt>
                <c:pt idx="70">
                  <c:v>-0.90948223651287907</c:v>
                </c:pt>
                <c:pt idx="71">
                  <c:v>-0.86029440863143414</c:v>
                </c:pt>
                <c:pt idx="72">
                  <c:v>-0.78951290917222761</c:v>
                </c:pt>
                <c:pt idx="73">
                  <c:v>-0.60904075651192746</c:v>
                </c:pt>
                <c:pt idx="74">
                  <c:v>-0.491882411364153</c:v>
                </c:pt>
                <c:pt idx="75">
                  <c:v>-0.18195108042184407</c:v>
                </c:pt>
                <c:pt idx="76">
                  <c:v>7.2592970319235858E-3</c:v>
                </c:pt>
                <c:pt idx="77">
                  <c:v>0.8251909340361856</c:v>
                </c:pt>
                <c:pt idx="78">
                  <c:v>2.2120084722577245</c:v>
                </c:pt>
                <c:pt idx="79">
                  <c:v>4.6655231067529241</c:v>
                </c:pt>
                <c:pt idx="80">
                  <c:v>5.886822304070046</c:v>
                </c:pt>
                <c:pt idx="81">
                  <c:v>6.9942934119488571</c:v>
                </c:pt>
                <c:pt idx="82">
                  <c:v>8.6276632374871376</c:v>
                </c:pt>
                <c:pt idx="83">
                  <c:v>7.4598673449515562</c:v>
                </c:pt>
                <c:pt idx="84">
                  <c:v>6.9676302138388708</c:v>
                </c:pt>
                <c:pt idx="85">
                  <c:v>5.6626794138357663</c:v>
                </c:pt>
                <c:pt idx="86">
                  <c:v>5.2486858395125218</c:v>
                </c:pt>
                <c:pt idx="87">
                  <c:v>3.5512708869628189</c:v>
                </c:pt>
                <c:pt idx="88">
                  <c:v>3.4782836934868637</c:v>
                </c:pt>
                <c:pt idx="89">
                  <c:v>2.830191303791159</c:v>
                </c:pt>
                <c:pt idx="90">
                  <c:v>2.6267477826580081</c:v>
                </c:pt>
                <c:pt idx="91">
                  <c:v>1.8958981901512428</c:v>
                </c:pt>
                <c:pt idx="92">
                  <c:v>1.2596014641150552</c:v>
                </c:pt>
                <c:pt idx="93">
                  <c:v>1.0262133135898655</c:v>
                </c:pt>
                <c:pt idx="94">
                  <c:v>0.54020147067778268</c:v>
                </c:pt>
                <c:pt idx="95">
                  <c:v>0.40780039487848746</c:v>
                </c:pt>
                <c:pt idx="96">
                  <c:v>0.18865734128856271</c:v>
                </c:pt>
              </c:numCache>
            </c:numRef>
          </c:val>
          <c:extLst>
            <c:ext xmlns:c16="http://schemas.microsoft.com/office/drawing/2014/chart" uri="{C3380CC4-5D6E-409C-BE32-E72D297353CC}">
              <c16:uniqueId val="{00000009-CE31-4D3D-9650-1F42CFAFA13F}"/>
            </c:ext>
          </c:extLst>
        </c:ser>
        <c:dLbls>
          <c:showLegendKey val="0"/>
          <c:showVal val="0"/>
          <c:showCatName val="0"/>
          <c:showSerName val="0"/>
          <c:showPercent val="0"/>
          <c:showBubbleSize val="0"/>
        </c:dLbls>
        <c:gapWidth val="219"/>
        <c:overlap val="-27"/>
        <c:axId val="1415152208"/>
        <c:axId val="1415148600"/>
        <c:extLst>
          <c:ext xmlns:c15="http://schemas.microsoft.com/office/drawing/2012/chart" uri="{02D57815-91ED-43cb-92C2-25804820EDAC}">
            <c15:filteredBarSeries>
              <c15:ser>
                <c:idx val="0"/>
                <c:order val="0"/>
                <c:tx>
                  <c:strRef>
                    <c:extLst>
                      <c:ext uri="{02D57815-91ED-43cb-92C2-25804820EDAC}">
                        <c15:formulaRef>
                          <c15:sqref>'NI overnight trips by dest'!$B$10</c15:sqref>
                        </c15:formulaRef>
                      </c:ext>
                    </c:extLst>
                    <c:strCache>
                      <c:ptCount val="1"/>
                      <c:pt idx="0">
                        <c:v>Number of Overnight trips per 100 interviews</c:v>
                      </c:pt>
                    </c:strCache>
                  </c:strRef>
                </c:tx>
                <c:spPr>
                  <a:solidFill>
                    <a:schemeClr val="accent1"/>
                  </a:solidFill>
                  <a:ln>
                    <a:noFill/>
                  </a:ln>
                  <a:effectLst/>
                </c:spPr>
                <c:invertIfNegative val="0"/>
                <c:cat>
                  <c:strRef>
                    <c:extLst>
                      <c:ex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uri="{02D57815-91ED-43cb-92C2-25804820EDAC}">
                        <c15:fullRef>
                          <c15:sqref>'NI overnight trips by dest'!$B$11:$B$125</c15:sqref>
                        </c15:fullRef>
                        <c15:formulaRef>
                          <c15:sqref>'NI overnight trips by dest'!$B$29:$B$125</c15:sqref>
                        </c15:formulaRef>
                      </c:ext>
                    </c:extLst>
                    <c:numCache>
                      <c:formatCode>_(* #,##0_);_(* \(#,##0\);_(* "-"??_);_(@_)</c:formatCode>
                      <c:ptCount val="97"/>
                      <c:pt idx="0">
                        <c:v>31.646249212041933</c:v>
                      </c:pt>
                      <c:pt idx="1">
                        <c:v>30.7446793116663</c:v>
                      </c:pt>
                      <c:pt idx="2">
                        <c:v>30.438827497434595</c:v>
                      </c:pt>
                      <c:pt idx="3">
                        <c:v>30.411264792280367</c:v>
                      </c:pt>
                      <c:pt idx="4">
                        <c:v>30.190368397857831</c:v>
                      </c:pt>
                      <c:pt idx="5">
                        <c:v>29.788796722065619</c:v>
                      </c:pt>
                      <c:pt idx="6">
                        <c:v>28.934823832888316</c:v>
                      </c:pt>
                      <c:pt idx="7">
                        <c:v>28.277204415180414</c:v>
                      </c:pt>
                      <c:pt idx="8">
                        <c:v>29.089704415180417</c:v>
                      </c:pt>
                      <c:pt idx="9">
                        <c:v>28.162844603060535</c:v>
                      </c:pt>
                      <c:pt idx="10">
                        <c:v>27.418259907634013</c:v>
                      </c:pt>
                      <c:pt idx="11">
                        <c:v>26.846237985247122</c:v>
                      </c:pt>
                      <c:pt idx="12">
                        <c:v>27.592080626100941</c:v>
                      </c:pt>
                      <c:pt idx="13">
                        <c:v>28.039106299748745</c:v>
                      </c:pt>
                      <c:pt idx="14">
                        <c:v>28.734450224784037</c:v>
                      </c:pt>
                      <c:pt idx="15">
                        <c:v>28.550057078415264</c:v>
                      </c:pt>
                      <c:pt idx="16">
                        <c:v>28.230145540247037</c:v>
                      </c:pt>
                      <c:pt idx="17">
                        <c:v>28.179411743463106</c:v>
                      </c:pt>
                      <c:pt idx="18">
                        <c:v>28.161267284847792</c:v>
                      </c:pt>
                      <c:pt idx="19">
                        <c:v>28.177991829714671</c:v>
                      </c:pt>
                      <c:pt idx="20">
                        <c:v>28.098761630646479</c:v>
                      </c:pt>
                      <c:pt idx="21">
                        <c:v>28.703673874577834</c:v>
                      </c:pt>
                      <c:pt idx="22">
                        <c:v>28.950579223823343</c:v>
                      </c:pt>
                      <c:pt idx="23">
                        <c:v>30.171193337233611</c:v>
                      </c:pt>
                      <c:pt idx="24">
                        <c:v>30.01749644180877</c:v>
                      </c:pt>
                      <c:pt idx="25">
                        <c:v>29.980484115995637</c:v>
                      </c:pt>
                      <c:pt idx="26">
                        <c:v>29.210364538471879</c:v>
                      </c:pt>
                      <c:pt idx="27">
                        <c:v>29.460001430265631</c:v>
                      </c:pt>
                      <c:pt idx="28">
                        <c:v>29.96236549645948</c:v>
                      </c:pt>
                      <c:pt idx="29">
                        <c:v>30.455373060262065</c:v>
                      </c:pt>
                      <c:pt idx="30">
                        <c:v>30.829640491458417</c:v>
                      </c:pt>
                      <c:pt idx="31">
                        <c:v>30.494452929056482</c:v>
                      </c:pt>
                      <c:pt idx="32">
                        <c:v>30.082114372685158</c:v>
                      </c:pt>
                      <c:pt idx="33">
                        <c:v>30.42980883771288</c:v>
                      </c:pt>
                      <c:pt idx="34">
                        <c:v>30.597326517859237</c:v>
                      </c:pt>
                      <c:pt idx="35">
                        <c:v>29.523100264267114</c:v>
                      </c:pt>
                      <c:pt idx="36">
                        <c:v>29.077557463813591</c:v>
                      </c:pt>
                      <c:pt idx="37">
                        <c:v>28.781961417896213</c:v>
                      </c:pt>
                      <c:pt idx="38">
                        <c:v>29.070327689992993</c:v>
                      </c:pt>
                      <c:pt idx="39">
                        <c:v>29.394531445569299</c:v>
                      </c:pt>
                      <c:pt idx="40">
                        <c:v>29.303437807990925</c:v>
                      </c:pt>
                      <c:pt idx="41">
                        <c:v>29.124130513941992</c:v>
                      </c:pt>
                      <c:pt idx="42">
                        <c:v>29.049516662422313</c:v>
                      </c:pt>
                      <c:pt idx="43">
                        <c:v>29.591522082476512</c:v>
                      </c:pt>
                      <c:pt idx="44">
                        <c:v>30.069920923177907</c:v>
                      </c:pt>
                      <c:pt idx="45">
                        <c:v>29.771637162127046</c:v>
                      </c:pt>
                      <c:pt idx="46">
                        <c:v>29.911123775554977</c:v>
                      </c:pt>
                      <c:pt idx="47">
                        <c:v>30.556495345396627</c:v>
                      </c:pt>
                      <c:pt idx="48">
                        <c:v>30.892115177548003</c:v>
                      </c:pt>
                      <c:pt idx="49">
                        <c:v>30.995343405776225</c:v>
                      </c:pt>
                      <c:pt idx="50">
                        <c:v>31.148719552198983</c:v>
                      </c:pt>
                      <c:pt idx="51">
                        <c:v>30.882893321742529</c:v>
                      </c:pt>
                      <c:pt idx="52">
                        <c:v>31.129860493108925</c:v>
                      </c:pt>
                      <c:pt idx="53">
                        <c:v>31.102643226828832</c:v>
                      </c:pt>
                      <c:pt idx="54">
                        <c:v>30.582995530351866</c:v>
                      </c:pt>
                      <c:pt idx="55">
                        <c:v>28.678277619536395</c:v>
                      </c:pt>
                      <c:pt idx="56">
                        <c:v>25.875522876740277</c:v>
                      </c:pt>
                      <c:pt idx="57">
                        <c:v>23.364096574516456</c:v>
                      </c:pt>
                      <c:pt idx="58">
                        <c:v>20.677154304534319</c:v>
                      </c:pt>
                      <c:pt idx="59">
                        <c:v>18.468226650176515</c:v>
                      </c:pt>
                      <c:pt idx="60">
                        <c:v>17.16755934070088</c:v>
                      </c:pt>
                      <c:pt idx="61">
                        <c:v>15.614443725085266</c:v>
                      </c:pt>
                      <c:pt idx="62">
                        <c:v>13.966628436585568</c:v>
                      </c:pt>
                      <c:pt idx="63">
                        <c:v>12.446740381327738</c:v>
                      </c:pt>
                      <c:pt idx="64">
                        <c:v>10.675618620589363</c:v>
                      </c:pt>
                      <c:pt idx="65">
                        <c:v>8.9014897694836854</c:v>
                      </c:pt>
                      <c:pt idx="66">
                        <c:v>7.0761040371163331</c:v>
                      </c:pt>
                      <c:pt idx="67">
                        <c:v>7.1329222189345165</c:v>
                      </c:pt>
                      <c:pt idx="68">
                        <c:v>8.0541913994369594</c:v>
                      </c:pt>
                      <c:pt idx="69">
                        <c:v>9.8931915441599969</c:v>
                      </c:pt>
                      <c:pt idx="70">
                        <c:v>12.700282973055385</c:v>
                      </c:pt>
                      <c:pt idx="71">
                        <c:v>14.283427893540393</c:v>
                      </c:pt>
                      <c:pt idx="72">
                        <c:v>15.435182982384296</c:v>
                      </c:pt>
                      <c:pt idx="73">
                        <c:v>16.149995210813842</c:v>
                      </c:pt>
                      <c:pt idx="74">
                        <c:v>17.652584474809952</c:v>
                      </c:pt>
                      <c:pt idx="75">
                        <c:v>18.13092826710723</c:v>
                      </c:pt>
                      <c:pt idx="76">
                        <c:v>19.164870103680645</c:v>
                      </c:pt>
                      <c:pt idx="77">
                        <c:v>20.637811318026152</c:v>
                      </c:pt>
                      <c:pt idx="78">
                        <c:v>22.248546855439333</c:v>
                      </c:pt>
                      <c:pt idx="79">
                        <c:v>24.24893870496911</c:v>
                      </c:pt>
                      <c:pt idx="80">
                        <c:v>25.774912060029315</c:v>
                      </c:pt>
                      <c:pt idx="81">
                        <c:v>26.269557226805635</c:v>
                      </c:pt>
                      <c:pt idx="82">
                        <c:v>26.421227466349333</c:v>
                      </c:pt>
                      <c:pt idx="83">
                        <c:v>27.052564830006048</c:v>
                      </c:pt>
                      <c:pt idx="84">
                        <c:v>27.461686854688711</c:v>
                      </c:pt>
                      <c:pt idx="85">
                        <c:v>27.779994057683794</c:v>
                      </c:pt>
                      <c:pt idx="86">
                        <c:v>27.62663144122633</c:v>
                      </c:pt>
                      <c:pt idx="87">
                        <c:v>28.296435797077198</c:v>
                      </c:pt>
                      <c:pt idx="88">
                        <c:v>28.322782066744821</c:v>
                      </c:pt>
                      <c:pt idx="89">
                        <c:v>28.406657525703448</c:v>
                      </c:pt>
                      <c:pt idx="90">
                        <c:v>28.657339198369851</c:v>
                      </c:pt>
                      <c:pt idx="91">
                        <c:v>28.453950632912324</c:v>
                      </c:pt>
                      <c:pt idx="92">
                        <c:v>27.916685085578731</c:v>
                      </c:pt>
                      <c:pt idx="93">
                        <c:v>27.402756296027516</c:v>
                      </c:pt>
                      <c:pt idx="94">
                        <c:v>27.399966591251051</c:v>
                      </c:pt>
                      <c:pt idx="95">
                        <c:v>27.5162310457508</c:v>
                      </c:pt>
                      <c:pt idx="96">
                        <c:v>27.277643416710067</c:v>
                      </c:pt>
                    </c:numCache>
                  </c:numRef>
                </c:val>
                <c:extLst>
                  <c:ext xmlns:c16="http://schemas.microsoft.com/office/drawing/2014/chart" uri="{C3380CC4-5D6E-409C-BE32-E72D297353CC}">
                    <c16:uniqueId val="{00000000-CE31-4D3D-9650-1F42CFAFA13F}"/>
                  </c:ext>
                </c:extLst>
              </c15:ser>
            </c15:filteredBarSeries>
            <c15:filteredBarSeries>
              <c15:ser>
                <c:idx val="1"/>
                <c:order val="1"/>
                <c:tx>
                  <c:strRef>
                    <c:extLst>
                      <c:ext xmlns:c15="http://schemas.microsoft.com/office/drawing/2012/chart" uri="{02D57815-91ED-43cb-92C2-25804820EDAC}">
                        <c15:formulaRef>
                          <c15:sqref>'NI overnight trips by dest'!$C$10</c15:sqref>
                        </c15:formulaRef>
                      </c:ext>
                    </c:extLst>
                    <c:strCache>
                      <c:ptCount val="1"/>
                      <c:pt idx="0">
                        <c:v>Percentage change (%) year on year</c:v>
                      </c:pt>
                    </c:strCache>
                  </c:strRef>
                </c:tx>
                <c:spPr>
                  <a:solidFill>
                    <a:schemeClr val="accent2"/>
                  </a:solidFill>
                  <a:ln>
                    <a:noFill/>
                  </a:ln>
                  <a:effectLst/>
                </c:spPr>
                <c:invertIfNegative val="0"/>
                <c:cat>
                  <c:strRef>
                    <c:extLst>
                      <c:ext xmlns:c15="http://schemas.microsoft.com/office/drawing/2012/char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dest'!$C$11:$C$125</c15:sqref>
                        </c15:fullRef>
                        <c15:formulaRef>
                          <c15:sqref>'NI overnight trips by dest'!$C$29:$C$125</c15:sqref>
                        </c15:formulaRef>
                      </c:ext>
                    </c:extLst>
                    <c:numCache>
                      <c:formatCode>0%</c:formatCode>
                      <c:ptCount val="97"/>
                      <c:pt idx="0">
                        <c:v>4.5627882406624277E-2</c:v>
                      </c:pt>
                      <c:pt idx="1">
                        <c:v>-1.7553261246142721E-2</c:v>
                      </c:pt>
                      <c:pt idx="2">
                        <c:v>-2.4738570349508316E-2</c:v>
                      </c:pt>
                      <c:pt idx="3">
                        <c:v>-4.0720674031733926E-2</c:v>
                      </c:pt>
                      <c:pt idx="4">
                        <c:v>-5.9563044514106746E-2</c:v>
                      </c:pt>
                      <c:pt idx="5">
                        <c:v>-8.8080389595998579E-2</c:v>
                      </c:pt>
                      <c:pt idx="6">
                        <c:v>-0.13601110292693211</c:v>
                      </c:pt>
                      <c:pt idx="7">
                        <c:v>-0.15363205964334642</c:v>
                      </c:pt>
                      <c:pt idx="8">
                        <c:v>-9.6676611453412997E-2</c:v>
                      </c:pt>
                      <c:pt idx="9">
                        <c:v>-0.13333700625584938</c:v>
                      </c:pt>
                      <c:pt idx="10">
                        <c:v>-0.13849407144707904</c:v>
                      </c:pt>
                      <c:pt idx="11">
                        <c:v>-0.16366047432416403</c:v>
                      </c:pt>
                      <c:pt idx="12">
                        <c:v>-0.12810897616259409</c:v>
                      </c:pt>
                      <c:pt idx="13">
                        <c:v>-8.8001341126069388E-2</c:v>
                      </c:pt>
                      <c:pt idx="14">
                        <c:v>-5.5993525795111632E-2</c:v>
                      </c:pt>
                      <c:pt idx="15">
                        <c:v>-6.1201259683798276E-2</c:v>
                      </c:pt>
                      <c:pt idx="16">
                        <c:v>-6.4928749188429349E-2</c:v>
                      </c:pt>
                      <c:pt idx="17">
                        <c:v>-5.4026518547168591E-2</c:v>
                      </c:pt>
                      <c:pt idx="18">
                        <c:v>-2.6734448169035446E-2</c:v>
                      </c:pt>
                      <c:pt idx="19">
                        <c:v>-3.5085712154940434E-3</c:v>
                      </c:pt>
                      <c:pt idx="20">
                        <c:v>-3.4065068877661635E-2</c:v>
                      </c:pt>
                      <c:pt idx="21">
                        <c:v>1.9203645055745767E-2</c:v>
                      </c:pt>
                      <c:pt idx="22">
                        <c:v>5.5886818541780958E-2</c:v>
                      </c:pt>
                      <c:pt idx="23">
                        <c:v>0.12385181692174746</c:v>
                      </c:pt>
                      <c:pt idx="24">
                        <c:v>8.7902606859356913E-2</c:v>
                      </c:pt>
                      <c:pt idx="25">
                        <c:v>6.9238220201914488E-2</c:v>
                      </c:pt>
                      <c:pt idx="26">
                        <c:v>1.6562499368000985E-2</c:v>
                      </c:pt>
                      <c:pt idx="27">
                        <c:v>3.1871892562285391E-2</c:v>
                      </c:pt>
                      <c:pt idx="28">
                        <c:v>6.1360645617035837E-2</c:v>
                      </c:pt>
                      <c:pt idx="29">
                        <c:v>8.0766814350797203E-2</c:v>
                      </c:pt>
                      <c:pt idx="30">
                        <c:v>9.4753307073163789E-2</c:v>
                      </c:pt>
                      <c:pt idx="31">
                        <c:v>8.2208168464972822E-2</c:v>
                      </c:pt>
                      <c:pt idx="32">
                        <c:v>7.0585058804708889E-2</c:v>
                      </c:pt>
                      <c:pt idx="33">
                        <c:v>6.0136377338924636E-2</c:v>
                      </c:pt>
                      <c:pt idx="34">
                        <c:v>5.6881324594735244E-2</c:v>
                      </c:pt>
                      <c:pt idx="35">
                        <c:v>-2.148052500683487E-2</c:v>
                      </c:pt>
                      <c:pt idx="36">
                        <c:v>-3.1313037042157189E-2</c:v>
                      </c:pt>
                      <c:pt idx="37">
                        <c:v>-3.9976762665415742E-2</c:v>
                      </c:pt>
                      <c:pt idx="38">
                        <c:v>-4.7940808234162345E-3</c:v>
                      </c:pt>
                      <c:pt idx="39">
                        <c:v>-2.2223347426273865E-3</c:v>
                      </c:pt>
                      <c:pt idx="40">
                        <c:v>-2.1991844687510333E-2</c:v>
                      </c:pt>
                      <c:pt idx="41">
                        <c:v>-4.3711253961195705E-2</c:v>
                      </c:pt>
                      <c:pt idx="42">
                        <c:v>-5.7740661281123276E-2</c:v>
                      </c:pt>
                      <c:pt idx="43">
                        <c:v>-2.9609675198324911E-2</c:v>
                      </c:pt>
                      <c:pt idx="44">
                        <c:v>-4.0533884540784279E-4</c:v>
                      </c:pt>
                      <c:pt idx="45">
                        <c:v>-2.1629175493542218E-2</c:v>
                      </c:pt>
                      <c:pt idx="46">
                        <c:v>-2.2426885626877675E-2</c:v>
                      </c:pt>
                      <c:pt idx="47">
                        <c:v>3.5002932343804971E-2</c:v>
                      </c:pt>
                      <c:pt idx="48">
                        <c:v>6.2404062514280698E-2</c:v>
                      </c:pt>
                      <c:pt idx="49">
                        <c:v>7.6901707835094354E-2</c:v>
                      </c:pt>
                      <c:pt idx="50">
                        <c:v>7.1495302164118507E-2</c:v>
                      </c:pt>
                      <c:pt idx="51">
                        <c:v>5.0633971796055735E-2</c:v>
                      </c:pt>
                      <c:pt idx="52">
                        <c:v>6.2327932206641734E-2</c:v>
                      </c:pt>
                      <c:pt idx="53">
                        <c:v>6.7933795034317235E-2</c:v>
                      </c:pt>
                      <c:pt idx="54">
                        <c:v>5.2788446904289479E-2</c:v>
                      </c:pt>
                      <c:pt idx="55">
                        <c:v>-3.0861692764392188E-2</c:v>
                      </c:pt>
                      <c:pt idx="56">
                        <c:v>-0.13948816350908946</c:v>
                      </c:pt>
                      <c:pt idx="57">
                        <c:v>-0.21522298396682465</c:v>
                      </c:pt>
                      <c:pt idx="58">
                        <c:v>-0.30871355888564667</c:v>
                      </c:pt>
                      <c:pt idx="59">
                        <c:v>-0.39560389889546754</c:v>
                      </c:pt>
                      <c:pt idx="60">
                        <c:v>-0.44427374940068709</c:v>
                      </c:pt>
                      <c:pt idx="61">
                        <c:v>-0.49623259466209391</c:v>
                      </c:pt>
                      <c:pt idx="62">
                        <c:v>-0.55161468473269637</c:v>
                      </c:pt>
                      <c:pt idx="63">
                        <c:v>-0.59696974465262165</c:v>
                      </c:pt>
                      <c:pt idx="64">
                        <c:v>-0.65706179046473467</c:v>
                      </c:pt>
                      <c:pt idx="65">
                        <c:v>-0.71380278825288557</c:v>
                      </c:pt>
                      <c:pt idx="66">
                        <c:v>-0.76862619523016618</c:v>
                      </c:pt>
                      <c:pt idx="67">
                        <c:v>-0.75127787262665369</c:v>
                      </c:pt>
                      <c:pt idx="68">
                        <c:v>-0.68873319245359332</c:v>
                      </c:pt>
                      <c:pt idx="69">
                        <c:v>-0.5765643446727301</c:v>
                      </c:pt>
                      <c:pt idx="70">
                        <c:v>-0.38578187375279566</c:v>
                      </c:pt>
                      <c:pt idx="71">
                        <c:v>-0.22659450936487854</c:v>
                      </c:pt>
                      <c:pt idx="72">
                        <c:v>-0.10090988031184275</c:v>
                      </c:pt>
                      <c:pt idx="73">
                        <c:v>3.4298467185749901E-2</c:v>
                      </c:pt>
                      <c:pt idx="74">
                        <c:v>0.26391165591325011</c:v>
                      </c:pt>
                      <c:pt idx="75">
                        <c:v>0.45668084266518139</c:v>
                      </c:pt>
                      <c:pt idx="76">
                        <c:v>0.79519995840977509</c:v>
                      </c:pt>
                      <c:pt idx="77">
                        <c:v>1.3184671164569806</c:v>
                      </c:pt>
                      <c:pt idx="78">
                        <c:v>2.1441802916886026</c:v>
                      </c:pt>
                      <c:pt idx="79">
                        <c:v>2.3995798581119683</c:v>
                      </c:pt>
                      <c:pt idx="80">
                        <c:v>2.2001861865154022</c:v>
                      </c:pt>
                      <c:pt idx="81">
                        <c:v>1.65531675087325</c:v>
                      </c:pt>
                      <c:pt idx="82">
                        <c:v>1.0803652581918035</c:v>
                      </c:pt>
                      <c:pt idx="83">
                        <c:v>0.89398266520044756</c:v>
                      </c:pt>
                      <c:pt idx="84">
                        <c:v>0.77916172979807874</c:v>
                      </c:pt>
                      <c:pt idx="85">
                        <c:v>0.72012398115651732</c:v>
                      </c:pt>
                      <c:pt idx="86">
                        <c:v>0.56501907585539302</c:v>
                      </c:pt>
                      <c:pt idx="87">
                        <c:v>0.5606722049864391</c:v>
                      </c:pt>
                      <c:pt idx="88">
                        <c:v>0.47784889297555866</c:v>
                      </c:pt>
                      <c:pt idx="89">
                        <c:v>0.37643750531295805</c:v>
                      </c:pt>
                      <c:pt idx="90">
                        <c:v>0.28805442371458495</c:v>
                      </c:pt>
                      <c:pt idx="91">
                        <c:v>0.17341014298005217</c:v>
                      </c:pt>
                      <c:pt idx="92">
                        <c:v>8.3095260250016137E-2</c:v>
                      </c:pt>
                      <c:pt idx="93">
                        <c:v>4.3137349420779611E-2</c:v>
                      </c:pt>
                      <c:pt idx="94">
                        <c:v>3.7043665974575271E-2</c:v>
                      </c:pt>
                      <c:pt idx="95">
                        <c:v>1.7139454933695029E-2</c:v>
                      </c:pt>
                      <c:pt idx="96">
                        <c:v>-6.7018256727088667E-3</c:v>
                      </c:pt>
                    </c:numCache>
                  </c:numRef>
                </c:val>
                <c:extLst xmlns:c15="http://schemas.microsoft.com/office/drawing/2012/chart">
                  <c:ext xmlns:c16="http://schemas.microsoft.com/office/drawing/2014/chart" uri="{C3380CC4-5D6E-409C-BE32-E72D297353CC}">
                    <c16:uniqueId val="{00000001-CE31-4D3D-9650-1F42CFAFA13F}"/>
                  </c:ext>
                </c:extLst>
              </c15:ser>
            </c15:filteredBarSeries>
            <c15:filteredBarSeries>
              <c15:ser>
                <c:idx val="2"/>
                <c:order val="2"/>
                <c:tx>
                  <c:strRef>
                    <c:extLst>
                      <c:ext xmlns:c15="http://schemas.microsoft.com/office/drawing/2012/chart" uri="{02D57815-91ED-43cb-92C2-25804820EDAC}">
                        <c15:formulaRef>
                          <c15:sqref>'NI overnight trips by dest'!$D$10</c15:sqref>
                        </c15:formulaRef>
                      </c:ext>
                    </c:extLst>
                    <c:strCache>
                      <c:ptCount val="1"/>
                      <c:pt idx="0">
                        <c:v>Number of Overnight trips within NI per 100 interviews</c:v>
                      </c:pt>
                    </c:strCache>
                  </c:strRef>
                </c:tx>
                <c:spPr>
                  <a:solidFill>
                    <a:schemeClr val="accent3"/>
                  </a:solidFill>
                  <a:ln>
                    <a:noFill/>
                  </a:ln>
                  <a:effectLst/>
                </c:spPr>
                <c:invertIfNegative val="0"/>
                <c:cat>
                  <c:strRef>
                    <c:extLst>
                      <c:ext xmlns:c15="http://schemas.microsoft.com/office/drawing/2012/char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dest'!$D$11:$D$125</c15:sqref>
                        </c15:fullRef>
                        <c15:formulaRef>
                          <c15:sqref>'NI overnight trips by dest'!$D$29:$D$125</c15:sqref>
                        </c15:formulaRef>
                      </c:ext>
                    </c:extLst>
                    <c:numCache>
                      <c:formatCode>_(* #,##0_);_(* \(#,##0\);_(* "-"??_);_(@_)</c:formatCode>
                      <c:ptCount val="97"/>
                      <c:pt idx="0">
                        <c:v>10.907490739567859</c:v>
                      </c:pt>
                      <c:pt idx="1">
                        <c:v>10.767904344010127</c:v>
                      </c:pt>
                      <c:pt idx="2">
                        <c:v>10.549519377021808</c:v>
                      </c:pt>
                      <c:pt idx="3">
                        <c:v>10.869413803508731</c:v>
                      </c:pt>
                      <c:pt idx="4">
                        <c:v>10.709921213537831</c:v>
                      </c:pt>
                      <c:pt idx="5">
                        <c:v>10.595024337030695</c:v>
                      </c:pt>
                      <c:pt idx="6">
                        <c:v>9.9244640947637706</c:v>
                      </c:pt>
                      <c:pt idx="7">
                        <c:v>9.4415871094506034</c:v>
                      </c:pt>
                      <c:pt idx="8">
                        <c:v>9.4580599776676593</c:v>
                      </c:pt>
                      <c:pt idx="9">
                        <c:v>8.9051548800721037</c:v>
                      </c:pt>
                      <c:pt idx="10">
                        <c:v>8.6187216431088309</c:v>
                      </c:pt>
                      <c:pt idx="11">
                        <c:v>8.3557513071457929</c:v>
                      </c:pt>
                      <c:pt idx="12">
                        <c:v>8.554063543432715</c:v>
                      </c:pt>
                      <c:pt idx="13">
                        <c:v>8.2946153474387163</c:v>
                      </c:pt>
                      <c:pt idx="14">
                        <c:v>8.6612036593516901</c:v>
                      </c:pt>
                      <c:pt idx="15">
                        <c:v>8.1732860487483538</c:v>
                      </c:pt>
                      <c:pt idx="16">
                        <c:v>8.0613742055393267</c:v>
                      </c:pt>
                      <c:pt idx="17">
                        <c:v>8.1753058114658756</c:v>
                      </c:pt>
                      <c:pt idx="18">
                        <c:v>8.5068371463235355</c:v>
                      </c:pt>
                      <c:pt idx="19">
                        <c:v>8.4071287923194138</c:v>
                      </c:pt>
                      <c:pt idx="20">
                        <c:v>8.6531580172241167</c:v>
                      </c:pt>
                      <c:pt idx="21">
                        <c:v>8.7112836343111475</c:v>
                      </c:pt>
                      <c:pt idx="22">
                        <c:v>9.1049209879125002</c:v>
                      </c:pt>
                      <c:pt idx="23">
                        <c:v>9.4204042204251284</c:v>
                      </c:pt>
                      <c:pt idx="24">
                        <c:v>9.505473664869573</c:v>
                      </c:pt>
                      <c:pt idx="25">
                        <c:v>9.6630622273522651</c:v>
                      </c:pt>
                      <c:pt idx="26">
                        <c:v>9.3690297299759422</c:v>
                      </c:pt>
                      <c:pt idx="27">
                        <c:v>9.2873303835707137</c:v>
                      </c:pt>
                      <c:pt idx="28">
                        <c:v>9.4606952377866307</c:v>
                      </c:pt>
                      <c:pt idx="29">
                        <c:v>9.4299049383180922</c:v>
                      </c:pt>
                      <c:pt idx="30">
                        <c:v>9.6181030578328155</c:v>
                      </c:pt>
                      <c:pt idx="31">
                        <c:v>9.5610944285359967</c:v>
                      </c:pt>
                      <c:pt idx="32">
                        <c:v>9.4916317832657597</c:v>
                      </c:pt>
                      <c:pt idx="33">
                        <c:v>9.6929440059778127</c:v>
                      </c:pt>
                      <c:pt idx="34">
                        <c:v>9.5155736831387951</c:v>
                      </c:pt>
                      <c:pt idx="35">
                        <c:v>9.3424027827653671</c:v>
                      </c:pt>
                      <c:pt idx="36">
                        <c:v>8.9801224539671818</c:v>
                      </c:pt>
                      <c:pt idx="37">
                        <c:v>8.6809801239765232</c:v>
                      </c:pt>
                      <c:pt idx="38">
                        <c:v>8.6842702756214756</c:v>
                      </c:pt>
                      <c:pt idx="39">
                        <c:v>8.9659384984661674</c:v>
                      </c:pt>
                      <c:pt idx="40">
                        <c:v>9.19093164610039</c:v>
                      </c:pt>
                      <c:pt idx="41">
                        <c:v>9.18094626984497</c:v>
                      </c:pt>
                      <c:pt idx="42">
                        <c:v>8.839195967332337</c:v>
                      </c:pt>
                      <c:pt idx="43">
                        <c:v>9.2838097884705473</c:v>
                      </c:pt>
                      <c:pt idx="44">
                        <c:v>9.4219508824049001</c:v>
                      </c:pt>
                      <c:pt idx="45">
                        <c:v>9.2140873225065523</c:v>
                      </c:pt>
                      <c:pt idx="46">
                        <c:v>9.3879101825824822</c:v>
                      </c:pt>
                      <c:pt idx="47">
                        <c:v>9.4884186265966992</c:v>
                      </c:pt>
                      <c:pt idx="48">
                        <c:v>9.6128728088765936</c:v>
                      </c:pt>
                      <c:pt idx="49">
                        <c:v>9.5941040401078244</c:v>
                      </c:pt>
                      <c:pt idx="50">
                        <c:v>9.6731756675612353</c:v>
                      </c:pt>
                      <c:pt idx="51">
                        <c:v>9.7077968758158839</c:v>
                      </c:pt>
                      <c:pt idx="52">
                        <c:v>9.6559860533251065</c:v>
                      </c:pt>
                      <c:pt idx="53">
                        <c:v>9.5768728486947126</c:v>
                      </c:pt>
                      <c:pt idx="54">
                        <c:v>9.7802861923519568</c:v>
                      </c:pt>
                      <c:pt idx="55">
                        <c:v>9.0481169388412397</c:v>
                      </c:pt>
                      <c:pt idx="56">
                        <c:v>7.95315812371991</c:v>
                      </c:pt>
                      <c:pt idx="57">
                        <c:v>7.3447168961229536</c:v>
                      </c:pt>
                      <c:pt idx="58">
                        <c:v>6.9827164355170552</c:v>
                      </c:pt>
                      <c:pt idx="59">
                        <c:v>6.6152175813624687</c:v>
                      </c:pt>
                      <c:pt idx="60">
                        <c:v>6.2237034501029846</c:v>
                      </c:pt>
                      <c:pt idx="61">
                        <c:v>5.9022882849378195</c:v>
                      </c:pt>
                      <c:pt idx="62">
                        <c:v>5.4733314158668822</c:v>
                      </c:pt>
                      <c:pt idx="63">
                        <c:v>4.9625197314217582</c:v>
                      </c:pt>
                      <c:pt idx="64">
                        <c:v>4.458171133622681</c:v>
                      </c:pt>
                      <c:pt idx="65">
                        <c:v>3.9403340931351227</c:v>
                      </c:pt>
                      <c:pt idx="66">
                        <c:v>3.1537920825383212</c:v>
                      </c:pt>
                      <c:pt idx="67">
                        <c:v>3.3905345067807451</c:v>
                      </c:pt>
                      <c:pt idx="68">
                        <c:v>4.0858327625853184</c:v>
                      </c:pt>
                      <c:pt idx="69">
                        <c:v>5.2866947691702162</c:v>
                      </c:pt>
                      <c:pt idx="70">
                        <c:v>6.3691851381847648</c:v>
                      </c:pt>
                      <c:pt idx="71">
                        <c:v>6.9540202093682515</c:v>
                      </c:pt>
                      <c:pt idx="72">
                        <c:v>7.8928029635292951</c:v>
                      </c:pt>
                      <c:pt idx="73">
                        <c:v>8.2143229821512698</c:v>
                      </c:pt>
                      <c:pt idx="74">
                        <c:v>8.7647416171706638</c:v>
                      </c:pt>
                      <c:pt idx="75">
                        <c:v>8.7985794417061616</c:v>
                      </c:pt>
                      <c:pt idx="76">
                        <c:v>9.1649853212699366</c:v>
                      </c:pt>
                      <c:pt idx="77">
                        <c:v>9.722499325519502</c:v>
                      </c:pt>
                      <c:pt idx="78">
                        <c:v>10.391108348800786</c:v>
                      </c:pt>
                      <c:pt idx="79">
                        <c:v>10.836837188926179</c:v>
                      </c:pt>
                      <c:pt idx="80">
                        <c:v>11.153515220872949</c:v>
                      </c:pt>
                      <c:pt idx="81">
                        <c:v>10.597277164634891</c:v>
                      </c:pt>
                      <c:pt idx="82">
                        <c:v>10.114455943676587</c:v>
                      </c:pt>
                      <c:pt idx="83">
                        <c:v>10.391620643161604</c:v>
                      </c:pt>
                      <c:pt idx="84">
                        <c:v>10.18551451943534</c:v>
                      </c:pt>
                      <c:pt idx="85">
                        <c:v>10.130021543180266</c:v>
                      </c:pt>
                      <c:pt idx="86">
                        <c:v>9.972134157793402</c:v>
                      </c:pt>
                      <c:pt idx="87">
                        <c:v>10.778243423204993</c:v>
                      </c:pt>
                      <c:pt idx="88">
                        <c:v>10.558979971817486</c:v>
                      </c:pt>
                      <c:pt idx="89">
                        <c:v>10.606138740699473</c:v>
                      </c:pt>
                      <c:pt idx="90">
                        <c:v>10.608470737021584</c:v>
                      </c:pt>
                      <c:pt idx="91">
                        <c:v>10.640813872812995</c:v>
                      </c:pt>
                      <c:pt idx="92">
                        <c:v>10.529911066104049</c:v>
                      </c:pt>
                      <c:pt idx="93">
                        <c:v>10.281479115677088</c:v>
                      </c:pt>
                      <c:pt idx="94">
                        <c:v>10.727831879910648</c:v>
                      </c:pt>
                      <c:pt idx="95">
                        <c:v>10.681640326366153</c:v>
                      </c:pt>
                      <c:pt idx="96">
                        <c:v>10.484229899140322</c:v>
                      </c:pt>
                    </c:numCache>
                  </c:numRef>
                </c:val>
                <c:extLst xmlns:c15="http://schemas.microsoft.com/office/drawing/2012/chart">
                  <c:ext xmlns:c16="http://schemas.microsoft.com/office/drawing/2014/chart" uri="{C3380CC4-5D6E-409C-BE32-E72D297353CC}">
                    <c16:uniqueId val="{00000002-CE31-4D3D-9650-1F42CFAFA13F}"/>
                  </c:ext>
                </c:extLst>
              </c15:ser>
            </c15:filteredBarSeries>
            <c15:filteredBarSeries>
              <c15:ser>
                <c:idx val="4"/>
                <c:order val="4"/>
                <c:tx>
                  <c:strRef>
                    <c:extLst>
                      <c:ext xmlns:c15="http://schemas.microsoft.com/office/drawing/2012/chart" uri="{02D57815-91ED-43cb-92C2-25804820EDAC}">
                        <c15:formulaRef>
                          <c15:sqref>'NI overnight trips by dest'!$F$10</c15:sqref>
                        </c15:formulaRef>
                      </c:ext>
                    </c:extLst>
                    <c:strCache>
                      <c:ptCount val="1"/>
                      <c:pt idx="0">
                        <c:v>Number of Overnight trips to ROI per 100 interviews</c:v>
                      </c:pt>
                    </c:strCache>
                  </c:strRef>
                </c:tx>
                <c:spPr>
                  <a:solidFill>
                    <a:schemeClr val="accent5"/>
                  </a:solidFill>
                  <a:ln>
                    <a:noFill/>
                  </a:ln>
                  <a:effectLst/>
                </c:spPr>
                <c:invertIfNegative val="0"/>
                <c:cat>
                  <c:strRef>
                    <c:extLst>
                      <c:ext xmlns:c15="http://schemas.microsoft.com/office/drawing/2012/char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dest'!$F$11:$F$125</c15:sqref>
                        </c15:fullRef>
                        <c15:formulaRef>
                          <c15:sqref>'NI overnight trips by dest'!$F$29:$F$125</c15:sqref>
                        </c15:formulaRef>
                      </c:ext>
                    </c:extLst>
                    <c:numCache>
                      <c:formatCode>_(* #,##0_);_(* \(#,##0\);_(* "-"??_);_(@_)</c:formatCode>
                      <c:ptCount val="97"/>
                      <c:pt idx="0">
                        <c:v>8.4318258522973153</c:v>
                      </c:pt>
                      <c:pt idx="1">
                        <c:v>7.976192380143142</c:v>
                      </c:pt>
                      <c:pt idx="2">
                        <c:v>8.0395353066145603</c:v>
                      </c:pt>
                      <c:pt idx="3">
                        <c:v>7.9330430367005063</c:v>
                      </c:pt>
                      <c:pt idx="4">
                        <c:v>8.0034916833449259</c:v>
                      </c:pt>
                      <c:pt idx="5">
                        <c:v>8.050490652582825</c:v>
                      </c:pt>
                      <c:pt idx="6">
                        <c:v>7.9684732035958747</c:v>
                      </c:pt>
                      <c:pt idx="7">
                        <c:v>7.7120265405162227</c:v>
                      </c:pt>
                      <c:pt idx="8">
                        <c:v>8.0400304164852159</c:v>
                      </c:pt>
                      <c:pt idx="9">
                        <c:v>8.0416758350174327</c:v>
                      </c:pt>
                      <c:pt idx="10">
                        <c:v>7.822953588650206</c:v>
                      </c:pt>
                      <c:pt idx="11">
                        <c:v>7.6083173642816204</c:v>
                      </c:pt>
                      <c:pt idx="12">
                        <c:v>7.9739167686003105</c:v>
                      </c:pt>
                      <c:pt idx="13">
                        <c:v>8.1846865702575169</c:v>
                      </c:pt>
                      <c:pt idx="14">
                        <c:v>8.2660577639100552</c:v>
                      </c:pt>
                      <c:pt idx="15">
                        <c:v>8.0642506134270189</c:v>
                      </c:pt>
                      <c:pt idx="16">
                        <c:v>7.7027772663668506</c:v>
                      </c:pt>
                      <c:pt idx="17">
                        <c:v>7.7169967734239382</c:v>
                      </c:pt>
                      <c:pt idx="18">
                        <c:v>7.5555158792037389</c:v>
                      </c:pt>
                      <c:pt idx="19">
                        <c:v>7.7686128890806154</c:v>
                      </c:pt>
                      <c:pt idx="20">
                        <c:v>7.6443805722657059</c:v>
                      </c:pt>
                      <c:pt idx="21">
                        <c:v>7.7671044778962122</c:v>
                      </c:pt>
                      <c:pt idx="22">
                        <c:v>7.2673489386380377</c:v>
                      </c:pt>
                      <c:pt idx="23">
                        <c:v>7.6772353200304799</c:v>
                      </c:pt>
                      <c:pt idx="24">
                        <c:v>7.3810071065228549</c:v>
                      </c:pt>
                      <c:pt idx="25">
                        <c:v>7.2581414476380433</c:v>
                      </c:pt>
                      <c:pt idx="26">
                        <c:v>7.141355617031782</c:v>
                      </c:pt>
                      <c:pt idx="27">
                        <c:v>7.6133962851508823</c:v>
                      </c:pt>
                      <c:pt idx="28">
                        <c:v>7.8222221322746002</c:v>
                      </c:pt>
                      <c:pt idx="29">
                        <c:v>7.911781545309009</c:v>
                      </c:pt>
                      <c:pt idx="30">
                        <c:v>7.9662675187668039</c:v>
                      </c:pt>
                      <c:pt idx="31">
                        <c:v>7.5590948615139153</c:v>
                      </c:pt>
                      <c:pt idx="32">
                        <c:v>7.4691735664924446</c:v>
                      </c:pt>
                      <c:pt idx="33">
                        <c:v>7.7326655108769629</c:v>
                      </c:pt>
                      <c:pt idx="34">
                        <c:v>8.1225616599271948</c:v>
                      </c:pt>
                      <c:pt idx="35">
                        <c:v>7.6776766845918036</c:v>
                      </c:pt>
                      <c:pt idx="36">
                        <c:v>7.6203968282048047</c:v>
                      </c:pt>
                      <c:pt idx="37">
                        <c:v>7.6517826484723734</c:v>
                      </c:pt>
                      <c:pt idx="38">
                        <c:v>7.7721028733449256</c:v>
                      </c:pt>
                      <c:pt idx="39">
                        <c:v>7.6128539886058446</c:v>
                      </c:pt>
                      <c:pt idx="40">
                        <c:v>7.5188909228573948</c:v>
                      </c:pt>
                      <c:pt idx="41">
                        <c:v>7.4268751438155185</c:v>
                      </c:pt>
                      <c:pt idx="42">
                        <c:v>7.4388688800245015</c:v>
                      </c:pt>
                      <c:pt idx="43">
                        <c:v>7.4769786361220625</c:v>
                      </c:pt>
                      <c:pt idx="44">
                        <c:v>7.5485469860826813</c:v>
                      </c:pt>
                      <c:pt idx="45">
                        <c:v>7.5052383494099288</c:v>
                      </c:pt>
                      <c:pt idx="46">
                        <c:v>7.0870769325377019</c:v>
                      </c:pt>
                      <c:pt idx="47">
                        <c:v>7.273799022686271</c:v>
                      </c:pt>
                      <c:pt idx="48">
                        <c:v>7.454942547369793</c:v>
                      </c:pt>
                      <c:pt idx="49">
                        <c:v>7.4737113161385604</c:v>
                      </c:pt>
                      <c:pt idx="50">
                        <c:v>7.4160070272735288</c:v>
                      </c:pt>
                      <c:pt idx="51">
                        <c:v>7.3953363795932354</c:v>
                      </c:pt>
                      <c:pt idx="52">
                        <c:v>7.5470163968795871</c:v>
                      </c:pt>
                      <c:pt idx="53">
                        <c:v>7.6778108328873094</c:v>
                      </c:pt>
                      <c:pt idx="54">
                        <c:v>7.4237780544642877</c:v>
                      </c:pt>
                      <c:pt idx="55">
                        <c:v>6.915647973163475</c:v>
                      </c:pt>
                      <c:pt idx="56">
                        <c:v>6.2799798103817013</c:v>
                      </c:pt>
                      <c:pt idx="57">
                        <c:v>5.4839599098841898</c:v>
                      </c:pt>
                      <c:pt idx="58">
                        <c:v>4.8814829234094557</c:v>
                      </c:pt>
                      <c:pt idx="59">
                        <c:v>4.4629732403254474</c:v>
                      </c:pt>
                      <c:pt idx="60">
                        <c:v>4.3969799423992963</c:v>
                      </c:pt>
                      <c:pt idx="61">
                        <c:v>4.149857820277175</c:v>
                      </c:pt>
                      <c:pt idx="62">
                        <c:v>3.6636906991290652</c:v>
                      </c:pt>
                      <c:pt idx="63">
                        <c:v>3.3404460028940153</c:v>
                      </c:pt>
                      <c:pt idx="64">
                        <c:v>2.7902152609699828</c:v>
                      </c:pt>
                      <c:pt idx="65">
                        <c:v>2.2454965000523162</c:v>
                      </c:pt>
                      <c:pt idx="66">
                        <c:v>1.9519102308562912</c:v>
                      </c:pt>
                      <c:pt idx="67">
                        <c:v>1.9519102308562912</c:v>
                      </c:pt>
                      <c:pt idx="68">
                        <c:v>2.0354492856669468</c:v>
                      </c:pt>
                      <c:pt idx="69">
                        <c:v>2.5234372736549351</c:v>
                      </c:pt>
                      <c:pt idx="70">
                        <c:v>3.6036329439634232</c:v>
                      </c:pt>
                      <c:pt idx="71">
                        <c:v>4.0791965130274646</c:v>
                      </c:pt>
                      <c:pt idx="72">
                        <c:v>4.3100922620153188</c:v>
                      </c:pt>
                      <c:pt idx="73">
                        <c:v>4.5092439276474305</c:v>
                      </c:pt>
                      <c:pt idx="74">
                        <c:v>5.1644013318542656</c:v>
                      </c:pt>
                      <c:pt idx="75">
                        <c:v>5.1982391563897643</c:v>
                      </c:pt>
                      <c:pt idx="76">
                        <c:v>5.5894198107283133</c:v>
                      </c:pt>
                      <c:pt idx="77">
                        <c:v>6.1363903857073883</c:v>
                      </c:pt>
                      <c:pt idx="78">
                        <c:v>6.5625904754337228</c:v>
                      </c:pt>
                      <c:pt idx="79">
                        <c:v>7.3724128369802218</c:v>
                      </c:pt>
                      <c:pt idx="80">
                        <c:v>7.964735811672548</c:v>
                      </c:pt>
                      <c:pt idx="81">
                        <c:v>8.1846464824028899</c:v>
                      </c:pt>
                      <c:pt idx="82">
                        <c:v>8.1082319771658895</c:v>
                      </c:pt>
                      <c:pt idx="83">
                        <c:v>7.8689515178369698</c:v>
                      </c:pt>
                      <c:pt idx="84">
                        <c:v>7.7118782326172326</c:v>
                      </c:pt>
                      <c:pt idx="85">
                        <c:v>7.4917756914310312</c:v>
                      </c:pt>
                      <c:pt idx="86">
                        <c:v>7.1210889151174097</c:v>
                      </c:pt>
                      <c:pt idx="87">
                        <c:v>7.2049759583067789</c:v>
                      </c:pt>
                      <c:pt idx="88">
                        <c:v>7.2036920947724443</c:v>
                      </c:pt>
                      <c:pt idx="89">
                        <c:v>7.051650498951739</c:v>
                      </c:pt>
                      <c:pt idx="90">
                        <c:v>7.0733523422758529</c:v>
                      </c:pt>
                      <c:pt idx="91">
                        <c:v>6.7698244525410667</c:v>
                      </c:pt>
                      <c:pt idx="92">
                        <c:v>6.4115188380210384</c:v>
                      </c:pt>
                      <c:pt idx="93">
                        <c:v>6.0984663970915687</c:v>
                      </c:pt>
                      <c:pt idx="94">
                        <c:v>5.6985278514576585</c:v>
                      </c:pt>
                      <c:pt idx="95">
                        <c:v>5.9992442918799815</c:v>
                      </c:pt>
                      <c:pt idx="96">
                        <c:v>5.9516397738298172</c:v>
                      </c:pt>
                    </c:numCache>
                  </c:numRef>
                </c:val>
                <c:extLst xmlns:c15="http://schemas.microsoft.com/office/drawing/2012/chart">
                  <c:ext xmlns:c16="http://schemas.microsoft.com/office/drawing/2014/chart" uri="{C3380CC4-5D6E-409C-BE32-E72D297353CC}">
                    <c16:uniqueId val="{00000004-CE31-4D3D-9650-1F42CFAFA13F}"/>
                  </c:ext>
                </c:extLst>
              </c15:ser>
            </c15:filteredBarSeries>
            <c15:filteredBarSeries>
              <c15:ser>
                <c:idx val="6"/>
                <c:order val="6"/>
                <c:tx>
                  <c:strRef>
                    <c:extLst>
                      <c:ext xmlns:c15="http://schemas.microsoft.com/office/drawing/2012/chart" uri="{02D57815-91ED-43cb-92C2-25804820EDAC}">
                        <c15:formulaRef>
                          <c15:sqref>'NI overnight trips by dest'!$H$10</c15:sqref>
                        </c15:formulaRef>
                      </c:ext>
                    </c:extLst>
                    <c:strCache>
                      <c:ptCount val="1"/>
                      <c:pt idx="0">
                        <c:v>Number of Overnight trips to GB per 100 interviews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dest'!$H$11:$H$125</c15:sqref>
                        </c15:fullRef>
                        <c15:formulaRef>
                          <c15:sqref>'NI overnight trips by dest'!$H$29:$H$125</c15:sqref>
                        </c15:formulaRef>
                      </c:ext>
                    </c:extLst>
                    <c:numCache>
                      <c:formatCode>_(* #,##0_);_(* \(#,##0\);_(* "-"??_);_(@_)</c:formatCode>
                      <c:ptCount val="97"/>
                      <c:pt idx="0">
                        <c:v>5.9625286637216677</c:v>
                      </c:pt>
                      <c:pt idx="1">
                        <c:v>5.7993376217487791</c:v>
                      </c:pt>
                      <c:pt idx="2">
                        <c:v>5.8781988598278945</c:v>
                      </c:pt>
                      <c:pt idx="3">
                        <c:v>5.534082662144832</c:v>
                      </c:pt>
                      <c:pt idx="4">
                        <c:v>5.4678474513045039</c:v>
                      </c:pt>
                      <c:pt idx="5">
                        <c:v>5.5000942289908679</c:v>
                      </c:pt>
                      <c:pt idx="6">
                        <c:v>5.5577768304761941</c:v>
                      </c:pt>
                      <c:pt idx="7">
                        <c:v>5.5659970731975426</c:v>
                      </c:pt>
                      <c:pt idx="8">
                        <c:v>5.9942916468409546</c:v>
                      </c:pt>
                      <c:pt idx="9">
                        <c:v>5.7263552507166713</c:v>
                      </c:pt>
                      <c:pt idx="10">
                        <c:v>5.4120502804150261</c:v>
                      </c:pt>
                      <c:pt idx="11">
                        <c:v>5.2486154454473448</c:v>
                      </c:pt>
                      <c:pt idx="12">
                        <c:v>5.4072155943676732</c:v>
                      </c:pt>
                      <c:pt idx="13">
                        <c:v>5.643879243483612</c:v>
                      </c:pt>
                      <c:pt idx="14">
                        <c:v>5.7487641317735729</c:v>
                      </c:pt>
                      <c:pt idx="15">
                        <c:v>6.2516545309611367</c:v>
                      </c:pt>
                      <c:pt idx="16">
                        <c:v>6.3180009047886356</c:v>
                      </c:pt>
                      <c:pt idx="17">
                        <c:v>6.1751036363383864</c:v>
                      </c:pt>
                      <c:pt idx="18">
                        <c:v>6.0358365384176746</c:v>
                      </c:pt>
                      <c:pt idx="19">
                        <c:v>5.9524768968115174</c:v>
                      </c:pt>
                      <c:pt idx="20">
                        <c:v>5.6584807087556088</c:v>
                      </c:pt>
                      <c:pt idx="21">
                        <c:v>5.8321897447077049</c:v>
                      </c:pt>
                      <c:pt idx="22">
                        <c:v>6.2275494353537475</c:v>
                      </c:pt>
                      <c:pt idx="23">
                        <c:v>6.4611623508206097</c:v>
                      </c:pt>
                      <c:pt idx="24">
                        <c:v>6.4834254227160351</c:v>
                      </c:pt>
                      <c:pt idx="25">
                        <c:v>6.3616499648861016</c:v>
                      </c:pt>
                      <c:pt idx="26">
                        <c:v>6.1506444900656216</c:v>
                      </c:pt>
                      <c:pt idx="27">
                        <c:v>6.1234113745972127</c:v>
                      </c:pt>
                      <c:pt idx="28">
                        <c:v>6.1391718158895685</c:v>
                      </c:pt>
                      <c:pt idx="29">
                        <c:v>6.3421882676136452</c:v>
                      </c:pt>
                      <c:pt idx="30">
                        <c:v>6.4034634119985956</c:v>
                      </c:pt>
                      <c:pt idx="31">
                        <c:v>6.5276432722182518</c:v>
                      </c:pt>
                      <c:pt idx="32">
                        <c:v>6.3781016012663265</c:v>
                      </c:pt>
                      <c:pt idx="33">
                        <c:v>6.3088480080522409</c:v>
                      </c:pt>
                      <c:pt idx="34">
                        <c:v>6.2876409341733499</c:v>
                      </c:pt>
                      <c:pt idx="35">
                        <c:v>5.9946526748338389</c:v>
                      </c:pt>
                      <c:pt idx="36">
                        <c:v>6.1133459854914358</c:v>
                      </c:pt>
                      <c:pt idx="37">
                        <c:v>6.1314633959610312</c:v>
                      </c:pt>
                      <c:pt idx="38">
                        <c:v>6.1101208651018917</c:v>
                      </c:pt>
                      <c:pt idx="39">
                        <c:v>5.7724302332936128</c:v>
                      </c:pt>
                      <c:pt idx="40">
                        <c:v>5.6225347318717454</c:v>
                      </c:pt>
                      <c:pt idx="41">
                        <c:v>5.6356338276046616</c:v>
                      </c:pt>
                      <c:pt idx="42">
                        <c:v>5.7553220616426728</c:v>
                      </c:pt>
                      <c:pt idx="43">
                        <c:v>5.8089580146688693</c:v>
                      </c:pt>
                      <c:pt idx="44">
                        <c:v>6.0292417120851471</c:v>
                      </c:pt>
                      <c:pt idx="45">
                        <c:v>5.93296052807713</c:v>
                      </c:pt>
                      <c:pt idx="46">
                        <c:v>6.0579823832034467</c:v>
                      </c:pt>
                      <c:pt idx="47">
                        <c:v>6.3525679171052492</c:v>
                      </c:pt>
                      <c:pt idx="48">
                        <c:v>6.3309545676683578</c:v>
                      </c:pt>
                      <c:pt idx="49">
                        <c:v>6.2464951082088991</c:v>
                      </c:pt>
                      <c:pt idx="50">
                        <c:v>6.4331697301549209</c:v>
                      </c:pt>
                      <c:pt idx="51">
                        <c:v>6.6255003244147748</c:v>
                      </c:pt>
                      <c:pt idx="52">
                        <c:v>6.8222869151449688</c:v>
                      </c:pt>
                      <c:pt idx="53">
                        <c:v>6.6279771046024019</c:v>
                      </c:pt>
                      <c:pt idx="54">
                        <c:v>6.4142075859548342</c:v>
                      </c:pt>
                      <c:pt idx="55">
                        <c:v>5.9217320172597541</c:v>
                      </c:pt>
                      <c:pt idx="56">
                        <c:v>5.3647350372987965</c:v>
                      </c:pt>
                      <c:pt idx="57">
                        <c:v>5.0413519527216835</c:v>
                      </c:pt>
                      <c:pt idx="58">
                        <c:v>4.2771598129836912</c:v>
                      </c:pt>
                      <c:pt idx="59">
                        <c:v>3.6892582839013062</c:v>
                      </c:pt>
                      <c:pt idx="60">
                        <c:v>3.5487755449028242</c:v>
                      </c:pt>
                      <c:pt idx="61">
                        <c:v>3.4267785479058275</c:v>
                      </c:pt>
                      <c:pt idx="62">
                        <c:v>2.9983017648663064</c:v>
                      </c:pt>
                      <c:pt idx="63">
                        <c:v>2.6340134986487795</c:v>
                      </c:pt>
                      <c:pt idx="64">
                        <c:v>2.1304636228944314</c:v>
                      </c:pt>
                      <c:pt idx="65">
                        <c:v>1.870154111100117</c:v>
                      </c:pt>
                      <c:pt idx="66">
                        <c:v>1.4410664868905414</c:v>
                      </c:pt>
                      <c:pt idx="67">
                        <c:v>1.4158139616380161</c:v>
                      </c:pt>
                      <c:pt idx="68">
                        <c:v>1.5516304742152625</c:v>
                      </c:pt>
                      <c:pt idx="69">
                        <c:v>1.7017806243654128</c:v>
                      </c:pt>
                      <c:pt idx="70">
                        <c:v>2.3168948598662915</c:v>
                      </c:pt>
                      <c:pt idx="71">
                        <c:v>2.733191855754598</c:v>
                      </c:pt>
                      <c:pt idx="72">
                        <c:v>2.6012263249403835</c:v>
                      </c:pt>
                      <c:pt idx="73">
                        <c:v>2.5915273801855725</c:v>
                      </c:pt>
                      <c:pt idx="74">
                        <c:v>2.7929234703649328</c:v>
                      </c:pt>
                      <c:pt idx="75">
                        <c:v>2.8990511927717248</c:v>
                      </c:pt>
                      <c:pt idx="76">
                        <c:v>3.1042827401085367</c:v>
                      </c:pt>
                      <c:pt idx="77">
                        <c:v>3.2357134271216066</c:v>
                      </c:pt>
                      <c:pt idx="78">
                        <c:v>3.5946187658385207</c:v>
                      </c:pt>
                      <c:pt idx="79">
                        <c:v>3.91702385117464</c:v>
                      </c:pt>
                      <c:pt idx="80">
                        <c:v>4.0308611534999459</c:v>
                      </c:pt>
                      <c:pt idx="81">
                        <c:v>4.4395783654958478</c:v>
                      </c:pt>
                      <c:pt idx="82">
                        <c:v>4.2457095512403891</c:v>
                      </c:pt>
                      <c:pt idx="83">
                        <c:v>4.4180778460297576</c:v>
                      </c:pt>
                      <c:pt idx="84">
                        <c:v>4.536229971046871</c:v>
                      </c:pt>
                      <c:pt idx="85">
                        <c:v>4.5955196452688005</c:v>
                      </c:pt>
                      <c:pt idx="86">
                        <c:v>4.7188933720012827</c:v>
                      </c:pt>
                      <c:pt idx="87">
                        <c:v>4.6921307289595697</c:v>
                      </c:pt>
                      <c:pt idx="88">
                        <c:v>4.7106554117753854</c:v>
                      </c:pt>
                      <c:pt idx="89">
                        <c:v>4.8380857363114984</c:v>
                      </c:pt>
                      <c:pt idx="90">
                        <c:v>4.8092134008949152</c:v>
                      </c:pt>
                      <c:pt idx="91">
                        <c:v>4.8962910741794854</c:v>
                      </c:pt>
                      <c:pt idx="92">
                        <c:v>5.0419939417265409</c:v>
                      </c:pt>
                      <c:pt idx="93">
                        <c:v>4.846800727543914</c:v>
                      </c:pt>
                      <c:pt idx="94">
                        <c:v>4.8854522893742844</c:v>
                      </c:pt>
                      <c:pt idx="95">
                        <c:v>4.6777474125517609</c:v>
                      </c:pt>
                      <c:pt idx="96">
                        <c:v>4.8651284012566354</c:v>
                      </c:pt>
                    </c:numCache>
                  </c:numRef>
                </c:val>
                <c:extLst xmlns:c15="http://schemas.microsoft.com/office/drawing/2012/chart">
                  <c:ext xmlns:c16="http://schemas.microsoft.com/office/drawing/2014/chart" uri="{C3380CC4-5D6E-409C-BE32-E72D297353CC}">
                    <c16:uniqueId val="{00000006-CE31-4D3D-9650-1F42CFAFA13F}"/>
                  </c:ext>
                </c:extLst>
              </c15:ser>
            </c15:filteredBarSeries>
            <c15:filteredBarSeries>
              <c15:ser>
                <c:idx val="8"/>
                <c:order val="8"/>
                <c:tx>
                  <c:strRef>
                    <c:extLst>
                      <c:ext xmlns:c15="http://schemas.microsoft.com/office/drawing/2012/chart" uri="{02D57815-91ED-43cb-92C2-25804820EDAC}">
                        <c15:formulaRef>
                          <c15:sqref>'NI overnight trips by dest'!$J$10</c15:sqref>
                        </c15:formulaRef>
                      </c:ext>
                    </c:extLst>
                    <c:strCache>
                      <c:ptCount val="1"/>
                      <c:pt idx="0">
                        <c:v>Number of Overnight trips to Other places per 100 interviews</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dest'!$J$11:$J$125</c15:sqref>
                        </c15:fullRef>
                        <c15:formulaRef>
                          <c15:sqref>'NI overnight trips by dest'!$J$29:$J$125</c15:sqref>
                        </c15:formulaRef>
                      </c:ext>
                    </c:extLst>
                    <c:numCache>
                      <c:formatCode>_(* #,##0_);_(* \(#,##0\);_(* "-"??_);_(@_)</c:formatCode>
                      <c:ptCount val="97"/>
                      <c:pt idx="0">
                        <c:v>6.3444039564550909</c:v>
                      </c:pt>
                      <c:pt idx="1">
                        <c:v>6.2012449657642543</c:v>
                      </c:pt>
                      <c:pt idx="2">
                        <c:v>5.9715739539703376</c:v>
                      </c:pt>
                      <c:pt idx="3">
                        <c:v>6.0747252899263025</c:v>
                      </c:pt>
                      <c:pt idx="4">
                        <c:v>6.0091080496705747</c:v>
                      </c:pt>
                      <c:pt idx="5">
                        <c:v>5.6431875034612267</c:v>
                      </c:pt>
                      <c:pt idx="6">
                        <c:v>5.4841097040524724</c:v>
                      </c:pt>
                      <c:pt idx="7">
                        <c:v>5.5575936920160451</c:v>
                      </c:pt>
                      <c:pt idx="8">
                        <c:v>5.5973223741865885</c:v>
                      </c:pt>
                      <c:pt idx="9">
                        <c:v>5.4896586372543243</c:v>
                      </c:pt>
                      <c:pt idx="10">
                        <c:v>5.5645343954599502</c:v>
                      </c:pt>
                      <c:pt idx="11">
                        <c:v>5.6335538683723678</c:v>
                      </c:pt>
                      <c:pt idx="12">
                        <c:v>5.6568847197002414</c:v>
                      </c:pt>
                      <c:pt idx="13">
                        <c:v>5.9159251385689036</c:v>
                      </c:pt>
                      <c:pt idx="14">
                        <c:v>6.0584246697487165</c:v>
                      </c:pt>
                      <c:pt idx="15">
                        <c:v>6.060865885278754</c:v>
                      </c:pt>
                      <c:pt idx="16">
                        <c:v>6.1479931635522229</c:v>
                      </c:pt>
                      <c:pt idx="17">
                        <c:v>6.1120055222348988</c:v>
                      </c:pt>
                      <c:pt idx="18">
                        <c:v>6.0630777209028377</c:v>
                      </c:pt>
                      <c:pt idx="19">
                        <c:v>6.049773251503118</c:v>
                      </c:pt>
                      <c:pt idx="20">
                        <c:v>6.1427423324010428</c:v>
                      </c:pt>
                      <c:pt idx="21">
                        <c:v>6.3930960176627707</c:v>
                      </c:pt>
                      <c:pt idx="22">
                        <c:v>6.3507598619190517</c:v>
                      </c:pt>
                      <c:pt idx="23">
                        <c:v>6.6123914459573871</c:v>
                      </c:pt>
                      <c:pt idx="24">
                        <c:v>6.6475902477003075</c:v>
                      </c:pt>
                      <c:pt idx="25">
                        <c:v>6.6976304761192313</c:v>
                      </c:pt>
                      <c:pt idx="26">
                        <c:v>6.5493347013985304</c:v>
                      </c:pt>
                      <c:pt idx="27">
                        <c:v>6.4358633869468234</c:v>
                      </c:pt>
                      <c:pt idx="28">
                        <c:v>6.5402763105086841</c:v>
                      </c:pt>
                      <c:pt idx="29">
                        <c:v>6.7714983090213181</c:v>
                      </c:pt>
                      <c:pt idx="30">
                        <c:v>6.8418065028602006</c:v>
                      </c:pt>
                      <c:pt idx="31">
                        <c:v>6.8466203667883159</c:v>
                      </c:pt>
                      <c:pt idx="32">
                        <c:v>6.7432074216606255</c:v>
                      </c:pt>
                      <c:pt idx="33">
                        <c:v>6.6953513128058573</c:v>
                      </c:pt>
                      <c:pt idx="34">
                        <c:v>6.6715502406198919</c:v>
                      </c:pt>
                      <c:pt idx="35">
                        <c:v>6.5083681220761029</c:v>
                      </c:pt>
                      <c:pt idx="36">
                        <c:v>6.3636921961501764</c:v>
                      </c:pt>
                      <c:pt idx="37">
                        <c:v>6.3177352494862875</c:v>
                      </c:pt>
                      <c:pt idx="38">
                        <c:v>6.503833675924704</c:v>
                      </c:pt>
                      <c:pt idx="39">
                        <c:v>7.0433087252036755</c:v>
                      </c:pt>
                      <c:pt idx="40">
                        <c:v>6.9710805071613962</c:v>
                      </c:pt>
                      <c:pt idx="41">
                        <c:v>6.8806752726768465</c:v>
                      </c:pt>
                      <c:pt idx="42">
                        <c:v>7.016129753422808</c:v>
                      </c:pt>
                      <c:pt idx="43">
                        <c:v>7.0217756432150376</c:v>
                      </c:pt>
                      <c:pt idx="44">
                        <c:v>7.0701813426051769</c:v>
                      </c:pt>
                      <c:pt idx="45">
                        <c:v>7.1193509621334359</c:v>
                      </c:pt>
                      <c:pt idx="46">
                        <c:v>7.3781542772313431</c:v>
                      </c:pt>
                      <c:pt idx="47">
                        <c:v>7.4417097790084039</c:v>
                      </c:pt>
                      <c:pt idx="48">
                        <c:v>7.4933452536332572</c:v>
                      </c:pt>
                      <c:pt idx="49">
                        <c:v>7.6810329413209448</c:v>
                      </c:pt>
                      <c:pt idx="50">
                        <c:v>7.6263671272093063</c:v>
                      </c:pt>
                      <c:pt idx="51">
                        <c:v>7.1542597419186409</c:v>
                      </c:pt>
                      <c:pt idx="52">
                        <c:v>7.1045711277592671</c:v>
                      </c:pt>
                      <c:pt idx="53">
                        <c:v>7.2199824406444142</c:v>
                      </c:pt>
                      <c:pt idx="54">
                        <c:v>6.9647236975807925</c:v>
                      </c:pt>
                      <c:pt idx="55">
                        <c:v>6.7927806902719308</c:v>
                      </c:pt>
                      <c:pt idx="56">
                        <c:v>6.2776499053398691</c:v>
                      </c:pt>
                      <c:pt idx="57">
                        <c:v>5.4940678157876297</c:v>
                      </c:pt>
                      <c:pt idx="58">
                        <c:v>4.5357951326241164</c:v>
                      </c:pt>
                      <c:pt idx="59">
                        <c:v>3.7007775445872948</c:v>
                      </c:pt>
                      <c:pt idx="60">
                        <c:v>2.9981004032957754</c:v>
                      </c:pt>
                      <c:pt idx="61">
                        <c:v>2.1355190719644441</c:v>
                      </c:pt>
                      <c:pt idx="62">
                        <c:v>1.8313045567233133</c:v>
                      </c:pt>
                      <c:pt idx="63">
                        <c:v>1.5097611483631845</c:v>
                      </c:pt>
                      <c:pt idx="64">
                        <c:v>1.2967686031022689</c:v>
                      </c:pt>
                      <c:pt idx="65">
                        <c:v>0.84550506519613156</c:v>
                      </c:pt>
                      <c:pt idx="66">
                        <c:v>0.52933523683118122</c:v>
                      </c:pt>
                      <c:pt idx="67">
                        <c:v>0.37466351965946415</c:v>
                      </c:pt>
                      <c:pt idx="68">
                        <c:v>0.38127887696943391</c:v>
                      </c:pt>
                      <c:pt idx="69">
                        <c:v>0.38127887696943391</c:v>
                      </c:pt>
                      <c:pt idx="70">
                        <c:v>0.41057003104090434</c:v>
                      </c:pt>
                      <c:pt idx="71">
                        <c:v>0.51701931539007717</c:v>
                      </c:pt>
                      <c:pt idx="72">
                        <c:v>0.63106143189929886</c:v>
                      </c:pt>
                      <c:pt idx="73">
                        <c:v>0.8349009208295699</c:v>
                      </c:pt>
                      <c:pt idx="74">
                        <c:v>0.93051805542008859</c:v>
                      </c:pt>
                      <c:pt idx="75">
                        <c:v>1.2350584762395791</c:v>
                      </c:pt>
                      <c:pt idx="76">
                        <c:v>1.3061822315738609</c:v>
                      </c:pt>
                      <c:pt idx="77">
                        <c:v>1.5432081796776533</c:v>
                      </c:pt>
                      <c:pt idx="78">
                        <c:v>1.7002292653663031</c:v>
                      </c:pt>
                      <c:pt idx="79">
                        <c:v>2.1226648278880726</c:v>
                      </c:pt>
                      <c:pt idx="80">
                        <c:v>2.6257998739838766</c:v>
                      </c:pt>
                      <c:pt idx="81">
                        <c:v>3.0480552142720043</c:v>
                      </c:pt>
                      <c:pt idx="82">
                        <c:v>3.9528299942664678</c:v>
                      </c:pt>
                      <c:pt idx="83">
                        <c:v>4.3739148229777234</c:v>
                      </c:pt>
                      <c:pt idx="84">
                        <c:v>5.0280641315892751</c:v>
                      </c:pt>
                      <c:pt idx="85">
                        <c:v>5.5626771778037005</c:v>
                      </c:pt>
                      <c:pt idx="86">
                        <c:v>5.8145149963142355</c:v>
                      </c:pt>
                      <c:pt idx="87">
                        <c:v>5.6210856866058565</c:v>
                      </c:pt>
                      <c:pt idx="88">
                        <c:v>5.8494545883795039</c:v>
                      </c:pt>
                      <c:pt idx="89">
                        <c:v>5.9107825497407323</c:v>
                      </c:pt>
                      <c:pt idx="90">
                        <c:v>6.1663027181774943</c:v>
                      </c:pt>
                      <c:pt idx="91">
                        <c:v>6.1470212333787693</c:v>
                      </c:pt>
                      <c:pt idx="92">
                        <c:v>5.933261239727095</c:v>
                      </c:pt>
                      <c:pt idx="93">
                        <c:v>6.1760100557149453</c:v>
                      </c:pt>
                      <c:pt idx="94">
                        <c:v>6.0881545705084648</c:v>
                      </c:pt>
                      <c:pt idx="95">
                        <c:v>6.1575990149529085</c:v>
                      </c:pt>
                      <c:pt idx="96">
                        <c:v>5.9766453424832937</c:v>
                      </c:pt>
                    </c:numCache>
                  </c:numRef>
                </c:val>
                <c:extLst xmlns:c15="http://schemas.microsoft.com/office/drawing/2012/chart">
                  <c:ext xmlns:c16="http://schemas.microsoft.com/office/drawing/2014/chart" uri="{C3380CC4-5D6E-409C-BE32-E72D297353CC}">
                    <c16:uniqueId val="{00000008-CE31-4D3D-9650-1F42CFAFA13F}"/>
                  </c:ext>
                </c:extLst>
              </c15:ser>
            </c15:filteredBarSeries>
            <c15:filteredBarSeries>
              <c15:ser>
                <c:idx val="10"/>
                <c:order val="10"/>
                <c:tx>
                  <c:strRef>
                    <c:extLst>
                      <c:ext xmlns:c15="http://schemas.microsoft.com/office/drawing/2012/chart" uri="{02D57815-91ED-43cb-92C2-25804820EDAC}">
                        <c15:formulaRef>
                          <c15:sqref>'NI overnight trips by dest'!$L$10</c15:sqref>
                        </c15:formulaRef>
                      </c:ext>
                    </c:extLst>
                    <c:strCache>
                      <c:ptCount val="1"/>
                      <c:pt idx="0">
                        <c:v>Number of Holiday Overnight trips per 100 interviews</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dest'!$L$11:$L$125</c15:sqref>
                        </c15:fullRef>
                        <c15:formulaRef>
                          <c15:sqref>'NI overnight trips by dest'!$L$29:$L$125</c15:sqref>
                        </c15:formulaRef>
                      </c:ext>
                    </c:extLst>
                    <c:numCache>
                      <c:formatCode>_(* #,##0_);_(* \(#,##0\);_(* "-"??_);_(@_)</c:formatCode>
                      <c:ptCount val="97"/>
                      <c:pt idx="0">
                        <c:v>18.895592879349056</c:v>
                      </c:pt>
                      <c:pt idx="1">
                        <c:v>18.518684092806513</c:v>
                      </c:pt>
                      <c:pt idx="2">
                        <c:v>18.453083957373977</c:v>
                      </c:pt>
                      <c:pt idx="3">
                        <c:v>18.268079739444854</c:v>
                      </c:pt>
                      <c:pt idx="4">
                        <c:v>18.319989268551272</c:v>
                      </c:pt>
                      <c:pt idx="5">
                        <c:v>18.041068826363784</c:v>
                      </c:pt>
                      <c:pt idx="6">
                        <c:v>17.594028664852498</c:v>
                      </c:pt>
                      <c:pt idx="7">
                        <c:v>17.202259369700947</c:v>
                      </c:pt>
                      <c:pt idx="8">
                        <c:v>18.105360144894746</c:v>
                      </c:pt>
                      <c:pt idx="9">
                        <c:v>17.891678089562433</c:v>
                      </c:pt>
                      <c:pt idx="10">
                        <c:v>17.392112699641608</c:v>
                      </c:pt>
                      <c:pt idx="11">
                        <c:v>17.145526808286863</c:v>
                      </c:pt>
                      <c:pt idx="12">
                        <c:v>17.599733807542258</c:v>
                      </c:pt>
                      <c:pt idx="13">
                        <c:v>18.032895058928702</c:v>
                      </c:pt>
                      <c:pt idx="14">
                        <c:v>18.581959817170123</c:v>
                      </c:pt>
                      <c:pt idx="15">
                        <c:v>18.576589143004043</c:v>
                      </c:pt>
                      <c:pt idx="16">
                        <c:v>18.354100010082515</c:v>
                      </c:pt>
                      <c:pt idx="17">
                        <c:v>18.615493170675173</c:v>
                      </c:pt>
                      <c:pt idx="18">
                        <c:v>18.584183207787529</c:v>
                      </c:pt>
                      <c:pt idx="19">
                        <c:v>18.761839215845381</c:v>
                      </c:pt>
                      <c:pt idx="20">
                        <c:v>18.604967127747116</c:v>
                      </c:pt>
                      <c:pt idx="21">
                        <c:v>18.750345383475167</c:v>
                      </c:pt>
                      <c:pt idx="22">
                        <c:v>18.909800458257937</c:v>
                      </c:pt>
                      <c:pt idx="23">
                        <c:v>19.669513286669286</c:v>
                      </c:pt>
                      <c:pt idx="24">
                        <c:v>19.920738776865363</c:v>
                      </c:pt>
                      <c:pt idx="25">
                        <c:v>19.916541502804076</c:v>
                      </c:pt>
                      <c:pt idx="26">
                        <c:v>19.554991389326922</c:v>
                      </c:pt>
                      <c:pt idx="27">
                        <c:v>19.62307417799795</c:v>
                      </c:pt>
                      <c:pt idx="28">
                        <c:v>19.90676212126036</c:v>
                      </c:pt>
                      <c:pt idx="29">
                        <c:v>19.915831428909414</c:v>
                      </c:pt>
                      <c:pt idx="30">
                        <c:v>20.036195374499385</c:v>
                      </c:pt>
                      <c:pt idx="31">
                        <c:v>19.686343356242361</c:v>
                      </c:pt>
                      <c:pt idx="32">
                        <c:v>19.520434765489451</c:v>
                      </c:pt>
                      <c:pt idx="33">
                        <c:v>19.866507320743811</c:v>
                      </c:pt>
                      <c:pt idx="34">
                        <c:v>19.981189351161856</c:v>
                      </c:pt>
                      <c:pt idx="35">
                        <c:v>19.263581818083619</c:v>
                      </c:pt>
                      <c:pt idx="36">
                        <c:v>18.416784765929425</c:v>
                      </c:pt>
                      <c:pt idx="37">
                        <c:v>18.303641416924897</c:v>
                      </c:pt>
                      <c:pt idx="38">
                        <c:v>18.470185168492375</c:v>
                      </c:pt>
                      <c:pt idx="39">
                        <c:v>18.68182538013258</c:v>
                      </c:pt>
                      <c:pt idx="40">
                        <c:v>18.67585097371877</c:v>
                      </c:pt>
                      <c:pt idx="41">
                        <c:v>18.469379161469611</c:v>
                      </c:pt>
                      <c:pt idx="42">
                        <c:v>18.648448846144674</c:v>
                      </c:pt>
                      <c:pt idx="43">
                        <c:v>19.073302053010078</c:v>
                      </c:pt>
                      <c:pt idx="44">
                        <c:v>19.222057153298522</c:v>
                      </c:pt>
                      <c:pt idx="45">
                        <c:v>19.054459887827317</c:v>
                      </c:pt>
                      <c:pt idx="46">
                        <c:v>19.273239357139207</c:v>
                      </c:pt>
                      <c:pt idx="47">
                        <c:v>19.707154684484152</c:v>
                      </c:pt>
                      <c:pt idx="48">
                        <c:v>20.137443137751141</c:v>
                      </c:pt>
                      <c:pt idx="49">
                        <c:v>20.212518212826218</c:v>
                      </c:pt>
                      <c:pt idx="50">
                        <c:v>20.07096627754056</c:v>
                      </c:pt>
                      <c:pt idx="51">
                        <c:v>20.246369057444944</c:v>
                      </c:pt>
                      <c:pt idx="52">
                        <c:v>20.306630127655314</c:v>
                      </c:pt>
                      <c:pt idx="53">
                        <c:v>20.595032111648788</c:v>
                      </c:pt>
                      <c:pt idx="54">
                        <c:v>20.212305308190281</c:v>
                      </c:pt>
                      <c:pt idx="55">
                        <c:v>19.033918287577649</c:v>
                      </c:pt>
                      <c:pt idx="56">
                        <c:v>17.211939299930325</c:v>
                      </c:pt>
                      <c:pt idx="57">
                        <c:v>15.37114328002983</c:v>
                      </c:pt>
                      <c:pt idx="58">
                        <c:v>13.416083658397451</c:v>
                      </c:pt>
                      <c:pt idx="59">
                        <c:v>11.956511293427742</c:v>
                      </c:pt>
                      <c:pt idx="60">
                        <c:v>10.984131003426056</c:v>
                      </c:pt>
                      <c:pt idx="61">
                        <c:v>9.8142110835061356</c:v>
                      </c:pt>
                      <c:pt idx="62">
                        <c:v>8.9307727713605995</c:v>
                      </c:pt>
                      <c:pt idx="63">
                        <c:v>7.8823541184403396</c:v>
                      </c:pt>
                      <c:pt idx="64">
                        <c:v>6.8806679274570239</c:v>
                      </c:pt>
                      <c:pt idx="65">
                        <c:v>5.6371861785601132</c:v>
                      </c:pt>
                      <c:pt idx="66">
                        <c:v>4.5080082201138616</c:v>
                      </c:pt>
                      <c:pt idx="67">
                        <c:v>4.1055460989017405</c:v>
                      </c:pt>
                      <c:pt idx="68">
                        <c:v>4.5015801115193241</c:v>
                      </c:pt>
                      <c:pt idx="69">
                        <c:v>6.1907693007085145</c:v>
                      </c:pt>
                      <c:pt idx="70">
                        <c:v>8.2287992073817673</c:v>
                      </c:pt>
                      <c:pt idx="71">
                        <c:v>9.1368378375806092</c:v>
                      </c:pt>
                      <c:pt idx="72">
                        <c:v>10.215757090841969</c:v>
                      </c:pt>
                      <c:pt idx="73">
                        <c:v>10.800280161398558</c:v>
                      </c:pt>
                      <c:pt idx="74">
                        <c:v>11.784056454110212</c:v>
                      </c:pt>
                      <c:pt idx="75">
                        <c:v>12.045530552793615</c:v>
                      </c:pt>
                      <c:pt idx="76">
                        <c:v>12.740844287581035</c:v>
                      </c:pt>
                      <c:pt idx="77">
                        <c:v>13.826173628898401</c:v>
                      </c:pt>
                      <c:pt idx="78">
                        <c:v>14.981400187893465</c:v>
                      </c:pt>
                      <c:pt idx="79">
                        <c:v>16.810031326869431</c:v>
                      </c:pt>
                      <c:pt idx="80">
                        <c:v>18.216706141113523</c:v>
                      </c:pt>
                      <c:pt idx="81">
                        <c:v>18.328311785506049</c:v>
                      </c:pt>
                      <c:pt idx="82">
                        <c:v>18.50521748086517</c:v>
                      </c:pt>
                      <c:pt idx="83">
                        <c:v>19.357083104765628</c:v>
                      </c:pt>
                      <c:pt idx="84">
                        <c:v>19.657088972277215</c:v>
                      </c:pt>
                      <c:pt idx="85">
                        <c:v>19.712457276022</c:v>
                      </c:pt>
                      <c:pt idx="86">
                        <c:v>19.522097296226075</c:v>
                      </c:pt>
                      <c:pt idx="87">
                        <c:v>20.190517377436855</c:v>
                      </c:pt>
                      <c:pt idx="88">
                        <c:v>20.16369181025183</c:v>
                      </c:pt>
                      <c:pt idx="89">
                        <c:v>20.179185514201954</c:v>
                      </c:pt>
                      <c:pt idx="90">
                        <c:v>20.273369610558145</c:v>
                      </c:pt>
                      <c:pt idx="91">
                        <c:v>19.908887349524154</c:v>
                      </c:pt>
                      <c:pt idx="92">
                        <c:v>19.544685287641215</c:v>
                      </c:pt>
                      <c:pt idx="93">
                        <c:v>19.167414976087759</c:v>
                      </c:pt>
                      <c:pt idx="94">
                        <c:v>19.289434237179869</c:v>
                      </c:pt>
                      <c:pt idx="95">
                        <c:v>19.440892256284947</c:v>
                      </c:pt>
                      <c:pt idx="96">
                        <c:v>19.29754897826891</c:v>
                      </c:pt>
                    </c:numCache>
                  </c:numRef>
                </c:val>
                <c:extLst xmlns:c15="http://schemas.microsoft.com/office/drawing/2012/chart">
                  <c:ext xmlns:c16="http://schemas.microsoft.com/office/drawing/2014/chart" uri="{C3380CC4-5D6E-409C-BE32-E72D297353CC}">
                    <c16:uniqueId val="{0000000A-CE31-4D3D-9650-1F42CFAFA13F}"/>
                  </c:ext>
                </c:extLst>
              </c15:ser>
            </c15:filteredBarSeries>
            <c15:filteredBarSeries>
              <c15:ser>
                <c:idx val="11"/>
                <c:order val="11"/>
                <c:tx>
                  <c:strRef>
                    <c:extLst>
                      <c:ext xmlns:c15="http://schemas.microsoft.com/office/drawing/2012/chart" uri="{02D57815-91ED-43cb-92C2-25804820EDAC}">
                        <c15:formulaRef>
                          <c15:sqref>'NI overnight trips by dest'!$M$10</c15:sqref>
                        </c15:formulaRef>
                      </c:ext>
                    </c:extLst>
                    <c:strCache>
                      <c:ptCount val="1"/>
                      <c:pt idx="0">
                        <c:v>Percentage change (%) year on year on Holiday overnight trips</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'NI overnight trips by dest'!$A$11:$A$125</c15:sqref>
                        </c15:fullRef>
                        <c15:formulaRef>
                          <c15:sqref>'NI overnight trips by dest'!$A$29:$A$125</c15:sqref>
                        </c15:formulaRef>
                      </c:ext>
                    </c:extLst>
                    <c:strCache>
                      <c:ptCount val="97"/>
                      <c:pt idx="0">
                        <c:v>12 months to Sep 2015</c:v>
                      </c:pt>
                      <c:pt idx="1">
                        <c:v>12 months to Oct 2015</c:v>
                      </c:pt>
                      <c:pt idx="2">
                        <c:v>12 months to Nov 2015</c:v>
                      </c:pt>
                      <c:pt idx="3">
                        <c:v>12 months to Dec 2015</c:v>
                      </c:pt>
                      <c:pt idx="4">
                        <c:v>12 months to Jan 2016</c:v>
                      </c:pt>
                      <c:pt idx="5">
                        <c:v>12 months to Feb 2016</c:v>
                      </c:pt>
                      <c:pt idx="6">
                        <c:v>12 months to Mar 2016</c:v>
                      </c:pt>
                      <c:pt idx="7">
                        <c:v>12 months to Apr 2016</c:v>
                      </c:pt>
                      <c:pt idx="8">
                        <c:v>12 months to May 2016</c:v>
                      </c:pt>
                      <c:pt idx="9">
                        <c:v>12 months to Jun 2016</c:v>
                      </c:pt>
                      <c:pt idx="10">
                        <c:v>12 months to Jul 2016</c:v>
                      </c:pt>
                      <c:pt idx="11">
                        <c:v>12 months to Aug 2016</c:v>
                      </c:pt>
                      <c:pt idx="12">
                        <c:v>12 months to Sep 2016</c:v>
                      </c:pt>
                      <c:pt idx="13">
                        <c:v>12 months to Oct 2016</c:v>
                      </c:pt>
                      <c:pt idx="14">
                        <c:v>12 months to Nov 2016</c:v>
                      </c:pt>
                      <c:pt idx="15">
                        <c:v>12 months to Dec 2016</c:v>
                      </c:pt>
                      <c:pt idx="16">
                        <c:v>12 months to Jan 2017</c:v>
                      </c:pt>
                      <c:pt idx="17">
                        <c:v>12 months to Feb 2017</c:v>
                      </c:pt>
                      <c:pt idx="18">
                        <c:v>12 months to Mar 2017</c:v>
                      </c:pt>
                      <c:pt idx="19">
                        <c:v>12 months to Apr 2017</c:v>
                      </c:pt>
                      <c:pt idx="20">
                        <c:v>12 months to May 2017</c:v>
                      </c:pt>
                      <c:pt idx="21">
                        <c:v>12 months to Jun 2017</c:v>
                      </c:pt>
                      <c:pt idx="22">
                        <c:v>12 months to Jul 2017</c:v>
                      </c:pt>
                      <c:pt idx="23">
                        <c:v>12 months to Aug 2017</c:v>
                      </c:pt>
                      <c:pt idx="24">
                        <c:v>12 months to Sep 2017</c:v>
                      </c:pt>
                      <c:pt idx="25">
                        <c:v>12 months to Oct 2017</c:v>
                      </c:pt>
                      <c:pt idx="26">
                        <c:v>12 months to Nov 2017</c:v>
                      </c:pt>
                      <c:pt idx="27">
                        <c:v>12 months to Dec 2017</c:v>
                      </c:pt>
                      <c:pt idx="28">
                        <c:v>12 months to Jan 2018</c:v>
                      </c:pt>
                      <c:pt idx="29">
                        <c:v>12 months to Feb 2018</c:v>
                      </c:pt>
                      <c:pt idx="30">
                        <c:v>12 months to Mar 2018</c:v>
                      </c:pt>
                      <c:pt idx="31">
                        <c:v>12 months to Apr 2018</c:v>
                      </c:pt>
                      <c:pt idx="32">
                        <c:v>12 months to May 2018</c:v>
                      </c:pt>
                      <c:pt idx="33">
                        <c:v>12 months to June 2018</c:v>
                      </c:pt>
                      <c:pt idx="34">
                        <c:v>12 months to Jul 2018</c:v>
                      </c:pt>
                      <c:pt idx="35">
                        <c:v>12 months to Aug 2018</c:v>
                      </c:pt>
                      <c:pt idx="36">
                        <c:v>12 months to Sep 2018</c:v>
                      </c:pt>
                      <c:pt idx="37">
                        <c:v>12 months to Oct 2018</c:v>
                      </c:pt>
                      <c:pt idx="38">
                        <c:v>12 months to Nov 2018</c:v>
                      </c:pt>
                      <c:pt idx="39">
                        <c:v>12 months to Dec 2018</c:v>
                      </c:pt>
                      <c:pt idx="40">
                        <c:v>12 months to Jan 2019</c:v>
                      </c:pt>
                      <c:pt idx="41">
                        <c:v>12 months to Feb 2019</c:v>
                      </c:pt>
                      <c:pt idx="42">
                        <c:v>12 months to Mar 2019</c:v>
                      </c:pt>
                      <c:pt idx="43">
                        <c:v>12 months to Apr 2019</c:v>
                      </c:pt>
                      <c:pt idx="44">
                        <c:v>12 months to May 2019</c:v>
                      </c:pt>
                      <c:pt idx="45">
                        <c:v>12 months to Jun 2019</c:v>
                      </c:pt>
                      <c:pt idx="46">
                        <c:v>12 months to Jul 2019</c:v>
                      </c:pt>
                      <c:pt idx="47">
                        <c:v>12 months to Aug 2019</c:v>
                      </c:pt>
                      <c:pt idx="48">
                        <c:v>12 months to Sep 2019</c:v>
                      </c:pt>
                      <c:pt idx="49">
                        <c:v>12 months to Oct 2019</c:v>
                      </c:pt>
                      <c:pt idx="50">
                        <c:v>12 months to Nov 2019</c:v>
                      </c:pt>
                      <c:pt idx="51">
                        <c:v>12 months to Dec 2019</c:v>
                      </c:pt>
                      <c:pt idx="52">
                        <c:v>12 months to Jan 2020</c:v>
                      </c:pt>
                      <c:pt idx="53">
                        <c:v>12 months to Feb 2020</c:v>
                      </c:pt>
                      <c:pt idx="54">
                        <c:v>12 months to Mar 2020</c:v>
                      </c:pt>
                      <c:pt idx="55">
                        <c:v>12 months to Apr 2020</c:v>
                      </c:pt>
                      <c:pt idx="56">
                        <c:v>12 months to May 2020</c:v>
                      </c:pt>
                      <c:pt idx="57">
                        <c:v>12 months to Jun 2020</c:v>
                      </c:pt>
                      <c:pt idx="58">
                        <c:v>12 months to Jul 2020</c:v>
                      </c:pt>
                      <c:pt idx="59">
                        <c:v>12 months to Aug 2020</c:v>
                      </c:pt>
                      <c:pt idx="60">
                        <c:v>12 months to Sept 2020</c:v>
                      </c:pt>
                      <c:pt idx="61">
                        <c:v>12 months to Oct 2020</c:v>
                      </c:pt>
                      <c:pt idx="62">
                        <c:v>12 months to Nov 2020</c:v>
                      </c:pt>
                      <c:pt idx="63">
                        <c:v>12 months to Dec 2020</c:v>
                      </c:pt>
                      <c:pt idx="64">
                        <c:v>12 months to Jan 2021</c:v>
                      </c:pt>
                      <c:pt idx="65">
                        <c:v>12 months to Feb 2021</c:v>
                      </c:pt>
                      <c:pt idx="66">
                        <c:v>12 months to Mar 2021</c:v>
                      </c:pt>
                      <c:pt idx="67">
                        <c:v>12 months to Apr 2021</c:v>
                      </c:pt>
                      <c:pt idx="68">
                        <c:v>12 months to May 2021</c:v>
                      </c:pt>
                      <c:pt idx="69">
                        <c:v>12 months to Jun 2021</c:v>
                      </c:pt>
                      <c:pt idx="70">
                        <c:v>12 months to Jul 2021</c:v>
                      </c:pt>
                      <c:pt idx="71">
                        <c:v>12 months to Aug 2021</c:v>
                      </c:pt>
                      <c:pt idx="72">
                        <c:v>12 months to Sep 2021</c:v>
                      </c:pt>
                      <c:pt idx="73">
                        <c:v>12 months to Oct 2021</c:v>
                      </c:pt>
                      <c:pt idx="74">
                        <c:v>12 months to Nov 2021</c:v>
                      </c:pt>
                      <c:pt idx="75">
                        <c:v>12 months to Dec 2021</c:v>
                      </c:pt>
                      <c:pt idx="76">
                        <c:v>12 months to Jan 2022</c:v>
                      </c:pt>
                      <c:pt idx="77">
                        <c:v>12 months to Feb 2022</c:v>
                      </c:pt>
                      <c:pt idx="78">
                        <c:v>12 months to Mar 2022</c:v>
                      </c:pt>
                      <c:pt idx="79">
                        <c:v>12 months to Apr 2022</c:v>
                      </c:pt>
                      <c:pt idx="80">
                        <c:v>12 months to May 2022</c:v>
                      </c:pt>
                      <c:pt idx="81">
                        <c:v>12 months to Jun 2022</c:v>
                      </c:pt>
                      <c:pt idx="82">
                        <c:v>12 months to Jul 2022</c:v>
                      </c:pt>
                      <c:pt idx="83">
                        <c:v>12 months to Aug 2022</c:v>
                      </c:pt>
                      <c:pt idx="84">
                        <c:v>12 months to Sep 2022</c:v>
                      </c:pt>
                      <c:pt idx="85">
                        <c:v>12 months to Oct 2022</c:v>
                      </c:pt>
                      <c:pt idx="86">
                        <c:v>12 months to Nov 2022</c:v>
                      </c:pt>
                      <c:pt idx="87">
                        <c:v>12 months to Dec 2022</c:v>
                      </c:pt>
                      <c:pt idx="88">
                        <c:v>12 months to Jan 2023</c:v>
                      </c:pt>
                      <c:pt idx="89">
                        <c:v>12 months to Feb 2023</c:v>
                      </c:pt>
                      <c:pt idx="90">
                        <c:v>12 months to Mar 2023</c:v>
                      </c:pt>
                      <c:pt idx="91">
                        <c:v>12 months to Apr 2023</c:v>
                      </c:pt>
                      <c:pt idx="92">
                        <c:v>12 months to May 2023</c:v>
                      </c:pt>
                      <c:pt idx="93">
                        <c:v>12 months to Jun 2023</c:v>
                      </c:pt>
                      <c:pt idx="94">
                        <c:v>12 months to Jul 2023</c:v>
                      </c:pt>
                      <c:pt idx="95">
                        <c:v>12 months to Aug 2023</c:v>
                      </c:pt>
                      <c:pt idx="96">
                        <c:v>12 months to Sep 2023</c:v>
                      </c:pt>
                    </c:strCache>
                  </c:strRef>
                </c:cat>
                <c:val>
                  <c:numRef>
                    <c:extLst>
                      <c:ext xmlns:c15="http://schemas.microsoft.com/office/drawing/2012/chart" uri="{02D57815-91ED-43cb-92C2-25804820EDAC}">
                        <c15:fullRef>
                          <c15:sqref>'NI overnight trips by dest'!$M$11:$M$125</c15:sqref>
                        </c15:fullRef>
                        <c15:formulaRef>
                          <c15:sqref>'NI overnight trips by dest'!$M$29:$M$125</c15:sqref>
                        </c15:formulaRef>
                      </c:ext>
                    </c:extLst>
                    <c:numCache>
                      <c:formatCode>General</c:formatCode>
                      <c:ptCount val="97"/>
                      <c:pt idx="0" formatCode="0%">
                        <c:v>1.0377188978513623E-2</c:v>
                      </c:pt>
                      <c:pt idx="1" formatCode="0%">
                        <c:v>-2.4897004246128559E-2</c:v>
                      </c:pt>
                      <c:pt idx="2" formatCode="0%">
                        <c:v>-1.3701955294596098E-2</c:v>
                      </c:pt>
                      <c:pt idx="3" formatCode="0%">
                        <c:v>-3.8526275466931319E-2</c:v>
                      </c:pt>
                      <c:pt idx="4" formatCode="0%">
                        <c:v>-4.6341698701568193E-2</c:v>
                      </c:pt>
                      <c:pt idx="5" formatCode="0%">
                        <c:v>-8.2392524007067328E-2</c:v>
                      </c:pt>
                      <c:pt idx="6" formatCode="0%">
                        <c:v>-0.13244722957248967</c:v>
                      </c:pt>
                      <c:pt idx="7" formatCode="0%">
                        <c:v>-0.16038330257485858</c:v>
                      </c:pt>
                      <c:pt idx="8" formatCode="0%">
                        <c:v>-5.8508812726392204E-2</c:v>
                      </c:pt>
                      <c:pt idx="9" formatCode="0%">
                        <c:v>-6.9354908019233219E-2</c:v>
                      </c:pt>
                      <c:pt idx="10" formatCode="0%">
                        <c:v>-5.8162068917053743E-2</c:v>
                      </c:pt>
                      <c:pt idx="11" formatCode="0%">
                        <c:v>-8.5333380474471823E-2</c:v>
                      </c:pt>
                      <c:pt idx="12" formatCode="0%">
                        <c:v>-6.8579963596857543E-2</c:v>
                      </c:pt>
                      <c:pt idx="13" formatCode="0%">
                        <c:v>-2.6232373285449233E-2</c:v>
                      </c:pt>
                      <c:pt idx="14" formatCode="0%">
                        <c:v>6.9839740660068081E-3</c:v>
                      </c:pt>
                      <c:pt idx="15" formatCode="0%">
                        <c:v>1.6887894511049682E-2</c:v>
                      </c:pt>
                      <c:pt idx="16" formatCode="0%">
                        <c:v>1.8619411305987655E-3</c:v>
                      </c:pt>
                      <c:pt idx="17" formatCode="0%">
                        <c:v>3.183981779793283E-2</c:v>
                      </c:pt>
                      <c:pt idx="18" formatCode="0%">
                        <c:v>5.6277874828808104E-2</c:v>
                      </c:pt>
                      <c:pt idx="19" formatCode="0%">
                        <c:v>9.0661337713078938E-2</c:v>
                      </c:pt>
                      <c:pt idx="20" formatCode="0%">
                        <c:v>2.7594423908394151E-2</c:v>
                      </c:pt>
                      <c:pt idx="21" formatCode="0%">
                        <c:v>4.7992552158294205E-2</c:v>
                      </c:pt>
                      <c:pt idx="22" formatCode="0%">
                        <c:v>8.7262990116640848E-2</c:v>
                      </c:pt>
                      <c:pt idx="23" formatCode="0%">
                        <c:v>0.14720961954709472</c:v>
                      </c:pt>
                      <c:pt idx="24" formatCode="0%">
                        <c:v>0.13187727693520304</c:v>
                      </c:pt>
                      <c:pt idx="25" formatCode="0%">
                        <c:v>0.10445613073884755</c:v>
                      </c:pt>
                      <c:pt idx="26" formatCode="0%">
                        <c:v>5.2364313653164685E-2</c:v>
                      </c:pt>
                      <c:pt idx="27" formatCode="0%">
                        <c:v>5.6333540400661443E-2</c:v>
                      </c:pt>
                      <c:pt idx="28" formatCode="0%">
                        <c:v>8.4594837683401342E-2</c:v>
                      </c:pt>
                      <c:pt idx="29" formatCode="0%">
                        <c:v>6.9852474297197389E-2</c:v>
                      </c:pt>
                      <c:pt idx="30" formatCode="0%">
                        <c:v>7.8131610653913719E-2</c:v>
                      </c:pt>
                      <c:pt idx="31" formatCode="0%">
                        <c:v>4.9275773540164797E-2</c:v>
                      </c:pt>
                      <c:pt idx="32" formatCode="0%">
                        <c:v>4.9205549865069254E-2</c:v>
                      </c:pt>
                      <c:pt idx="33" formatCode="0%">
                        <c:v>5.9527540130131458E-2</c:v>
                      </c:pt>
                      <c:pt idx="34" formatCode="0%">
                        <c:v>5.6657863485600216E-2</c:v>
                      </c:pt>
                      <c:pt idx="35" formatCode="0%">
                        <c:v>-2.0637595992819044E-2</c:v>
                      </c:pt>
                      <c:pt idx="36" formatCode="0%">
                        <c:v>-7.5496899376168311E-2</c:v>
                      </c:pt>
                      <c:pt idx="37" formatCode="0%">
                        <c:v>-8.0982940017577693E-2</c:v>
                      </c:pt>
                      <c:pt idx="38" formatCode="0%">
                        <c:v>-5.5474645794353697E-2</c:v>
                      </c:pt>
                      <c:pt idx="39" formatCode="0%">
                        <c:v>-4.7966429180639286E-2</c:v>
                      </c:pt>
                      <c:pt idx="40" formatCode="0%">
                        <c:v>-6.1833820088048427E-2</c:v>
                      </c:pt>
                      <c:pt idx="41" formatCode="0%">
                        <c:v>-7.2628264233054421E-2</c:v>
                      </c:pt>
                      <c:pt idx="42" formatCode="0%">
                        <c:v>-6.9261978255658954E-2</c:v>
                      </c:pt>
                      <c:pt idx="43" formatCode="0%">
                        <c:v>-3.1140435383998976E-2</c:v>
                      </c:pt>
                      <c:pt idx="44" formatCode="0%">
                        <c:v>-1.5285397880504018E-2</c:v>
                      </c:pt>
                      <c:pt idx="45" formatCode="0%">
                        <c:v>-4.0875198634869561E-2</c:v>
                      </c:pt>
                      <c:pt idx="46" formatCode="0%">
                        <c:v>-3.5430823540115383E-2</c:v>
                      </c:pt>
                      <c:pt idx="47" formatCode="0%">
                        <c:v>2.3026499982683944E-2</c:v>
                      </c:pt>
                      <c:pt idx="48" formatCode="0%">
                        <c:v>9.3428814730185161E-2</c:v>
                      </c:pt>
                      <c:pt idx="49" formatCode="0%">
                        <c:v>0.10428945543787985</c:v>
                      </c:pt>
                      <c:pt idx="50" formatCode="0%">
                        <c:v>8.6668384450140773E-2</c:v>
                      </c:pt>
                      <c:pt idx="51" formatCode="0%">
                        <c:v>8.374683123717655E-2</c:v>
                      </c:pt>
                      <c:pt idx="52" formatCode="0%">
                        <c:v>8.7320205983193289E-2</c:v>
                      </c:pt>
                      <c:pt idx="53" formatCode="0%">
                        <c:v>0.11509065527300801</c:v>
                      </c:pt>
                      <c:pt idx="54" formatCode="0%">
                        <c:v>8.3859868182490346E-2</c:v>
                      </c:pt>
                      <c:pt idx="55" formatCode="0%">
                        <c:v>-2.0648635104173786E-3</c:v>
                      </c:pt>
                      <c:pt idx="56" formatCode="0%">
                        <c:v>-0.10457350310308794</c:v>
                      </c:pt>
                      <c:pt idx="57" formatCode="0%">
                        <c:v>-0.19330469766558556</c:v>
                      </c:pt>
                      <c:pt idx="58" formatCode="0%">
                        <c:v>-0.30390094732944539</c:v>
                      </c:pt>
                      <c:pt idx="59" formatCode="0%">
                        <c:v>-0.39329083853787639</c:v>
                      </c:pt>
                      <c:pt idx="60" formatCode="0%">
                        <c:v>-0.45454192330731452</c:v>
                      </c:pt>
                      <c:pt idx="61" formatCode="0%">
                        <c:v>-0.51444886875706808</c:v>
                      </c:pt>
                      <c:pt idx="62" formatCode="0%">
                        <c:v>-0.5550402183997416</c:v>
                      </c:pt>
                      <c:pt idx="63" formatCode="0%">
                        <c:v>-0.61067813709827345</c:v>
                      </c:pt>
                      <c:pt idx="64" formatCode="0%">
                        <c:v>-0.66116150812801089</c:v>
                      </c:pt>
                      <c:pt idx="65" formatCode="0%">
                        <c:v>-0.726284176300378</c:v>
                      </c:pt>
                      <c:pt idx="66" formatCode="0%">
                        <c:v>-0.7769671419772608</c:v>
                      </c:pt>
                      <c:pt idx="67" formatCode="0%">
                        <c:v>-0.78430368162391473</c:v>
                      </c:pt>
                      <c:pt idx="68" formatCode="0%">
                        <c:v>-0.73846177161817284</c:v>
                      </c:pt>
                      <c:pt idx="69" formatCode="0%">
                        <c:v>-0.59724731024064082</c:v>
                      </c:pt>
                      <c:pt idx="70" formatCode="0%">
                        <c:v>-0.38664669832830362</c:v>
                      </c:pt>
                      <c:pt idx="71" formatCode="0%">
                        <c:v>-0.23582744051745691</c:v>
                      </c:pt>
                      <c:pt idx="72" formatCode="0%">
                        <c:v>-6.9953090721917258E-2</c:v>
                      </c:pt>
                      <c:pt idx="73" formatCode="0%">
                        <c:v>0.10047359583997738</c:v>
                      </c:pt>
                      <c:pt idx="74" formatCode="0%">
                        <c:v>0.31948900232906902</c:v>
                      </c:pt>
                      <c:pt idx="75" formatCode="0%">
                        <c:v>0.52816409562388855</c:v>
                      </c:pt>
                      <c:pt idx="76" formatCode="0%">
                        <c:v>0.85168713588679634</c:v>
                      </c:pt>
                      <c:pt idx="77" formatCode="0%">
                        <c:v>1.4526728745421662</c:v>
                      </c:pt>
                      <c:pt idx="78" formatCode="0%">
                        <c:v>2.3232859072992262</c:v>
                      </c:pt>
                      <c:pt idx="79" formatCode="0%">
                        <c:v>3.0944690235889012</c:v>
                      </c:pt>
                      <c:pt idx="80" formatCode="0%">
                        <c:v>3.0467359659995519</c:v>
                      </c:pt>
                      <c:pt idx="81" formatCode="0%">
                        <c:v>1.9605871088442</c:v>
                      </c:pt>
                      <c:pt idx="82" formatCode="0%">
                        <c:v>1.2488357067049087</c:v>
                      </c:pt>
                      <c:pt idx="83" formatCode="0%">
                        <c:v>1.1185757533255392</c:v>
                      </c:pt>
                      <c:pt idx="84" formatCode="0%">
                        <c:v>0.92419306738401563</c:v>
                      </c:pt>
                      <c:pt idx="85" formatCode="0%">
                        <c:v>0.82518017879541572</c:v>
                      </c:pt>
                      <c:pt idx="86" formatCode="0%">
                        <c:v>0.65665340897250013</c:v>
                      </c:pt>
                      <c:pt idx="87" formatCode="0%">
                        <c:v>0.67618331869609882</c:v>
                      </c:pt>
                      <c:pt idx="88" formatCode="0%">
                        <c:v>0.58260248340889886</c:v>
                      </c:pt>
                      <c:pt idx="89" formatCode="0%">
                        <c:v>0.4594916898790406</c:v>
                      </c:pt>
                      <c:pt idx="90" formatCode="0%">
                        <c:v>0.35323596968867726</c:v>
                      </c:pt>
                      <c:pt idx="91" formatCode="0%">
                        <c:v>0.18434564233687414</c:v>
                      </c:pt>
                      <c:pt idx="92" formatCode="0%">
                        <c:v>7.2898971759255568E-2</c:v>
                      </c:pt>
                      <c:pt idx="93" formatCode="0%">
                        <c:v>4.5781804696560728E-2</c:v>
                      </c:pt>
                      <c:pt idx="94" formatCode="0%">
                        <c:v>4.2378143198024951E-2</c:v>
                      </c:pt>
                      <c:pt idx="95" formatCode="0%">
                        <c:v>4.3296374286208965E-3</c:v>
                      </c:pt>
                      <c:pt idx="96" formatCode="0%">
                        <c:v>-1.8290602159626548E-2</c:v>
                      </c:pt>
                    </c:numCache>
                  </c:numRef>
                </c:val>
                <c:extLst xmlns:c15="http://schemas.microsoft.com/office/drawing/2012/chart">
                  <c:ext xmlns:c16="http://schemas.microsoft.com/office/drawing/2014/chart" uri="{C3380CC4-5D6E-409C-BE32-E72D297353CC}">
                    <c16:uniqueId val="{0000000B-CE31-4D3D-9650-1F42CFAFA13F}"/>
                  </c:ext>
                </c:extLst>
              </c15:ser>
            </c15:filteredBarSeries>
          </c:ext>
        </c:extLst>
      </c:barChart>
      <c:catAx>
        <c:axId val="141515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48600"/>
        <c:crosses val="autoZero"/>
        <c:auto val="1"/>
        <c:lblAlgn val="ctr"/>
        <c:lblOffset val="100"/>
        <c:tickLblSkip val="12"/>
        <c:tickMarkSkip val="12"/>
        <c:noMultiLvlLbl val="0"/>
      </c:catAx>
      <c:valAx>
        <c:axId val="14151486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515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Neither under or over employed</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Over_Under'!$A$10</c:f>
              <c:strCache>
                <c:ptCount val="1"/>
                <c:pt idx="0">
                  <c:v>Tourism Industry</c:v>
                </c:pt>
              </c:strCache>
            </c:strRef>
          </c:tx>
          <c:spPr>
            <a:ln w="28575" cap="rnd">
              <a:solidFill>
                <a:schemeClr val="accent5"/>
              </a:solidFill>
              <a:round/>
            </a:ln>
            <a:effectLst/>
          </c:spPr>
          <c:marker>
            <c:symbol val="none"/>
          </c:marker>
          <c:cat>
            <c:strRef>
              <c:f>'WQI Over_Under'!$B$9:$C$9</c:f>
              <c:strCache>
                <c:ptCount val="2"/>
                <c:pt idx="0">
                  <c:v>July 2020-June 2021</c:v>
                </c:pt>
                <c:pt idx="1">
                  <c:v>July 2021-June 2022</c:v>
                </c:pt>
              </c:strCache>
            </c:strRef>
          </c:cat>
          <c:val>
            <c:numRef>
              <c:f>'WQI Over_Under'!$B$10:$C$10</c:f>
              <c:numCache>
                <c:formatCode>0.0</c:formatCode>
                <c:ptCount val="2"/>
                <c:pt idx="0">
                  <c:v>78.900000000000006</c:v>
                </c:pt>
                <c:pt idx="1">
                  <c:v>85.382266941864458</c:v>
                </c:pt>
              </c:numCache>
            </c:numRef>
          </c:val>
          <c:smooth val="0"/>
          <c:extLst>
            <c:ext xmlns:c16="http://schemas.microsoft.com/office/drawing/2014/chart" uri="{C3380CC4-5D6E-409C-BE32-E72D297353CC}">
              <c16:uniqueId val="{00000000-AA3C-4472-93AD-380467E3204D}"/>
            </c:ext>
          </c:extLst>
        </c:ser>
        <c:ser>
          <c:idx val="1"/>
          <c:order val="1"/>
          <c:tx>
            <c:strRef>
              <c:f>'WQI Over_Under'!$A$11</c:f>
              <c:strCache>
                <c:ptCount val="1"/>
                <c:pt idx="0">
                  <c:v>NI</c:v>
                </c:pt>
              </c:strCache>
            </c:strRef>
          </c:tx>
          <c:spPr>
            <a:ln w="28575" cap="rnd">
              <a:solidFill>
                <a:schemeClr val="accent6"/>
              </a:solidFill>
              <a:round/>
            </a:ln>
            <a:effectLst/>
          </c:spPr>
          <c:marker>
            <c:symbol val="none"/>
          </c:marker>
          <c:cat>
            <c:strRef>
              <c:f>'WQI Over_Under'!$B$9:$C$9</c:f>
              <c:strCache>
                <c:ptCount val="2"/>
                <c:pt idx="0">
                  <c:v>July 2020-June 2021</c:v>
                </c:pt>
                <c:pt idx="1">
                  <c:v>July 2021-June 2022</c:v>
                </c:pt>
              </c:strCache>
            </c:strRef>
          </c:cat>
          <c:val>
            <c:numRef>
              <c:f>'WQI Over_Under'!$B$11:$C$11</c:f>
              <c:numCache>
                <c:formatCode>0.0</c:formatCode>
                <c:ptCount val="2"/>
                <c:pt idx="0">
                  <c:v>86.2</c:v>
                </c:pt>
                <c:pt idx="1">
                  <c:v>87.35609565459103</c:v>
                </c:pt>
              </c:numCache>
            </c:numRef>
          </c:val>
          <c:smooth val="0"/>
          <c:extLst>
            <c:ext xmlns:c16="http://schemas.microsoft.com/office/drawing/2014/chart" uri="{C3380CC4-5D6E-409C-BE32-E72D297353CC}">
              <c16:uniqueId val="{00000001-AA3C-4472-93AD-380467E3204D}"/>
            </c:ext>
          </c:extLst>
        </c:ser>
        <c:dLbls>
          <c:showLegendKey val="0"/>
          <c:showVal val="0"/>
          <c:showCatName val="0"/>
          <c:showSerName val="0"/>
          <c:showPercent val="0"/>
          <c:showBubbleSize val="0"/>
        </c:dLbls>
        <c:smooth val="0"/>
        <c:axId val="1050455776"/>
        <c:axId val="1050455448"/>
      </c:lineChart>
      <c:catAx>
        <c:axId val="105045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455448"/>
        <c:crosses val="autoZero"/>
        <c:auto val="1"/>
        <c:lblAlgn val="ctr"/>
        <c:lblOffset val="100"/>
        <c:noMultiLvlLbl val="0"/>
      </c:catAx>
      <c:valAx>
        <c:axId val="1050455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45577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 year by journey purpose (2021)</a:t>
            </a:r>
          </a:p>
        </c:rich>
      </c:tx>
      <c:layout>
        <c:manualLayout>
          <c:xMode val="edge"/>
          <c:yMode val="edge"/>
          <c:x val="0.21041827937235918"/>
          <c:y val="1.8518518518518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94-4C17-A3A1-AC4EA473A3A3}"/>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5494-4C17-A3A1-AC4EA473A3A3}"/>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5494-4C17-A3A1-AC4EA473A3A3}"/>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494-4C17-A3A1-AC4EA473A3A3}"/>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5494-4C17-A3A1-AC4EA473A3A3}"/>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5494-4C17-A3A1-AC4EA473A3A3}"/>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5494-4C17-A3A1-AC4EA473A3A3}"/>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5494-4C17-A3A1-AC4EA473A3A3}"/>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5494-4C17-A3A1-AC4EA473A3A3}"/>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5494-4C17-A3A1-AC4EA473A3A3}"/>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5494-4C17-A3A1-AC4EA473A3A3}"/>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5494-4C17-A3A1-AC4EA473A3A3}"/>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5494-4C17-A3A1-AC4EA473A3A3}"/>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5494-4C17-A3A1-AC4EA473A3A3}"/>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5494-4C17-A3A1-AC4EA473A3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'Travel Survey'!$A$8:$A$22</c:f>
              <c:strCache>
                <c:ptCount val="15"/>
                <c:pt idx="0">
                  <c:v>Commuting</c:v>
                </c:pt>
                <c:pt idx="1">
                  <c:v>Business</c:v>
                </c:pt>
                <c:pt idx="2">
                  <c:v>Education</c:v>
                </c:pt>
                <c:pt idx="3">
                  <c:v>Escort Education</c:v>
                </c:pt>
                <c:pt idx="4">
                  <c:v>Shopping</c:v>
                </c:pt>
                <c:pt idx="5">
                  <c:v>Other escort</c:v>
                </c:pt>
                <c:pt idx="6">
                  <c:v>Personal Business</c:v>
                </c:pt>
                <c:pt idx="7">
                  <c:v>Visit friends at private home</c:v>
                </c:pt>
                <c:pt idx="8">
                  <c:v>Visit friends elsewhere</c:v>
                </c:pt>
                <c:pt idx="9">
                  <c:v>Entertainment/ public social activities</c:v>
                </c:pt>
                <c:pt idx="10">
                  <c:v>Sport participate</c:v>
                </c:pt>
                <c:pt idx="11">
                  <c:v>Holiday base</c:v>
                </c:pt>
                <c:pt idx="12">
                  <c:v>Day trip</c:v>
                </c:pt>
                <c:pt idx="13">
                  <c:v>Other including just walk</c:v>
                </c:pt>
                <c:pt idx="14">
                  <c:v>Undefined purpose</c:v>
                </c:pt>
              </c:strCache>
            </c:strRef>
          </c:cat>
          <c:val>
            <c:numRef>
              <c:f>'Travel Survey'!$I$8:$I$22</c:f>
              <c:numCache>
                <c:formatCode>0%</c:formatCode>
                <c:ptCount val="15"/>
                <c:pt idx="0">
                  <c:v>0.13343426490445595</c:v>
                </c:pt>
                <c:pt idx="1">
                  <c:v>3.2570890789312162E-2</c:v>
                </c:pt>
                <c:pt idx="2">
                  <c:v>5.5280494291910461E-2</c:v>
                </c:pt>
                <c:pt idx="3">
                  <c:v>8.4209664879905055E-2</c:v>
                </c:pt>
                <c:pt idx="4">
                  <c:v>0.17705307091124839</c:v>
                </c:pt>
                <c:pt idx="5">
                  <c:v>4.4846352142068002E-2</c:v>
                </c:pt>
                <c:pt idx="6">
                  <c:v>8.6787511763983777E-2</c:v>
                </c:pt>
                <c:pt idx="7">
                  <c:v>0.11354801751299151</c:v>
                </c:pt>
                <c:pt idx="8">
                  <c:v>1.4444126191742705E-2</c:v>
                </c:pt>
                <c:pt idx="9">
                  <c:v>1.9190637914808299E-2</c:v>
                </c:pt>
                <c:pt idx="10">
                  <c:v>3.0033962109742622E-2</c:v>
                </c:pt>
                <c:pt idx="11">
                  <c:v>5.9740578583411747E-3</c:v>
                </c:pt>
                <c:pt idx="12">
                  <c:v>4.8979090797495795E-2</c:v>
                </c:pt>
                <c:pt idx="13">
                  <c:v>0.15311592127337451</c:v>
                </c:pt>
                <c:pt idx="14">
                  <c:v>0</c:v>
                </c:pt>
              </c:numCache>
            </c:numRef>
          </c:val>
          <c:extLst>
            <c:ext xmlns:c16="http://schemas.microsoft.com/office/drawing/2014/chart" uri="{C3380CC4-5D6E-409C-BE32-E72D297353CC}">
              <c16:uniqueId val="{0000001E-5494-4C17-A3A1-AC4EA473A3A3}"/>
            </c:ext>
          </c:extLst>
        </c:ser>
        <c:dLbls>
          <c:showLegendKey val="0"/>
          <c:showVal val="0"/>
          <c:showCatName val="0"/>
          <c:showSerName val="0"/>
          <c:showPercent val="0"/>
          <c:showBubbleSize val="0"/>
          <c:showLeaderLines val="1"/>
        </c:dLbls>
        <c:firstSliceAng val="0"/>
        <c:holeSize val="18"/>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Journeys per person per year by journey purpose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4"/>
          <c:order val="4"/>
          <c:tx>
            <c:strRef>
              <c:f>'Travel Survey'!$A$12</c:f>
              <c:strCache>
                <c:ptCount val="1"/>
                <c:pt idx="0">
                  <c:v>Shopping</c:v>
                </c:pt>
              </c:strCache>
            </c:strRef>
          </c:tx>
          <c:spPr>
            <a:ln w="28575" cap="rnd">
              <a:solidFill>
                <a:schemeClr val="accent5">
                  <a:lumMod val="6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0-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Survey'!$B$12:$E$12,'Travel Survey'!$G$12:$H$12)</c:f>
              <c:numCache>
                <c:formatCode>General</c:formatCode>
                <c:ptCount val="6"/>
                <c:pt idx="0">
                  <c:v>154</c:v>
                </c:pt>
                <c:pt idx="1">
                  <c:v>153</c:v>
                </c:pt>
                <c:pt idx="2">
                  <c:v>151</c:v>
                </c:pt>
                <c:pt idx="3" formatCode="0">
                  <c:v>153</c:v>
                </c:pt>
                <c:pt idx="4">
                  <c:v>146</c:v>
                </c:pt>
                <c:pt idx="5" formatCode="#,##0">
                  <c:v>148</c:v>
                </c:pt>
              </c:numCache>
            </c:numRef>
          </c:val>
          <c:smooth val="0"/>
          <c:extLst>
            <c:ext xmlns:c16="http://schemas.microsoft.com/office/drawing/2014/chart" uri="{C3380CC4-5D6E-409C-BE32-E72D297353CC}">
              <c16:uniqueId val="{00000004-0B99-4B3B-ABA6-5DD9F2F22A83}"/>
            </c:ext>
          </c:extLst>
        </c:ser>
        <c:ser>
          <c:idx val="7"/>
          <c:order val="7"/>
          <c:tx>
            <c:strRef>
              <c:f>'Travel Survey'!$A$15</c:f>
              <c:strCache>
                <c:ptCount val="1"/>
                <c:pt idx="0">
                  <c:v>Visit friends at private home</c:v>
                </c:pt>
              </c:strCache>
            </c:strRef>
          </c:tx>
          <c:spPr>
            <a:ln w="28575" cap="rnd">
              <a:solidFill>
                <a:schemeClr val="accent5">
                  <a:lumMod val="80000"/>
                  <a:lumOff val="2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1-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Survey'!$B$15:$E$15,'Travel Survey'!$G$15:$H$15)</c:f>
              <c:numCache>
                <c:formatCode>General</c:formatCode>
                <c:ptCount val="6"/>
                <c:pt idx="0">
                  <c:v>95</c:v>
                </c:pt>
                <c:pt idx="1">
                  <c:v>91</c:v>
                </c:pt>
                <c:pt idx="2">
                  <c:v>88</c:v>
                </c:pt>
                <c:pt idx="3" formatCode="0">
                  <c:v>91</c:v>
                </c:pt>
                <c:pt idx="4">
                  <c:v>82</c:v>
                </c:pt>
                <c:pt idx="5" formatCode="#,##0">
                  <c:v>95</c:v>
                </c:pt>
              </c:numCache>
            </c:numRef>
          </c:val>
          <c:smooth val="0"/>
          <c:extLst>
            <c:ext xmlns:c16="http://schemas.microsoft.com/office/drawing/2014/chart" uri="{C3380CC4-5D6E-409C-BE32-E72D297353CC}">
              <c16:uniqueId val="{00000007-0B99-4B3B-ABA6-5DD9F2F22A83}"/>
            </c:ext>
          </c:extLst>
        </c:ser>
        <c:ser>
          <c:idx val="8"/>
          <c:order val="8"/>
          <c:tx>
            <c:strRef>
              <c:f>'Travel Survey'!$A$16</c:f>
              <c:strCache>
                <c:ptCount val="1"/>
                <c:pt idx="0">
                  <c:v>Visit friends elsewhere</c:v>
                </c:pt>
              </c:strCache>
            </c:strRef>
          </c:tx>
          <c:spPr>
            <a:ln w="28575" cap="rnd">
              <a:solidFill>
                <a:schemeClr val="accent4">
                  <a:lumMod val="80000"/>
                  <a:lumOff val="2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4-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Survey'!$B$16:$E$16,'Travel Survey'!$G$16:$H$16)</c:f>
              <c:numCache>
                <c:formatCode>General</c:formatCode>
                <c:ptCount val="6"/>
                <c:pt idx="0">
                  <c:v>39</c:v>
                </c:pt>
                <c:pt idx="1">
                  <c:v>41</c:v>
                </c:pt>
                <c:pt idx="2">
                  <c:v>38</c:v>
                </c:pt>
                <c:pt idx="3" formatCode="0">
                  <c:v>38</c:v>
                </c:pt>
                <c:pt idx="4">
                  <c:v>23</c:v>
                </c:pt>
                <c:pt idx="5" formatCode="#,##0">
                  <c:v>12</c:v>
                </c:pt>
              </c:numCache>
            </c:numRef>
          </c:val>
          <c:smooth val="0"/>
          <c:extLst>
            <c:ext xmlns:c16="http://schemas.microsoft.com/office/drawing/2014/chart" uri="{C3380CC4-5D6E-409C-BE32-E72D297353CC}">
              <c16:uniqueId val="{00000008-0B99-4B3B-ABA6-5DD9F2F22A83}"/>
            </c:ext>
          </c:extLst>
        </c:ser>
        <c:ser>
          <c:idx val="9"/>
          <c:order val="9"/>
          <c:tx>
            <c:strRef>
              <c:f>'Travel Survey'!$A$17</c:f>
              <c:strCache>
                <c:ptCount val="1"/>
                <c:pt idx="0">
                  <c:v>Entertainment/ public social activities</c:v>
                </c:pt>
              </c:strCache>
            </c:strRef>
          </c:tx>
          <c:spPr>
            <a:ln w="28575" cap="rnd">
              <a:solidFill>
                <a:schemeClr val="accent6">
                  <a:lumMod val="8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5-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Survey'!$B$17:$E$17,'Travel Survey'!$G$17:$H$17)</c:f>
              <c:numCache>
                <c:formatCode>General</c:formatCode>
                <c:ptCount val="6"/>
                <c:pt idx="0">
                  <c:v>25</c:v>
                </c:pt>
                <c:pt idx="1">
                  <c:v>24</c:v>
                </c:pt>
                <c:pt idx="2">
                  <c:v>22</c:v>
                </c:pt>
                <c:pt idx="3" formatCode="0">
                  <c:v>20</c:v>
                </c:pt>
                <c:pt idx="4">
                  <c:v>17</c:v>
                </c:pt>
                <c:pt idx="5" formatCode="#,##0">
                  <c:v>16</c:v>
                </c:pt>
              </c:numCache>
            </c:numRef>
          </c:val>
          <c:smooth val="0"/>
          <c:extLst>
            <c:ext xmlns:c16="http://schemas.microsoft.com/office/drawing/2014/chart" uri="{C3380CC4-5D6E-409C-BE32-E72D297353CC}">
              <c16:uniqueId val="{00000009-0B99-4B3B-ABA6-5DD9F2F22A83}"/>
            </c:ext>
          </c:extLst>
        </c:ser>
        <c:ser>
          <c:idx val="10"/>
          <c:order val="10"/>
          <c:tx>
            <c:strRef>
              <c:f>'Travel Survey'!$A$18</c:f>
              <c:strCache>
                <c:ptCount val="1"/>
                <c:pt idx="0">
                  <c:v>Sport participate</c:v>
                </c:pt>
              </c:strCache>
            </c:strRef>
          </c:tx>
          <c:spPr>
            <a:ln w="28575" cap="rnd">
              <a:solidFill>
                <a:schemeClr val="accent5">
                  <a:lumMod val="8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3-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Survey'!$B$18:$E$18,'Travel Survey'!$G$18:$H$18)</c:f>
              <c:numCache>
                <c:formatCode>General</c:formatCode>
                <c:ptCount val="6"/>
                <c:pt idx="0">
                  <c:v>31</c:v>
                </c:pt>
                <c:pt idx="1">
                  <c:v>33</c:v>
                </c:pt>
                <c:pt idx="2">
                  <c:v>34</c:v>
                </c:pt>
                <c:pt idx="3" formatCode="0">
                  <c:v>35</c:v>
                </c:pt>
                <c:pt idx="4">
                  <c:v>20</c:v>
                </c:pt>
                <c:pt idx="5" formatCode="#,##0">
                  <c:v>25</c:v>
                </c:pt>
              </c:numCache>
            </c:numRef>
          </c:val>
          <c:smooth val="0"/>
          <c:extLst>
            <c:ext xmlns:c16="http://schemas.microsoft.com/office/drawing/2014/chart" uri="{C3380CC4-5D6E-409C-BE32-E72D297353CC}">
              <c16:uniqueId val="{0000000A-0B99-4B3B-ABA6-5DD9F2F22A83}"/>
            </c:ext>
          </c:extLst>
        </c:ser>
        <c:ser>
          <c:idx val="11"/>
          <c:order val="11"/>
          <c:tx>
            <c:strRef>
              <c:f>'Travel Survey'!$A$19</c:f>
              <c:strCache>
                <c:ptCount val="1"/>
                <c:pt idx="0">
                  <c:v>Holiday base</c:v>
                </c:pt>
              </c:strCache>
            </c:strRef>
          </c:tx>
          <c:spPr>
            <a:ln w="28575" cap="rnd">
              <a:solidFill>
                <a:schemeClr val="accent4">
                  <a:lumMod val="8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7-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Survey'!$B$19:$E$19,'Travel Survey'!$G$19:$H$19)</c:f>
              <c:numCache>
                <c:formatCode>General</c:formatCode>
                <c:ptCount val="6"/>
                <c:pt idx="0">
                  <c:v>5</c:v>
                </c:pt>
                <c:pt idx="1">
                  <c:v>5</c:v>
                </c:pt>
                <c:pt idx="2">
                  <c:v>4</c:v>
                </c:pt>
                <c:pt idx="3" formatCode="0">
                  <c:v>5</c:v>
                </c:pt>
                <c:pt idx="4">
                  <c:v>4</c:v>
                </c:pt>
                <c:pt idx="5" formatCode="#,##0">
                  <c:v>5</c:v>
                </c:pt>
              </c:numCache>
            </c:numRef>
          </c:val>
          <c:smooth val="0"/>
          <c:extLst>
            <c:ext xmlns:c16="http://schemas.microsoft.com/office/drawing/2014/chart" uri="{C3380CC4-5D6E-409C-BE32-E72D297353CC}">
              <c16:uniqueId val="{0000000B-0B99-4B3B-ABA6-5DD9F2F22A83}"/>
            </c:ext>
          </c:extLst>
        </c:ser>
        <c:ser>
          <c:idx val="12"/>
          <c:order val="12"/>
          <c:tx>
            <c:strRef>
              <c:f>'Travel Survey'!$A$20</c:f>
              <c:strCache>
                <c:ptCount val="1"/>
                <c:pt idx="0">
                  <c:v>Day trip</c:v>
                </c:pt>
              </c:strCache>
            </c:strRef>
          </c:tx>
          <c:spPr>
            <a:ln w="28575" cap="rnd">
              <a:solidFill>
                <a:schemeClr val="accent6">
                  <a:lumMod val="60000"/>
                  <a:lumOff val="4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2-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Survey'!$B$20:$E$20,'Travel Survey'!$G$20:$H$20)</c:f>
              <c:numCache>
                <c:formatCode>General</c:formatCode>
                <c:ptCount val="6"/>
                <c:pt idx="0">
                  <c:v>22</c:v>
                </c:pt>
                <c:pt idx="1">
                  <c:v>21</c:v>
                </c:pt>
                <c:pt idx="2">
                  <c:v>19</c:v>
                </c:pt>
                <c:pt idx="3" formatCode="0">
                  <c:v>19</c:v>
                </c:pt>
                <c:pt idx="4">
                  <c:v>43</c:v>
                </c:pt>
                <c:pt idx="5" formatCode="#,##0">
                  <c:v>41</c:v>
                </c:pt>
              </c:numCache>
            </c:numRef>
          </c:val>
          <c:smooth val="0"/>
          <c:extLst>
            <c:ext xmlns:c16="http://schemas.microsoft.com/office/drawing/2014/chart" uri="{C3380CC4-5D6E-409C-BE32-E72D297353CC}">
              <c16:uniqueId val="{0000000C-0B99-4B3B-ABA6-5DD9F2F22A83}"/>
            </c:ext>
          </c:extLst>
        </c:ser>
        <c:ser>
          <c:idx val="14"/>
          <c:order val="14"/>
          <c:tx>
            <c:strRef>
              <c:f>'Travel Survey'!$A$22</c:f>
              <c:strCache>
                <c:ptCount val="1"/>
                <c:pt idx="0">
                  <c:v>Undefined purpose</c:v>
                </c:pt>
              </c:strCache>
            </c:strRef>
          </c:tx>
          <c:spPr>
            <a:ln w="28575" cap="rnd">
              <a:solidFill>
                <a:schemeClr val="accent4">
                  <a:lumMod val="60000"/>
                  <a:lumOff val="40000"/>
                </a:schemeClr>
              </a:solidFill>
              <a:round/>
            </a:ln>
            <a:effectLst/>
          </c:spPr>
          <c:marker>
            <c:symbol val="none"/>
          </c:marker>
          <c:dPt>
            <c:idx val="4"/>
            <c:marker>
              <c:symbol val="none"/>
            </c:marker>
            <c:bubble3D val="0"/>
            <c:spPr>
              <a:ln w="28575" cap="rnd">
                <a:noFill/>
                <a:round/>
              </a:ln>
              <a:effectLst/>
            </c:spPr>
            <c:extLst>
              <c:ext xmlns:c16="http://schemas.microsoft.com/office/drawing/2014/chart" uri="{C3380CC4-5D6E-409C-BE32-E72D297353CC}">
                <c16:uniqueId val="{00000016-0B99-4B3B-ABA6-5DD9F2F22A83}"/>
              </c:ext>
            </c:extLst>
          </c:dPt>
          <c:cat>
            <c:strRef>
              <c:f>('Travel Survey'!$B$7:$E$7,'Travel Survey'!$G$7:$H$7)</c:f>
              <c:strCache>
                <c:ptCount val="6"/>
                <c:pt idx="0">
                  <c:v>2014-2016</c:v>
                </c:pt>
                <c:pt idx="1">
                  <c:v>2015-2017</c:v>
                </c:pt>
                <c:pt idx="2">
                  <c:v>2016-2018</c:v>
                </c:pt>
                <c:pt idx="3">
                  <c:v>2017-2019</c:v>
                </c:pt>
                <c:pt idx="4">
                  <c:v>2020 [note 2]</c:v>
                </c:pt>
                <c:pt idx="5">
                  <c:v>2021 [note 2]</c:v>
                </c:pt>
              </c:strCache>
            </c:strRef>
          </c:cat>
          <c:val>
            <c:numRef>
              <c:f>('Travel Survey'!$B$22:$E$22,'Travel Survey'!$G$22:$H$22)</c:f>
              <c:numCache>
                <c:formatCode>General</c:formatCode>
                <c:ptCount val="6"/>
                <c:pt idx="0">
                  <c:v>2</c:v>
                </c:pt>
                <c:pt idx="1">
                  <c:v>2</c:v>
                </c:pt>
                <c:pt idx="2">
                  <c:v>2</c:v>
                </c:pt>
                <c:pt idx="3" formatCode="0">
                  <c:v>1</c:v>
                </c:pt>
                <c:pt idx="4">
                  <c:v>1</c:v>
                </c:pt>
                <c:pt idx="5" formatCode="#,##0">
                  <c:v>0</c:v>
                </c:pt>
              </c:numCache>
            </c:numRef>
          </c:val>
          <c:smooth val="0"/>
          <c:extLst>
            <c:ext xmlns:c16="http://schemas.microsoft.com/office/drawing/2014/chart" uri="{C3380CC4-5D6E-409C-BE32-E72D297353CC}">
              <c16:uniqueId val="{0000000E-0B99-4B3B-ABA6-5DD9F2F22A83}"/>
            </c:ext>
          </c:extLst>
        </c:ser>
        <c:dLbls>
          <c:showLegendKey val="0"/>
          <c:showVal val="0"/>
          <c:showCatName val="0"/>
          <c:showSerName val="0"/>
          <c:showPercent val="0"/>
          <c:showBubbleSize val="0"/>
        </c:dLbls>
        <c:smooth val="0"/>
        <c:axId val="569693224"/>
        <c:axId val="569693584"/>
        <c:extLst>
          <c:ext xmlns:c15="http://schemas.microsoft.com/office/drawing/2012/chart" uri="{02D57815-91ED-43cb-92C2-25804820EDAC}">
            <c15:filteredLineSeries>
              <c15:ser>
                <c:idx val="0"/>
                <c:order val="0"/>
                <c:tx>
                  <c:strRef>
                    <c:extLst>
                      <c:ext uri="{02D57815-91ED-43cb-92C2-25804820EDAC}">
                        <c15:formulaRef>
                          <c15:sqref>'Travel Survey'!$A$8</c15:sqref>
                        </c15:formulaRef>
                      </c:ext>
                    </c:extLst>
                    <c:strCache>
                      <c:ptCount val="1"/>
                      <c:pt idx="0">
                        <c:v>Commuting</c:v>
                      </c:pt>
                    </c:strCache>
                  </c:strRef>
                </c:tx>
                <c:spPr>
                  <a:ln w="28575" cap="rnd">
                    <a:solidFill>
                      <a:schemeClr val="accent6"/>
                    </a:solidFill>
                    <a:round/>
                  </a:ln>
                  <a:effectLst/>
                </c:spPr>
                <c:marker>
                  <c:symbol val="none"/>
                </c:marker>
                <c:cat>
                  <c:strRef>
                    <c:extLst>
                      <c:ex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c:ext uri="{02D57815-91ED-43cb-92C2-25804820EDAC}">
                        <c15:formulaRef>
                          <c15:sqref>('Travel Survey'!$B$8:$E$8,'Travel Survey'!$G$8:$H$8)</c15:sqref>
                        </c15:formulaRef>
                      </c:ext>
                    </c:extLst>
                    <c:numCache>
                      <c:formatCode>General</c:formatCode>
                      <c:ptCount val="6"/>
                      <c:pt idx="0">
                        <c:v>138</c:v>
                      </c:pt>
                      <c:pt idx="1">
                        <c:v>143</c:v>
                      </c:pt>
                      <c:pt idx="2">
                        <c:v>148</c:v>
                      </c:pt>
                      <c:pt idx="3" formatCode="0">
                        <c:v>149</c:v>
                      </c:pt>
                      <c:pt idx="4">
                        <c:v>113</c:v>
                      </c:pt>
                      <c:pt idx="5" formatCode="#,##0">
                        <c:v>112</c:v>
                      </c:pt>
                    </c:numCache>
                  </c:numRef>
                </c:val>
                <c:smooth val="0"/>
                <c:extLst>
                  <c:ext xmlns:c16="http://schemas.microsoft.com/office/drawing/2014/chart" uri="{C3380CC4-5D6E-409C-BE32-E72D297353CC}">
                    <c16:uniqueId val="{00000000-0B99-4B3B-ABA6-5DD9F2F22A8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'Travel Survey'!$A$9</c15:sqref>
                        </c15:formulaRef>
                      </c:ext>
                    </c:extLst>
                    <c:strCache>
                      <c:ptCount val="1"/>
                      <c:pt idx="0">
                        <c:v>Business</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Survey'!$B$9:$E$9,'Travel Survey'!$G$9:$H$9)</c15:sqref>
                        </c15:formulaRef>
                      </c:ext>
                    </c:extLst>
                    <c:numCache>
                      <c:formatCode>General</c:formatCode>
                      <c:ptCount val="6"/>
                      <c:pt idx="0">
                        <c:v>34</c:v>
                      </c:pt>
                      <c:pt idx="1">
                        <c:v>31</c:v>
                      </c:pt>
                      <c:pt idx="2">
                        <c:v>33</c:v>
                      </c:pt>
                      <c:pt idx="3" formatCode="0">
                        <c:v>34</c:v>
                      </c:pt>
                      <c:pt idx="4">
                        <c:v>19</c:v>
                      </c:pt>
                      <c:pt idx="5" formatCode="#,##0">
                        <c:v>27</c:v>
                      </c:pt>
                    </c:numCache>
                  </c:numRef>
                </c:val>
                <c:smooth val="0"/>
                <c:extLst xmlns:c15="http://schemas.microsoft.com/office/drawing/2012/chart">
                  <c:ext xmlns:c16="http://schemas.microsoft.com/office/drawing/2014/chart" uri="{C3380CC4-5D6E-409C-BE32-E72D297353CC}">
                    <c16:uniqueId val="{00000001-0B99-4B3B-ABA6-5DD9F2F22A8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'Travel Survey'!$A$10</c15:sqref>
                        </c15:formulaRef>
                      </c:ext>
                    </c:extLst>
                    <c:strCache>
                      <c:ptCount val="1"/>
                      <c:pt idx="0">
                        <c:v>Education</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Survey'!$B$10:$E$10,'Travel Survey'!$G$10:$H$10)</c15:sqref>
                        </c15:formulaRef>
                      </c:ext>
                    </c:extLst>
                    <c:numCache>
                      <c:formatCode>General</c:formatCode>
                      <c:ptCount val="6"/>
                      <c:pt idx="0">
                        <c:v>54</c:v>
                      </c:pt>
                      <c:pt idx="1">
                        <c:v>55</c:v>
                      </c:pt>
                      <c:pt idx="2">
                        <c:v>57</c:v>
                      </c:pt>
                      <c:pt idx="3" formatCode="0">
                        <c:v>55</c:v>
                      </c:pt>
                      <c:pt idx="4">
                        <c:v>40</c:v>
                      </c:pt>
                      <c:pt idx="5" formatCode="#,##0">
                        <c:v>46</c:v>
                      </c:pt>
                    </c:numCache>
                  </c:numRef>
                </c:val>
                <c:smooth val="0"/>
                <c:extLst xmlns:c15="http://schemas.microsoft.com/office/drawing/2012/chart">
                  <c:ext xmlns:c16="http://schemas.microsoft.com/office/drawing/2014/chart" uri="{C3380CC4-5D6E-409C-BE32-E72D297353CC}">
                    <c16:uniqueId val="{00000002-0B99-4B3B-ABA6-5DD9F2F22A8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'Travel Survey'!$A$11</c15:sqref>
                        </c15:formulaRef>
                      </c:ext>
                    </c:extLst>
                    <c:strCache>
                      <c:ptCount val="1"/>
                      <c:pt idx="0">
                        <c:v>Escort Education</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Survey'!$B$11:$E$11,'Travel Survey'!$G$11:$H$11)</c15:sqref>
                        </c15:formulaRef>
                      </c:ext>
                    </c:extLst>
                    <c:numCache>
                      <c:formatCode>General</c:formatCode>
                      <c:ptCount val="6"/>
                      <c:pt idx="0">
                        <c:v>65</c:v>
                      </c:pt>
                      <c:pt idx="1">
                        <c:v>65</c:v>
                      </c:pt>
                      <c:pt idx="2">
                        <c:v>61</c:v>
                      </c:pt>
                      <c:pt idx="3" formatCode="0">
                        <c:v>57</c:v>
                      </c:pt>
                      <c:pt idx="4">
                        <c:v>57</c:v>
                      </c:pt>
                      <c:pt idx="5" formatCode="#,##0">
                        <c:v>71</c:v>
                      </c:pt>
                    </c:numCache>
                  </c:numRef>
                </c:val>
                <c:smooth val="0"/>
                <c:extLst xmlns:c15="http://schemas.microsoft.com/office/drawing/2012/chart">
                  <c:ext xmlns:c16="http://schemas.microsoft.com/office/drawing/2014/chart" uri="{C3380CC4-5D6E-409C-BE32-E72D297353CC}">
                    <c16:uniqueId val="{00000003-0B99-4B3B-ABA6-5DD9F2F22A8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'Travel Survey'!$A$13</c15:sqref>
                        </c15:formulaRef>
                      </c:ext>
                    </c:extLst>
                    <c:strCache>
                      <c:ptCount val="1"/>
                      <c:pt idx="0">
                        <c:v>Other escort</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Survey'!$B$13:$E$13,'Travel Survey'!$G$13:$H$13)</c15:sqref>
                        </c15:formulaRef>
                      </c:ext>
                    </c:extLst>
                    <c:numCache>
                      <c:formatCode>General</c:formatCode>
                      <c:ptCount val="6"/>
                      <c:pt idx="0">
                        <c:v>76</c:v>
                      </c:pt>
                      <c:pt idx="1">
                        <c:v>72</c:v>
                      </c:pt>
                      <c:pt idx="2">
                        <c:v>73</c:v>
                      </c:pt>
                      <c:pt idx="3" formatCode="0">
                        <c:v>72</c:v>
                      </c:pt>
                      <c:pt idx="4">
                        <c:v>37</c:v>
                      </c:pt>
                      <c:pt idx="5" formatCode="#,##0">
                        <c:v>38</c:v>
                      </c:pt>
                    </c:numCache>
                  </c:numRef>
                </c:val>
                <c:smooth val="0"/>
                <c:extLst xmlns:c15="http://schemas.microsoft.com/office/drawing/2012/chart">
                  <c:ext xmlns:c16="http://schemas.microsoft.com/office/drawing/2014/chart" uri="{C3380CC4-5D6E-409C-BE32-E72D297353CC}">
                    <c16:uniqueId val="{00000005-0B99-4B3B-ABA6-5DD9F2F22A8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'Travel Survey'!$A$14</c15:sqref>
                        </c15:formulaRef>
                      </c:ext>
                    </c:extLst>
                    <c:strCache>
                      <c:ptCount val="1"/>
                      <c:pt idx="0">
                        <c:v>Personal Business</c:v>
                      </c:pt>
                    </c:strCache>
                  </c:strRef>
                </c:tx>
                <c:spPr>
                  <a:ln w="28575" cap="rnd">
                    <a:solidFill>
                      <a:schemeClr val="accent6">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Survey'!$B$14:$E$14,'Travel Survey'!$G$14:$H$14)</c15:sqref>
                        </c15:formulaRef>
                      </c:ext>
                    </c:extLst>
                    <c:numCache>
                      <c:formatCode>General</c:formatCode>
                      <c:ptCount val="6"/>
                      <c:pt idx="0">
                        <c:v>108</c:v>
                      </c:pt>
                      <c:pt idx="1">
                        <c:v>114</c:v>
                      </c:pt>
                      <c:pt idx="2">
                        <c:v>121</c:v>
                      </c:pt>
                      <c:pt idx="3" formatCode="0">
                        <c:v>123</c:v>
                      </c:pt>
                      <c:pt idx="4">
                        <c:v>61</c:v>
                      </c:pt>
                      <c:pt idx="5" formatCode="#,##0">
                        <c:v>73</c:v>
                      </c:pt>
                    </c:numCache>
                  </c:numRef>
                </c:val>
                <c:smooth val="0"/>
                <c:extLst xmlns:c15="http://schemas.microsoft.com/office/drawing/2012/chart">
                  <c:ext xmlns:c16="http://schemas.microsoft.com/office/drawing/2014/chart" uri="{C3380CC4-5D6E-409C-BE32-E72D297353CC}">
                    <c16:uniqueId val="{00000006-0B99-4B3B-ABA6-5DD9F2F22A8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'Travel Survey'!$A$21</c15:sqref>
                        </c15:formulaRef>
                      </c:ext>
                    </c:extLst>
                    <c:strCache>
                      <c:ptCount val="1"/>
                      <c:pt idx="0">
                        <c:v>Other including just walk</c:v>
                      </c:pt>
                    </c:strCache>
                  </c:strRef>
                </c:tx>
                <c:spPr>
                  <a:ln w="28575" cap="rnd">
                    <a:solidFill>
                      <a:schemeClr val="accent5">
                        <a:lumMod val="60000"/>
                        <a:lumOff val="40000"/>
                      </a:schemeClr>
                    </a:solidFill>
                    <a:round/>
                  </a:ln>
                  <a:effectLst/>
                </c:spPr>
                <c:marker>
                  <c:symbol val="none"/>
                </c:marker>
                <c:cat>
                  <c:strRef>
                    <c:extLst xmlns:c15="http://schemas.microsoft.com/office/drawing/2012/chart">
                      <c:ext xmlns:c15="http://schemas.microsoft.com/office/drawing/2012/chart" uri="{02D57815-91ED-43cb-92C2-25804820EDAC}">
                        <c15:formulaRef>
                          <c15:sqref>('Travel Survey'!$B$7:$E$7,'Travel Survey'!$G$7:$H$7)</c15:sqref>
                        </c15:formulaRef>
                      </c:ext>
                    </c:extLst>
                    <c:strCache>
                      <c:ptCount val="6"/>
                      <c:pt idx="0">
                        <c:v>2014-2016</c:v>
                      </c:pt>
                      <c:pt idx="1">
                        <c:v>2015-2017</c:v>
                      </c:pt>
                      <c:pt idx="2">
                        <c:v>2016-2018</c:v>
                      </c:pt>
                      <c:pt idx="3">
                        <c:v>2017-2019</c:v>
                      </c:pt>
                      <c:pt idx="4">
                        <c:v>2020 [note 2]</c:v>
                      </c:pt>
                      <c:pt idx="5">
                        <c:v>2021 [note 2]</c:v>
                      </c:pt>
                    </c:strCache>
                  </c:strRef>
                </c:cat>
                <c:val>
                  <c:numRef>
                    <c:extLst xmlns:c15="http://schemas.microsoft.com/office/drawing/2012/chart">
                      <c:ext xmlns:c15="http://schemas.microsoft.com/office/drawing/2012/chart" uri="{02D57815-91ED-43cb-92C2-25804820EDAC}">
                        <c15:formulaRef>
                          <c15:sqref>('Travel Survey'!$B$21:$E$21,'Travel Survey'!$G$21:$H$21)</c15:sqref>
                        </c15:formulaRef>
                      </c:ext>
                    </c:extLst>
                    <c:numCache>
                      <c:formatCode>General</c:formatCode>
                      <c:ptCount val="6"/>
                      <c:pt idx="0">
                        <c:v>48</c:v>
                      </c:pt>
                      <c:pt idx="1">
                        <c:v>48</c:v>
                      </c:pt>
                      <c:pt idx="2">
                        <c:v>50</c:v>
                      </c:pt>
                      <c:pt idx="3" formatCode="0">
                        <c:v>54</c:v>
                      </c:pt>
                      <c:pt idx="4">
                        <c:v>165</c:v>
                      </c:pt>
                      <c:pt idx="5" formatCode="#,##0">
                        <c:v>128</c:v>
                      </c:pt>
                    </c:numCache>
                  </c:numRef>
                </c:val>
                <c:smooth val="0"/>
                <c:extLst xmlns:c15="http://schemas.microsoft.com/office/drawing/2012/chart">
                  <c:ext xmlns:c16="http://schemas.microsoft.com/office/drawing/2014/chart" uri="{C3380CC4-5D6E-409C-BE32-E72D297353CC}">
                    <c16:uniqueId val="{0000000D-0B99-4B3B-ABA6-5DD9F2F22A83}"/>
                  </c:ext>
                </c:extLst>
              </c15:ser>
            </c15:filteredLineSeries>
          </c:ext>
        </c:extLst>
      </c:lineChart>
      <c:catAx>
        <c:axId val="569693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9693584"/>
        <c:crosses val="autoZero"/>
        <c:auto val="1"/>
        <c:lblAlgn val="ctr"/>
        <c:lblOffset val="100"/>
        <c:noMultiLvlLbl val="0"/>
      </c:catAx>
      <c:valAx>
        <c:axId val="5696935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9693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Overnight Trips to Northern Ireland by Republic</a:t>
            </a:r>
            <a:r>
              <a:rPr lang="en-GB" baseline="0"/>
              <a:t> of Ireland residents (4 quarter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'ROI Overnight trips'!$B$8</c:f>
              <c:strCache>
                <c:ptCount val="1"/>
                <c:pt idx="0">
                  <c:v>Number of Overnight trips in NI by RoI residents (thousand)</c:v>
                </c:pt>
              </c:strCache>
            </c:strRef>
          </c:tx>
          <c:spPr>
            <a:ln w="28575" cap="rnd">
              <a:solidFill>
                <a:srgbClr val="00B050"/>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trips'!$B$9:$B$49</c:f>
              <c:numCache>
                <c:formatCode>_(* #,##0_);_(* \(#,##0\);_(* "-"??_);_(@_)</c:formatCode>
                <c:ptCount val="41"/>
                <c:pt idx="0">
                  <c:v>453</c:v>
                </c:pt>
                <c:pt idx="1">
                  <c:v>469</c:v>
                </c:pt>
                <c:pt idx="2">
                  <c:v>426</c:v>
                </c:pt>
                <c:pt idx="3">
                  <c:v>421</c:v>
                </c:pt>
                <c:pt idx="4">
                  <c:v>396</c:v>
                </c:pt>
                <c:pt idx="5">
                  <c:v>327</c:v>
                </c:pt>
                <c:pt idx="6">
                  <c:v>335</c:v>
                </c:pt>
                <c:pt idx="7">
                  <c:v>337</c:v>
                </c:pt>
                <c:pt idx="8">
                  <c:v>390</c:v>
                </c:pt>
                <c:pt idx="9">
                  <c:v>419</c:v>
                </c:pt>
                <c:pt idx="10">
                  <c:v>379</c:v>
                </c:pt>
                <c:pt idx="11">
                  <c:v>360</c:v>
                </c:pt>
                <c:pt idx="12">
                  <c:v>337</c:v>
                </c:pt>
                <c:pt idx="13">
                  <c:v>346</c:v>
                </c:pt>
                <c:pt idx="14">
                  <c:v>373</c:v>
                </c:pt>
                <c:pt idx="15">
                  <c:v>394</c:v>
                </c:pt>
                <c:pt idx="16">
                  <c:v>454</c:v>
                </c:pt>
                <c:pt idx="17">
                  <c:v>469</c:v>
                </c:pt>
                <c:pt idx="18">
                  <c:v>499</c:v>
                </c:pt>
                <c:pt idx="19">
                  <c:v>524</c:v>
                </c:pt>
                <c:pt idx="20">
                  <c:v>482</c:v>
                </c:pt>
                <c:pt idx="21">
                  <c:v>481</c:v>
                </c:pt>
                <c:pt idx="22">
                  <c:v>453</c:v>
                </c:pt>
                <c:pt idx="23">
                  <c:v>509</c:v>
                </c:pt>
                <c:pt idx="24">
                  <c:v>591</c:v>
                </c:pt>
                <c:pt idx="25">
                  <c:v>627</c:v>
                </c:pt>
                <c:pt idx="26">
                  <c:v>749</c:v>
                </c:pt>
                <c:pt idx="27">
                  <c:v>742</c:v>
                </c:pt>
                <c:pt idx="28">
                  <c:v>756</c:v>
                </c:pt>
                <c:pt idx="29">
                  <c:v>708</c:v>
                </c:pt>
                <c:pt idx="30">
                  <c:v>498</c:v>
                </c:pt>
                <c:pt idx="31">
                  <c:v>318</c:v>
                </c:pt>
                <c:pt idx="32">
                  <c:v>93</c:v>
                </c:pt>
                <c:pt idx="33">
                  <c:v>23</c:v>
                </c:pt>
                <c:pt idx="34">
                  <c:v>115</c:v>
                </c:pt>
                <c:pt idx="35">
                  <c:v>413</c:v>
                </c:pt>
                <c:pt idx="36">
                  <c:v>548</c:v>
                </c:pt>
                <c:pt idx="37">
                  <c:v>773</c:v>
                </c:pt>
                <c:pt idx="38">
                  <c:v>942</c:v>
                </c:pt>
                <c:pt idx="39">
                  <c:v>943.93799999999999</c:v>
                </c:pt>
                <c:pt idx="40">
                  <c:v>1138</c:v>
                </c:pt>
              </c:numCache>
            </c:numRef>
          </c:val>
          <c:smooth val="0"/>
          <c:extLst>
            <c:ext xmlns:c16="http://schemas.microsoft.com/office/drawing/2014/chart" uri="{C3380CC4-5D6E-409C-BE32-E72D297353CC}">
              <c16:uniqueId val="{00000000-05FD-4B58-99A7-013AF615EF56}"/>
            </c:ext>
          </c:extLst>
        </c:ser>
        <c:ser>
          <c:idx val="2"/>
          <c:order val="2"/>
          <c:tx>
            <c:strRef>
              <c:f>'ROI Overnight trips'!$D$8</c:f>
              <c:strCache>
                <c:ptCount val="1"/>
                <c:pt idx="0">
                  <c:v>Number of Nights during Overnight trips by RoI residents in NI (thousand)</c:v>
                </c:pt>
              </c:strCache>
            </c:strRef>
          </c:tx>
          <c:spPr>
            <a:ln w="28575" cap="rnd">
              <a:solidFill>
                <a:schemeClr val="accent3"/>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trips'!$D$9:$D$49</c:f>
              <c:numCache>
                <c:formatCode>_(* #,##0_);_(* \(#,##0\);_(* "-"??_);_(@_)</c:formatCode>
                <c:ptCount val="41"/>
                <c:pt idx="0">
                  <c:v>1249</c:v>
                </c:pt>
                <c:pt idx="1">
                  <c:v>1267</c:v>
                </c:pt>
                <c:pt idx="2">
                  <c:v>1172</c:v>
                </c:pt>
                <c:pt idx="3">
                  <c:v>1128</c:v>
                </c:pt>
                <c:pt idx="4">
                  <c:v>1004</c:v>
                </c:pt>
                <c:pt idx="5">
                  <c:v>850</c:v>
                </c:pt>
                <c:pt idx="6">
                  <c:v>932</c:v>
                </c:pt>
                <c:pt idx="7">
                  <c:v>919</c:v>
                </c:pt>
                <c:pt idx="8">
                  <c:v>1089</c:v>
                </c:pt>
                <c:pt idx="9">
                  <c:v>1092</c:v>
                </c:pt>
                <c:pt idx="10">
                  <c:v>969</c:v>
                </c:pt>
                <c:pt idx="11">
                  <c:v>969</c:v>
                </c:pt>
                <c:pt idx="12">
                  <c:v>850</c:v>
                </c:pt>
                <c:pt idx="13">
                  <c:v>923</c:v>
                </c:pt>
                <c:pt idx="14">
                  <c:v>970</c:v>
                </c:pt>
                <c:pt idx="15">
                  <c:v>856</c:v>
                </c:pt>
                <c:pt idx="16">
                  <c:v>1006</c:v>
                </c:pt>
                <c:pt idx="17">
                  <c:v>1007</c:v>
                </c:pt>
                <c:pt idx="18">
                  <c:v>1045</c:v>
                </c:pt>
                <c:pt idx="19">
                  <c:v>1131</c:v>
                </c:pt>
                <c:pt idx="20">
                  <c:v>1046</c:v>
                </c:pt>
                <c:pt idx="21">
                  <c:v>1133</c:v>
                </c:pt>
                <c:pt idx="22">
                  <c:v>1097</c:v>
                </c:pt>
                <c:pt idx="23">
                  <c:v>1254</c:v>
                </c:pt>
                <c:pt idx="24">
                  <c:v>1505</c:v>
                </c:pt>
                <c:pt idx="25">
                  <c:v>1487</c:v>
                </c:pt>
                <c:pt idx="26">
                  <c:v>1793</c:v>
                </c:pt>
                <c:pt idx="27">
                  <c:v>1853</c:v>
                </c:pt>
                <c:pt idx="28">
                  <c:v>1859</c:v>
                </c:pt>
                <c:pt idx="29">
                  <c:v>1717</c:v>
                </c:pt>
                <c:pt idx="30">
                  <c:v>1220</c:v>
                </c:pt>
                <c:pt idx="31">
                  <c:v>705</c:v>
                </c:pt>
                <c:pt idx="32">
                  <c:v>173</c:v>
                </c:pt>
                <c:pt idx="33">
                  <c:v>73</c:v>
                </c:pt>
                <c:pt idx="34">
                  <c:v>346</c:v>
                </c:pt>
                <c:pt idx="35">
                  <c:v>1229</c:v>
                </c:pt>
                <c:pt idx="36">
                  <c:v>1496</c:v>
                </c:pt>
                <c:pt idx="37">
                  <c:v>2028</c:v>
                </c:pt>
                <c:pt idx="38">
                  <c:v>2354</c:v>
                </c:pt>
                <c:pt idx="39">
                  <c:v>2210.355</c:v>
                </c:pt>
                <c:pt idx="40">
                  <c:v>2631</c:v>
                </c:pt>
              </c:numCache>
            </c:numRef>
          </c:val>
          <c:smooth val="0"/>
          <c:extLst>
            <c:ext xmlns:c16="http://schemas.microsoft.com/office/drawing/2014/chart" uri="{C3380CC4-5D6E-409C-BE32-E72D297353CC}">
              <c16:uniqueId val="{00000002-05FD-4B58-99A7-013AF615EF56}"/>
            </c:ext>
          </c:extLst>
        </c:ser>
        <c:dLbls>
          <c:showLegendKey val="0"/>
          <c:showVal val="0"/>
          <c:showCatName val="0"/>
          <c:showSerName val="0"/>
          <c:showPercent val="0"/>
          <c:showBubbleSize val="0"/>
        </c:dLbls>
        <c:marker val="1"/>
        <c:smooth val="0"/>
        <c:axId val="945306080"/>
        <c:axId val="945302472"/>
        <c:extLst>
          <c:ext xmlns:c15="http://schemas.microsoft.com/office/drawing/2012/chart" uri="{02D57815-91ED-43cb-92C2-25804820EDAC}">
            <c15:filteredLineSeries>
              <c15:ser>
                <c:idx val="1"/>
                <c:order val="1"/>
                <c:tx>
                  <c:strRef>
                    <c:extLst>
                      <c:ext uri="{02D57815-91ED-43cb-92C2-25804820EDAC}">
                        <c15:formulaRef>
                          <c15:sqref>'ROI Overnight trips'!$C$8</c15:sqref>
                        </c15:formulaRef>
                      </c:ext>
                    </c:extLst>
                    <c:strCache>
                      <c:ptCount val="1"/>
                      <c:pt idx="0">
                        <c:v>Percentage change (%) year on year on Overnight Trips by RoI residents in NI</c:v>
                      </c:pt>
                    </c:strCache>
                  </c:strRef>
                </c:tx>
                <c:spPr>
                  <a:ln w="28575" cap="rnd">
                    <a:solidFill>
                      <a:schemeClr val="accent2"/>
                    </a:solidFill>
                    <a:round/>
                  </a:ln>
                  <a:effectLst/>
                </c:spPr>
                <c:marker>
                  <c:symbol val="none"/>
                </c:marker>
                <c:cat>
                  <c:strRef>
                    <c:extLst>
                      <c:ext uri="{02D57815-91ED-43cb-92C2-25804820EDAC}">
                        <c15:formulaRef>
                          <c15:sqref>'ROI Overnight trips'!$A$9:$A$49</c15:sqref>
                        </c15:formulaRef>
                      </c:ext>
                    </c:extLst>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extLst>
                      <c:ext uri="{02D57815-91ED-43cb-92C2-25804820EDAC}">
                        <c15:formulaRef>
                          <c15:sqref>'ROI Overnight trips'!$C$9:$C$49</c15:sqref>
                        </c15:formulaRef>
                      </c:ext>
                    </c:extLst>
                    <c:numCache>
                      <c:formatCode>General</c:formatCode>
                      <c:ptCount val="41"/>
                      <c:pt idx="0">
                        <c:v>0</c:v>
                      </c:pt>
                      <c:pt idx="1">
                        <c:v>0</c:v>
                      </c:pt>
                      <c:pt idx="2">
                        <c:v>0</c:v>
                      </c:pt>
                      <c:pt idx="3">
                        <c:v>0</c:v>
                      </c:pt>
                      <c:pt idx="4" formatCode="0%">
                        <c:v>-0.12582781456953643</c:v>
                      </c:pt>
                      <c:pt idx="5" formatCode="0%">
                        <c:v>-0.30277185501066101</c:v>
                      </c:pt>
                      <c:pt idx="6" formatCode="0%">
                        <c:v>-0.21361502347417841</c:v>
                      </c:pt>
                      <c:pt idx="7" formatCode="0%">
                        <c:v>-0.1995249406175772</c:v>
                      </c:pt>
                      <c:pt idx="8" formatCode="0%">
                        <c:v>-1.5151515151515152E-2</c:v>
                      </c:pt>
                      <c:pt idx="9" formatCode="0%">
                        <c:v>0.28134556574923547</c:v>
                      </c:pt>
                      <c:pt idx="10" formatCode="0%">
                        <c:v>0.13134328358208955</c:v>
                      </c:pt>
                      <c:pt idx="11" formatCode="0%">
                        <c:v>6.8249258160237386E-2</c:v>
                      </c:pt>
                      <c:pt idx="12" formatCode="0%">
                        <c:v>-0.13589743589743589</c:v>
                      </c:pt>
                      <c:pt idx="13" formatCode="0%">
                        <c:v>-0.17422434367541767</c:v>
                      </c:pt>
                      <c:pt idx="14" formatCode="0%">
                        <c:v>-1.5831134564643801E-2</c:v>
                      </c:pt>
                      <c:pt idx="15" formatCode="0%">
                        <c:v>9.4444444444444442E-2</c:v>
                      </c:pt>
                      <c:pt idx="16" formatCode="0%">
                        <c:v>0.34718100890207715</c:v>
                      </c:pt>
                      <c:pt idx="17" formatCode="0%">
                        <c:v>0.3554913294797688</c:v>
                      </c:pt>
                      <c:pt idx="18" formatCode="0%">
                        <c:v>0.33780160857908847</c:v>
                      </c:pt>
                      <c:pt idx="19" formatCode="0%">
                        <c:v>0.32994923857868019</c:v>
                      </c:pt>
                      <c:pt idx="20" formatCode="0%">
                        <c:v>6.1674008810572688E-2</c:v>
                      </c:pt>
                      <c:pt idx="21" formatCode="0%">
                        <c:v>2.5586353944562899E-2</c:v>
                      </c:pt>
                      <c:pt idx="22" formatCode="0%">
                        <c:v>-9.2184368737474945E-2</c:v>
                      </c:pt>
                      <c:pt idx="23" formatCode="0%">
                        <c:v>-2.8625954198473282E-2</c:v>
                      </c:pt>
                      <c:pt idx="24" formatCode="0%">
                        <c:v>0.22614107883817428</c:v>
                      </c:pt>
                      <c:pt idx="25" formatCode="0%">
                        <c:v>0.30353430353430355</c:v>
                      </c:pt>
                      <c:pt idx="26" formatCode="0%">
                        <c:v>0.65342163355408389</c:v>
                      </c:pt>
                      <c:pt idx="27" formatCode="0%">
                        <c:v>0.45776031434184677</c:v>
                      </c:pt>
                      <c:pt idx="28" formatCode="0%">
                        <c:v>0.27918781725888325</c:v>
                      </c:pt>
                      <c:pt idx="29" formatCode="0%">
                        <c:v>0.12918660287081341</c:v>
                      </c:pt>
                      <c:pt idx="30" formatCode="0%">
                        <c:v>-0.33511348464619495</c:v>
                      </c:pt>
                      <c:pt idx="31" formatCode="0%">
                        <c:v>-0.5714285714285714</c:v>
                      </c:pt>
                      <c:pt idx="32" formatCode="0%">
                        <c:v>-0.87698412698412698</c:v>
                      </c:pt>
                      <c:pt idx="33" formatCode="0%">
                        <c:v>-0.96751412429378536</c:v>
                      </c:pt>
                      <c:pt idx="34" formatCode="0%">
                        <c:v>-0.76907630522088355</c:v>
                      </c:pt>
                      <c:pt idx="35" formatCode="0%">
                        <c:v>0.29874213836477986</c:v>
                      </c:pt>
                      <c:pt idx="36" formatCode="0%">
                        <c:v>4.89247311827957</c:v>
                      </c:pt>
                      <c:pt idx="37" formatCode="0%">
                        <c:v>32.608695652173914</c:v>
                      </c:pt>
                      <c:pt idx="38" formatCode="0%">
                        <c:v>7.1913043478260867</c:v>
                      </c:pt>
                      <c:pt idx="39" formatCode="0%">
                        <c:v>1.2855641646489104</c:v>
                      </c:pt>
                      <c:pt idx="40" formatCode="0%">
                        <c:v>1.0766423357664234</c:v>
                      </c:pt>
                    </c:numCache>
                  </c:numRef>
                </c:val>
                <c:smooth val="0"/>
                <c:extLst>
                  <c:ext xmlns:c16="http://schemas.microsoft.com/office/drawing/2014/chart" uri="{C3380CC4-5D6E-409C-BE32-E72D297353CC}">
                    <c16:uniqueId val="{00000001-05FD-4B58-99A7-013AF615EF56}"/>
                  </c:ext>
                </c:extLst>
              </c15:ser>
            </c15:filteredLineSeries>
            <c15:filteredLineSeries>
              <c15:ser>
                <c:idx val="3"/>
                <c:order val="3"/>
                <c:tx>
                  <c:strRef>
                    <c:extLst>
                      <c:ext xmlns:c15="http://schemas.microsoft.com/office/drawing/2012/chart" uri="{02D57815-91ED-43cb-92C2-25804820EDAC}">
                        <c15:formulaRef>
                          <c15:sqref>'ROI Overnight trips'!$E$8</c15:sqref>
                        </c15:formulaRef>
                      </c:ext>
                    </c:extLst>
                    <c:strCache>
                      <c:ptCount val="1"/>
                      <c:pt idx="0">
                        <c:v>Percentage change (%) year on year on Nights during overnight trips by RoI residents in NI</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'ROI Overnight trips'!$A$9:$A$49</c15:sqref>
                        </c15:formulaRef>
                      </c:ext>
                    </c:extLst>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extLst>
                      <c:ext xmlns:c15="http://schemas.microsoft.com/office/drawing/2012/chart" uri="{02D57815-91ED-43cb-92C2-25804820EDAC}">
                        <c15:formulaRef>
                          <c15:sqref>'ROI Overnight trips'!$E$9:$E$49</c15:sqref>
                        </c15:formulaRef>
                      </c:ext>
                    </c:extLst>
                    <c:numCache>
                      <c:formatCode>General</c:formatCode>
                      <c:ptCount val="41"/>
                      <c:pt idx="0">
                        <c:v>0</c:v>
                      </c:pt>
                      <c:pt idx="1">
                        <c:v>0</c:v>
                      </c:pt>
                      <c:pt idx="2">
                        <c:v>0</c:v>
                      </c:pt>
                      <c:pt idx="3">
                        <c:v>0</c:v>
                      </c:pt>
                      <c:pt idx="4" formatCode="0%">
                        <c:v>-0.19615692554043235</c:v>
                      </c:pt>
                      <c:pt idx="5" formatCode="0%">
                        <c:v>-0.32912391475927388</c:v>
                      </c:pt>
                      <c:pt idx="6" formatCode="0%">
                        <c:v>-0.20477815699658702</c:v>
                      </c:pt>
                      <c:pt idx="7" formatCode="0%">
                        <c:v>-0.18528368794326242</c:v>
                      </c:pt>
                      <c:pt idx="8" formatCode="0%">
                        <c:v>8.4661354581673301E-2</c:v>
                      </c:pt>
                      <c:pt idx="9" formatCode="0%">
                        <c:v>0.2847058823529412</c:v>
                      </c:pt>
                      <c:pt idx="10" formatCode="0%">
                        <c:v>3.9699570815450641E-2</c:v>
                      </c:pt>
                      <c:pt idx="11" formatCode="0%">
                        <c:v>5.4406964091403699E-2</c:v>
                      </c:pt>
                      <c:pt idx="12" formatCode="0%">
                        <c:v>-0.21946740128558309</c:v>
                      </c:pt>
                      <c:pt idx="13" formatCode="0%">
                        <c:v>-0.15476190476190477</c:v>
                      </c:pt>
                      <c:pt idx="14" formatCode="0%">
                        <c:v>1.0319917440660474E-3</c:v>
                      </c:pt>
                      <c:pt idx="15" formatCode="0%">
                        <c:v>-0.11661506707946337</c:v>
                      </c:pt>
                      <c:pt idx="16" formatCode="0%">
                        <c:v>0.18352941176470589</c:v>
                      </c:pt>
                      <c:pt idx="17" formatCode="0%">
                        <c:v>9.1007583965330444E-2</c:v>
                      </c:pt>
                      <c:pt idx="18" formatCode="0%">
                        <c:v>7.7319587628865982E-2</c:v>
                      </c:pt>
                      <c:pt idx="19" formatCode="0%">
                        <c:v>0.32126168224299068</c:v>
                      </c:pt>
                      <c:pt idx="20" formatCode="0%">
                        <c:v>3.9761431411530816E-2</c:v>
                      </c:pt>
                      <c:pt idx="21" formatCode="0%">
                        <c:v>0.12512413108242304</c:v>
                      </c:pt>
                      <c:pt idx="22" formatCode="0%">
                        <c:v>4.9760765550239235E-2</c:v>
                      </c:pt>
                      <c:pt idx="23" formatCode="0%">
                        <c:v>0.10875331564986737</c:v>
                      </c:pt>
                      <c:pt idx="24" formatCode="0%">
                        <c:v>0.43881453154875716</c:v>
                      </c:pt>
                      <c:pt idx="25" formatCode="0%">
                        <c:v>0.31244483671668138</c:v>
                      </c:pt>
                      <c:pt idx="26" formatCode="0%">
                        <c:v>0.63445761166818593</c:v>
                      </c:pt>
                      <c:pt idx="27" formatCode="0%">
                        <c:v>0.47767145135566186</c:v>
                      </c:pt>
                      <c:pt idx="28" formatCode="0%">
                        <c:v>0.23521594684385383</c:v>
                      </c:pt>
                      <c:pt idx="29" formatCode="0%">
                        <c:v>0.1546738399462004</c:v>
                      </c:pt>
                      <c:pt idx="30" formatCode="0%">
                        <c:v>-0.3195761293920803</c:v>
                      </c:pt>
                      <c:pt idx="31" formatCode="0%">
                        <c:v>-0.61953588774959523</c:v>
                      </c:pt>
                      <c:pt idx="32" formatCode="0%">
                        <c:v>-0.90693921463152227</c:v>
                      </c:pt>
                      <c:pt idx="33" formatCode="0%">
                        <c:v>-0.95748398369248688</c:v>
                      </c:pt>
                      <c:pt idx="34" formatCode="0%">
                        <c:v>-0.71639344262295079</c:v>
                      </c:pt>
                      <c:pt idx="35" formatCode="0%">
                        <c:v>0.74326241134751769</c:v>
                      </c:pt>
                      <c:pt idx="36" formatCode="0%">
                        <c:v>7.6473988439306355</c:v>
                      </c:pt>
                      <c:pt idx="37" formatCode="0%">
                        <c:v>26.780821917808218</c:v>
                      </c:pt>
                      <c:pt idx="38" formatCode="0%">
                        <c:v>5.803468208092486</c:v>
                      </c:pt>
                      <c:pt idx="39" formatCode="0%">
                        <c:v>0.79849877949552484</c:v>
                      </c:pt>
                      <c:pt idx="40" formatCode="0%">
                        <c:v>0.75868983957219249</c:v>
                      </c:pt>
                    </c:numCache>
                  </c:numRef>
                </c:val>
                <c:smooth val="0"/>
                <c:extLst xmlns:c15="http://schemas.microsoft.com/office/drawing/2012/chart">
                  <c:ext xmlns:c16="http://schemas.microsoft.com/office/drawing/2014/chart" uri="{C3380CC4-5D6E-409C-BE32-E72D297353CC}">
                    <c16:uniqueId val="{00000003-05FD-4B58-99A7-013AF615EF56}"/>
                  </c:ext>
                </c:extLst>
              </c15:ser>
            </c15:filteredLineSeries>
            <c15:filteredLineSeries>
              <c15:ser>
                <c:idx val="5"/>
                <c:order val="5"/>
                <c:tx>
                  <c:strRef>
                    <c:extLst>
                      <c:ext xmlns:c15="http://schemas.microsoft.com/office/drawing/2012/chart" uri="{02D57815-91ED-43cb-92C2-25804820EDAC}">
                        <c15:formulaRef>
                          <c15:sqref>'ROI Overnight trips'!$G$8</c15:sqref>
                        </c15:formulaRef>
                      </c:ext>
                    </c:extLst>
                    <c:strCache>
                      <c:ptCount val="1"/>
                      <c:pt idx="0">
                        <c:v>Percentage change (%) year on year in Expenditure by RoI residents in NI on overnight trips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'ROI Overnight trips'!$A$9:$A$49</c15:sqref>
                        </c15:formulaRef>
                      </c:ext>
                    </c:extLst>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extLst>
                      <c:ext xmlns:c15="http://schemas.microsoft.com/office/drawing/2012/chart" uri="{02D57815-91ED-43cb-92C2-25804820EDAC}">
                        <c15:formulaRef>
                          <c15:sqref>'ROI Overnight trips'!$G$9:$G$49</c15:sqref>
                        </c15:formulaRef>
                      </c:ext>
                    </c:extLst>
                    <c:numCache>
                      <c:formatCode>General</c:formatCode>
                      <c:ptCount val="41"/>
                      <c:pt idx="0">
                        <c:v>0</c:v>
                      </c:pt>
                      <c:pt idx="1">
                        <c:v>0</c:v>
                      </c:pt>
                      <c:pt idx="2">
                        <c:v>0</c:v>
                      </c:pt>
                      <c:pt idx="3">
                        <c:v>0</c:v>
                      </c:pt>
                      <c:pt idx="4" formatCode="0%">
                        <c:v>-0.28657799274486084</c:v>
                      </c:pt>
                      <c:pt idx="5" formatCode="0%">
                        <c:v>-0.28136419001218033</c:v>
                      </c:pt>
                      <c:pt idx="6" formatCode="0%">
                        <c:v>-7.2829131652660917E-2</c:v>
                      </c:pt>
                      <c:pt idx="7" formatCode="0%">
                        <c:v>7.2485207100591809E-2</c:v>
                      </c:pt>
                      <c:pt idx="8" formatCode="0%">
                        <c:v>0.28644067796610179</c:v>
                      </c:pt>
                      <c:pt idx="9" formatCode="0%">
                        <c:v>0.37796610169491535</c:v>
                      </c:pt>
                      <c:pt idx="10" formatCode="0%">
                        <c:v>0.17522658610271916</c:v>
                      </c:pt>
                      <c:pt idx="11" formatCode="0%">
                        <c:v>0.10758620689655168</c:v>
                      </c:pt>
                      <c:pt idx="12" formatCode="0%">
                        <c:v>0.10408432147562589</c:v>
                      </c:pt>
                      <c:pt idx="13" formatCode="0%">
                        <c:v>-4.0590405904059004E-2</c:v>
                      </c:pt>
                      <c:pt idx="14" formatCode="0%">
                        <c:v>-7.7120822622109052E-3</c:v>
                      </c:pt>
                      <c:pt idx="15" formatCode="0%">
                        <c:v>-7.5965130759651237E-2</c:v>
                      </c:pt>
                      <c:pt idx="16" formatCode="0%">
                        <c:v>1.5513126491646573E-2</c:v>
                      </c:pt>
                      <c:pt idx="17" formatCode="0%">
                        <c:v>0.20512820512820512</c:v>
                      </c:pt>
                      <c:pt idx="18" formatCode="0%">
                        <c:v>0.32772020725388579</c:v>
                      </c:pt>
                      <c:pt idx="19" formatCode="0%">
                        <c:v>0.370619946091644</c:v>
                      </c:pt>
                      <c:pt idx="20" formatCode="0%">
                        <c:v>0.21151586368977673</c:v>
                      </c:pt>
                      <c:pt idx="21" formatCode="0%">
                        <c:v>0.12553191489361715</c:v>
                      </c:pt>
                      <c:pt idx="22" formatCode="0%">
                        <c:v>-4.2926829268292603E-2</c:v>
                      </c:pt>
                      <c:pt idx="23" formatCode="0%">
                        <c:v>0.14945919370698149</c:v>
                      </c:pt>
                      <c:pt idx="24" formatCode="0%">
                        <c:v>0.1871968962172649</c:v>
                      </c:pt>
                      <c:pt idx="25" formatCode="0%">
                        <c:v>0.1323251417769376</c:v>
                      </c:pt>
                      <c:pt idx="26" formatCode="0%">
                        <c:v>0.55453618756371059</c:v>
                      </c:pt>
                      <c:pt idx="27" formatCode="0%">
                        <c:v>0.28999144568006846</c:v>
                      </c:pt>
                      <c:pt idx="28" formatCode="0%">
                        <c:v>0.32107843137254888</c:v>
                      </c:pt>
                      <c:pt idx="29" formatCode="0%">
                        <c:v>0.29131886477462415</c:v>
                      </c:pt>
                      <c:pt idx="30" formatCode="0%">
                        <c:v>-0.30557377049180323</c:v>
                      </c:pt>
                      <c:pt idx="31" formatCode="0%">
                        <c:v>-0.55636604774535814</c:v>
                      </c:pt>
                      <c:pt idx="32" formatCode="0%">
                        <c:v>-0.90105132962275813</c:v>
                      </c:pt>
                      <c:pt idx="33" formatCode="0%">
                        <c:v>-0.97414350355526824</c:v>
                      </c:pt>
                      <c:pt idx="34" formatCode="0%">
                        <c:v>-0.73559962228517473</c:v>
                      </c:pt>
                      <c:pt idx="35" formatCode="0%">
                        <c:v>0.43497757847533619</c:v>
                      </c:pt>
                      <c:pt idx="36" formatCode="0%">
                        <c:v>7.125</c:v>
                      </c:pt>
                      <c:pt idx="37" formatCode="0%">
                        <c:v>42.25</c:v>
                      </c:pt>
                      <c:pt idx="38" formatCode="0%">
                        <c:v>6.4642857142857144</c:v>
                      </c:pt>
                      <c:pt idx="39" formatCode="0%">
                        <c:v>1.3867499999999999</c:v>
                      </c:pt>
                      <c:pt idx="40" formatCode="0%">
                        <c:v>1.0923076923076922</c:v>
                      </c:pt>
                    </c:numCache>
                  </c:numRef>
                </c:val>
                <c:smooth val="0"/>
                <c:extLst xmlns:c15="http://schemas.microsoft.com/office/drawing/2012/chart">
                  <c:ext xmlns:c16="http://schemas.microsoft.com/office/drawing/2014/chart" uri="{C3380CC4-5D6E-409C-BE32-E72D297353CC}">
                    <c16:uniqueId val="{00000005-05FD-4B58-99A7-013AF615EF56}"/>
                  </c:ext>
                </c:extLst>
              </c15:ser>
            </c15:filteredLineSeries>
          </c:ext>
        </c:extLst>
      </c:lineChart>
      <c:lineChart>
        <c:grouping val="standard"/>
        <c:varyColors val="0"/>
        <c:ser>
          <c:idx val="4"/>
          <c:order val="4"/>
          <c:tx>
            <c:strRef>
              <c:f>'ROI Overnight trips'!$F$8</c:f>
              <c:strCache>
                <c:ptCount val="1"/>
                <c:pt idx="0">
                  <c:v>Estimated Expenditure during Overnight Trips by RoI residents in NI (EURO millions)</c:v>
                </c:pt>
              </c:strCache>
            </c:strRef>
          </c:tx>
          <c:spPr>
            <a:ln w="28575" cap="rnd">
              <a:solidFill>
                <a:srgbClr val="7030A0"/>
              </a:solidFill>
              <a:round/>
            </a:ln>
            <a:effectLst/>
          </c:spPr>
          <c:marker>
            <c:symbol val="none"/>
          </c:marker>
          <c:cat>
            <c:strRef>
              <c:f>'ROI Overnight trips'!$A$9:$A$49</c:f>
              <c:strCache>
                <c:ptCount val="41"/>
                <c:pt idx="0">
                  <c:v>4 quarters to Dec 2012</c:v>
                </c:pt>
                <c:pt idx="1">
                  <c:v>4 quarters to Mar 2013</c:v>
                </c:pt>
                <c:pt idx="2">
                  <c:v>4 quarters to Jun 2013</c:v>
                </c:pt>
                <c:pt idx="3">
                  <c:v>4 quarters to Sep 2013</c:v>
                </c:pt>
                <c:pt idx="4">
                  <c:v>4 quarters to Dec 2013</c:v>
                </c:pt>
                <c:pt idx="5">
                  <c:v>4 quarters to Mar 2014</c:v>
                </c:pt>
                <c:pt idx="6">
                  <c:v>4 quarters to Jun 2014</c:v>
                </c:pt>
                <c:pt idx="7">
                  <c:v>4 quarters to Sep 2014</c:v>
                </c:pt>
                <c:pt idx="8">
                  <c:v>4 quarters to Dec 2014</c:v>
                </c:pt>
                <c:pt idx="9">
                  <c:v>4 quarters to Mar 2015</c:v>
                </c:pt>
                <c:pt idx="10">
                  <c:v>4 quarters to Jun 2015</c:v>
                </c:pt>
                <c:pt idx="11">
                  <c:v>4 quarters to Sep 2015</c:v>
                </c:pt>
                <c:pt idx="12">
                  <c:v>4 quarters to Dec 2015</c:v>
                </c:pt>
                <c:pt idx="13">
                  <c:v>4 quarters to Mar 2016</c:v>
                </c:pt>
                <c:pt idx="14">
                  <c:v>4 quarters to Jun 2016</c:v>
                </c:pt>
                <c:pt idx="15">
                  <c:v>4 quarters to Sep 2016</c:v>
                </c:pt>
                <c:pt idx="16">
                  <c:v>4 quarters to Dec 2016</c:v>
                </c:pt>
                <c:pt idx="17">
                  <c:v>4 quarters to Mar 2017</c:v>
                </c:pt>
                <c:pt idx="18">
                  <c:v>4 quarters to Jun 2017</c:v>
                </c:pt>
                <c:pt idx="19">
                  <c:v>4 quarters to Sep 2017</c:v>
                </c:pt>
                <c:pt idx="20">
                  <c:v>4 quarters to Dec 2017</c:v>
                </c:pt>
                <c:pt idx="21">
                  <c:v>4 quarters to Mar 2018</c:v>
                </c:pt>
                <c:pt idx="22">
                  <c:v>4 quarters to Jun 2018</c:v>
                </c:pt>
                <c:pt idx="23">
                  <c:v>4 quarters to Sep 2018</c:v>
                </c:pt>
                <c:pt idx="24">
                  <c:v>4 quarters to Dec 2018</c:v>
                </c:pt>
                <c:pt idx="25">
                  <c:v>4 quarters to Mar 2019</c:v>
                </c:pt>
                <c:pt idx="26">
                  <c:v>4 quarters to Jun 2019</c:v>
                </c:pt>
                <c:pt idx="27">
                  <c:v>4 quarters to Sep 2019</c:v>
                </c:pt>
                <c:pt idx="28">
                  <c:v>4 quarters to Dec 2019</c:v>
                </c:pt>
                <c:pt idx="29">
                  <c:v>4 quarters to Mar 2020</c:v>
                </c:pt>
                <c:pt idx="30">
                  <c:v>4 quarters to Jun 2020</c:v>
                </c:pt>
                <c:pt idx="31">
                  <c:v>4 quarters to Sep 2020</c:v>
                </c:pt>
                <c:pt idx="32">
                  <c:v>4 quarters to Dec 2020</c:v>
                </c:pt>
                <c:pt idx="33">
                  <c:v>4 quarters to Mar 2021</c:v>
                </c:pt>
                <c:pt idx="34">
                  <c:v>4 quarters to Jun 2021</c:v>
                </c:pt>
                <c:pt idx="35">
                  <c:v>4 quarters to Sep 2021</c:v>
                </c:pt>
                <c:pt idx="36">
                  <c:v>4 quarters to Dec 2021</c:v>
                </c:pt>
                <c:pt idx="37">
                  <c:v>4 quarters to Mar 2022</c:v>
                </c:pt>
                <c:pt idx="38">
                  <c:v>4 quarters to Jun 2022</c:v>
                </c:pt>
                <c:pt idx="39">
                  <c:v>4 quarters to Sep 2022</c:v>
                </c:pt>
                <c:pt idx="40">
                  <c:v>4 quarters to Dec 2022</c:v>
                </c:pt>
              </c:strCache>
            </c:strRef>
          </c:cat>
          <c:val>
            <c:numRef>
              <c:f>'ROI Overnight trips'!$F$9:$F$49</c:f>
              <c:numCache>
                <c:formatCode>_(* #,##0.00_);_(* \(#,##0.00\);_(* "-"??_);_(@_)</c:formatCode>
                <c:ptCount val="41"/>
                <c:pt idx="0">
                  <c:v>82.699999999999989</c:v>
                </c:pt>
                <c:pt idx="1">
                  <c:v>82.1</c:v>
                </c:pt>
                <c:pt idx="2">
                  <c:v>71.399999999999991</c:v>
                </c:pt>
                <c:pt idx="3">
                  <c:v>67.599999999999994</c:v>
                </c:pt>
                <c:pt idx="4">
                  <c:v>59</c:v>
                </c:pt>
                <c:pt idx="5">
                  <c:v>58.999999999999993</c:v>
                </c:pt>
                <c:pt idx="6">
                  <c:v>66.2</c:v>
                </c:pt>
                <c:pt idx="7">
                  <c:v>72.5</c:v>
                </c:pt>
                <c:pt idx="8">
                  <c:v>75.900000000000006</c:v>
                </c:pt>
                <c:pt idx="9">
                  <c:v>81.3</c:v>
                </c:pt>
                <c:pt idx="10">
                  <c:v>77.800000000000011</c:v>
                </c:pt>
                <c:pt idx="11">
                  <c:v>80.3</c:v>
                </c:pt>
                <c:pt idx="12">
                  <c:v>83.800000000000011</c:v>
                </c:pt>
                <c:pt idx="13">
                  <c:v>78</c:v>
                </c:pt>
                <c:pt idx="14">
                  <c:v>77.2</c:v>
                </c:pt>
                <c:pt idx="15">
                  <c:v>74.2</c:v>
                </c:pt>
                <c:pt idx="16">
                  <c:v>85.1</c:v>
                </c:pt>
                <c:pt idx="17">
                  <c:v>94</c:v>
                </c:pt>
                <c:pt idx="18">
                  <c:v>102.49999999999999</c:v>
                </c:pt>
                <c:pt idx="19">
                  <c:v>101.69999999999999</c:v>
                </c:pt>
                <c:pt idx="20">
                  <c:v>103.1</c:v>
                </c:pt>
                <c:pt idx="21">
                  <c:v>105.80000000000001</c:v>
                </c:pt>
                <c:pt idx="22">
                  <c:v>98.1</c:v>
                </c:pt>
                <c:pt idx="23">
                  <c:v>116.9</c:v>
                </c:pt>
                <c:pt idx="24">
                  <c:v>122.4</c:v>
                </c:pt>
                <c:pt idx="25">
                  <c:v>119.80000000000001</c:v>
                </c:pt>
                <c:pt idx="26">
                  <c:v>152.5</c:v>
                </c:pt>
                <c:pt idx="27">
                  <c:v>150.80000000000001</c:v>
                </c:pt>
                <c:pt idx="28">
                  <c:v>161.69999999999999</c:v>
                </c:pt>
                <c:pt idx="29">
                  <c:v>154.69999999999999</c:v>
                </c:pt>
                <c:pt idx="30">
                  <c:v>105.9</c:v>
                </c:pt>
                <c:pt idx="31">
                  <c:v>66.900000000000006</c:v>
                </c:pt>
                <c:pt idx="32">
                  <c:v>16</c:v>
                </c:pt>
                <c:pt idx="33">
                  <c:v>4</c:v>
                </c:pt>
                <c:pt idx="34">
                  <c:v>28</c:v>
                </c:pt>
                <c:pt idx="35">
                  <c:v>96</c:v>
                </c:pt>
                <c:pt idx="36">
                  <c:v>130</c:v>
                </c:pt>
                <c:pt idx="37">
                  <c:v>173</c:v>
                </c:pt>
                <c:pt idx="38">
                  <c:v>209</c:v>
                </c:pt>
                <c:pt idx="39">
                  <c:v>229.12799999999999</c:v>
                </c:pt>
                <c:pt idx="40">
                  <c:v>272</c:v>
                </c:pt>
              </c:numCache>
            </c:numRef>
          </c:val>
          <c:smooth val="0"/>
          <c:extLst>
            <c:ext xmlns:c16="http://schemas.microsoft.com/office/drawing/2014/chart" uri="{C3380CC4-5D6E-409C-BE32-E72D297353CC}">
              <c16:uniqueId val="{00000004-05FD-4B58-99A7-013AF615EF56}"/>
            </c:ext>
          </c:extLst>
        </c:ser>
        <c:dLbls>
          <c:showLegendKey val="0"/>
          <c:showVal val="0"/>
          <c:showCatName val="0"/>
          <c:showSerName val="0"/>
          <c:showPercent val="0"/>
          <c:showBubbleSize val="0"/>
        </c:dLbls>
        <c:marker val="1"/>
        <c:smooth val="0"/>
        <c:axId val="812740904"/>
        <c:axId val="812738608"/>
      </c:lineChart>
      <c:catAx>
        <c:axId val="94530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5302472"/>
        <c:crosses val="autoZero"/>
        <c:auto val="1"/>
        <c:lblAlgn val="ctr"/>
        <c:lblOffset val="100"/>
        <c:tickLblSkip val="2"/>
        <c:noMultiLvlLbl val="0"/>
      </c:catAx>
      <c:valAx>
        <c:axId val="94530247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Trips and Nights (thousands) - green and grey lines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45306080"/>
        <c:crosses val="autoZero"/>
        <c:crossBetween val="between"/>
      </c:valAx>
      <c:valAx>
        <c:axId val="812738608"/>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Expenditure</a:t>
                </a:r>
                <a:r>
                  <a:rPr lang="en-GB" baseline="0"/>
                  <a:t> during ROI overnight trips to NI (Euro Millions) - purple line</a:t>
                </a:r>
                <a:endParaRPr lang="en-GB"/>
              </a:p>
            </c:rich>
          </c:tx>
          <c:layout>
            <c:manualLayout>
              <c:xMode val="edge"/>
              <c:yMode val="edge"/>
              <c:x val="0.97389653535832943"/>
              <c:y val="0.400766209056581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_-[$€-2]\ * #,##0_-;\-[$€-2]\ * #,##0_-;_-[$€-2]\ *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2740904"/>
        <c:crosses val="max"/>
        <c:crossBetween val="between"/>
      </c:valAx>
      <c:catAx>
        <c:axId val="812740904"/>
        <c:scaling>
          <c:orientation val="minMax"/>
        </c:scaling>
        <c:delete val="1"/>
        <c:axPos val="b"/>
        <c:numFmt formatCode="General" sourceLinked="1"/>
        <c:majorTickMark val="out"/>
        <c:minorTickMark val="none"/>
        <c:tickLblPos val="nextTo"/>
        <c:crossAx val="81273860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percentage c</a:t>
            </a:r>
            <a:r>
              <a:rPr lang="en-GB"/>
              <a:t>hange in traffic count at NI-IE Border (%) (Rolling</a:t>
            </a:r>
            <a:r>
              <a:rPr lang="en-GB" baseline="0"/>
              <a:t>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IE traffic change'!$B$8</c:f>
              <c:strCache>
                <c:ptCount val="1"/>
                <c:pt idx="0">
                  <c:v>Car</c:v>
                </c:pt>
              </c:strCache>
            </c:strRef>
          </c:tx>
          <c:spPr>
            <a:solidFill>
              <a:schemeClr val="accent1"/>
            </a:solidFill>
            <a:ln>
              <a:noFill/>
            </a:ln>
            <a:effectLst/>
          </c:spPr>
          <c:invertIfNegative val="0"/>
          <c:cat>
            <c:strRef>
              <c:f>'NI IE traffic change'!$A$9:$A$111</c:f>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f>'NI IE traffic change'!$B$9:$B$111</c:f>
              <c:numCache>
                <c:formatCode>0%</c:formatCode>
                <c:ptCount val="103"/>
                <c:pt idx="0">
                  <c:v>3.0835662985098971E-2</c:v>
                </c:pt>
                <c:pt idx="1">
                  <c:v>2.9666575818875045E-2</c:v>
                </c:pt>
                <c:pt idx="2">
                  <c:v>2.7155139513819281E-2</c:v>
                </c:pt>
                <c:pt idx="3">
                  <c:v>2.6061276370792849E-2</c:v>
                </c:pt>
                <c:pt idx="4">
                  <c:v>2.4312594068080885E-2</c:v>
                </c:pt>
                <c:pt idx="5">
                  <c:v>2.6489938562447472E-2</c:v>
                </c:pt>
                <c:pt idx="6">
                  <c:v>2.4420074663409282E-2</c:v>
                </c:pt>
                <c:pt idx="7">
                  <c:v>1.8770382388967603E-2</c:v>
                </c:pt>
                <c:pt idx="8">
                  <c:v>1.6593518585297992E-2</c:v>
                </c:pt>
                <c:pt idx="9">
                  <c:v>1.3946431079912253E-2</c:v>
                </c:pt>
                <c:pt idx="10">
                  <c:v>1.3800277122334609E-2</c:v>
                </c:pt>
                <c:pt idx="11">
                  <c:v>2.2308514103242971E-2</c:v>
                </c:pt>
                <c:pt idx="12">
                  <c:v>2.4597707875888698E-2</c:v>
                </c:pt>
                <c:pt idx="13">
                  <c:v>2.8669418582157245E-2</c:v>
                </c:pt>
                <c:pt idx="14">
                  <c:v>2.8503798011200784E-2</c:v>
                </c:pt>
                <c:pt idx="15">
                  <c:v>2.9814864246660383E-2</c:v>
                </c:pt>
                <c:pt idx="16">
                  <c:v>3.0061103546602148E-2</c:v>
                </c:pt>
                <c:pt idx="17">
                  <c:v>2.9660061762208045E-2</c:v>
                </c:pt>
                <c:pt idx="18">
                  <c:v>3.0160909306260034E-2</c:v>
                </c:pt>
                <c:pt idx="19">
                  <c:v>3.7368354298562792E-2</c:v>
                </c:pt>
                <c:pt idx="20">
                  <c:v>4.4190740472408015E-2</c:v>
                </c:pt>
                <c:pt idx="21">
                  <c:v>5.3816187092073725E-2</c:v>
                </c:pt>
                <c:pt idx="22">
                  <c:v>5.5661991867481948E-2</c:v>
                </c:pt>
                <c:pt idx="23">
                  <c:v>5.2591679325083157E-2</c:v>
                </c:pt>
                <c:pt idx="24">
                  <c:v>4.7878611213646248E-2</c:v>
                </c:pt>
                <c:pt idx="25">
                  <c:v>4.2299519884098122E-2</c:v>
                </c:pt>
                <c:pt idx="26">
                  <c:v>4.6393673561072407E-2</c:v>
                </c:pt>
                <c:pt idx="27">
                  <c:v>4.4772451130170789E-2</c:v>
                </c:pt>
                <c:pt idx="28">
                  <c:v>4.6505899577019047E-2</c:v>
                </c:pt>
                <c:pt idx="29">
                  <c:v>4.319024656126895E-2</c:v>
                </c:pt>
                <c:pt idx="30">
                  <c:v>4.1834049783099181E-2</c:v>
                </c:pt>
                <c:pt idx="31">
                  <c:v>3.7952914413528584E-2</c:v>
                </c:pt>
                <c:pt idx="32">
                  <c:v>2.9155165831431136E-2</c:v>
                </c:pt>
                <c:pt idx="33">
                  <c:v>2.1674237823128502E-2</c:v>
                </c:pt>
                <c:pt idx="34">
                  <c:v>1.7928308763135569E-2</c:v>
                </c:pt>
                <c:pt idx="35">
                  <c:v>1.6442313069172113E-2</c:v>
                </c:pt>
                <c:pt idx="36">
                  <c:v>1.6997764354353517E-2</c:v>
                </c:pt>
                <c:pt idx="37">
                  <c:v>1.4714772353777333E-2</c:v>
                </c:pt>
                <c:pt idx="38">
                  <c:v>9.5000059050419292E-3</c:v>
                </c:pt>
                <c:pt idx="39">
                  <c:v>1.2511896907718799E-2</c:v>
                </c:pt>
                <c:pt idx="40">
                  <c:v>1.2271217517777632E-2</c:v>
                </c:pt>
                <c:pt idx="41">
                  <c:v>1.3533577932038797E-2</c:v>
                </c:pt>
                <c:pt idx="42">
                  <c:v>1.3367135602715128E-2</c:v>
                </c:pt>
                <c:pt idx="43">
                  <c:v>1.3282030758995199E-2</c:v>
                </c:pt>
                <c:pt idx="44">
                  <c:v>1.7929651607584751E-2</c:v>
                </c:pt>
                <c:pt idx="45">
                  <c:v>1.7420419997208132E-2</c:v>
                </c:pt>
                <c:pt idx="46">
                  <c:v>1.9550366302481172E-2</c:v>
                </c:pt>
                <c:pt idx="47">
                  <c:v>2.168822629906993E-2</c:v>
                </c:pt>
                <c:pt idx="48">
                  <c:v>2.318571624957641E-2</c:v>
                </c:pt>
                <c:pt idx="49">
                  <c:v>3.0837516743097239E-2</c:v>
                </c:pt>
                <c:pt idx="50">
                  <c:v>3.2251413149412302E-2</c:v>
                </c:pt>
                <c:pt idx="51">
                  <c:v>2.6233988209089676E-2</c:v>
                </c:pt>
                <c:pt idx="52">
                  <c:v>2.5765179221616273E-2</c:v>
                </c:pt>
                <c:pt idx="53">
                  <c:v>2.6343299131932497E-2</c:v>
                </c:pt>
                <c:pt idx="54">
                  <c:v>2.6484742491924774E-2</c:v>
                </c:pt>
                <c:pt idx="55">
                  <c:v>2.3791946599879269E-2</c:v>
                </c:pt>
                <c:pt idx="56">
                  <c:v>2.1153005116637674E-2</c:v>
                </c:pt>
                <c:pt idx="57">
                  <c:v>2.1379247336831744E-2</c:v>
                </c:pt>
                <c:pt idx="58">
                  <c:v>1.8825317243932767E-2</c:v>
                </c:pt>
                <c:pt idx="59">
                  <c:v>1.7981085363724114E-2</c:v>
                </c:pt>
                <c:pt idx="60">
                  <c:v>1.7063852055917081E-2</c:v>
                </c:pt>
                <c:pt idx="61">
                  <c:v>-1.2907965699997068E-2</c:v>
                </c:pt>
                <c:pt idx="62">
                  <c:v>-7.8168676007905974E-2</c:v>
                </c:pt>
                <c:pt idx="63">
                  <c:v>-0.13250844488109706</c:v>
                </c:pt>
                <c:pt idx="64">
                  <c:v>-0.17146695798853759</c:v>
                </c:pt>
                <c:pt idx="65">
                  <c:v>-0.19109743088895936</c:v>
                </c:pt>
                <c:pt idx="66">
                  <c:v>-0.20356620451871654</c:v>
                </c:pt>
                <c:pt idx="67">
                  <c:v>-0.21395364368531405</c:v>
                </c:pt>
                <c:pt idx="68">
                  <c:v>-0.25213632590949914</c:v>
                </c:pt>
                <c:pt idx="69">
                  <c:v>-0.2880455295810746</c:v>
                </c:pt>
                <c:pt idx="70">
                  <c:v>-0.31199530720652563</c:v>
                </c:pt>
                <c:pt idx="71">
                  <c:v>-0.35492030024560317</c:v>
                </c:pt>
                <c:pt idx="72">
                  <c:v>-0.40043790791124723</c:v>
                </c:pt>
                <c:pt idx="73">
                  <c:v>-0.39668150660535956</c:v>
                </c:pt>
                <c:pt idx="74">
                  <c:v>-0.32007326556772142</c:v>
                </c:pt>
                <c:pt idx="75">
                  <c:v>-0.23287392596758322</c:v>
                </c:pt>
                <c:pt idx="76">
                  <c:v>-0.16904295094396821</c:v>
                </c:pt>
                <c:pt idx="77">
                  <c:v>-0.14348890608292172</c:v>
                </c:pt>
                <c:pt idx="78">
                  <c:v>-0.1296252114507562</c:v>
                </c:pt>
                <c:pt idx="79">
                  <c:v>-0.11009559525862642</c:v>
                </c:pt>
                <c:pt idx="80">
                  <c:v>-2.3190546671153844E-2</c:v>
                </c:pt>
                <c:pt idx="81">
                  <c:v>6.4905410311603601E-2</c:v>
                </c:pt>
                <c:pt idx="82">
                  <c:v>0.12559193860655188</c:v>
                </c:pt>
                <c:pt idx="83">
                  <c:v>0.24771205006973582</c:v>
                </c:pt>
                <c:pt idx="84">
                  <c:v>0.39873277543740282</c:v>
                </c:pt>
                <c:pt idx="85">
                  <c:v>0.48243507829202081</c:v>
                </c:pt>
                <c:pt idx="86">
                  <c:v>0.45578281027607936</c:v>
                </c:pt>
                <c:pt idx="87">
                  <c:v>0.39536528457572712</c:v>
                </c:pt>
                <c:pt idx="88">
                  <c:v>0.3552182893513855</c:v>
                </c:pt>
                <c:pt idx="89">
                  <c:v>0.35084009527696519</c:v>
                </c:pt>
                <c:pt idx="90">
                  <c:v>0.35701693989865008</c:v>
                </c:pt>
                <c:pt idx="91">
                  <c:v>0.35592328037149779</c:v>
                </c:pt>
                <c:pt idx="92">
                  <c:v>0.30134996952842952</c:v>
                </c:pt>
                <c:pt idx="93">
                  <c:v>0.261824273108057</c:v>
                </c:pt>
                <c:pt idx="94">
                  <c:v>0.24284100948255327</c:v>
                </c:pt>
                <c:pt idx="95">
                  <c:v>0.20161007801994521</c:v>
                </c:pt>
                <c:pt idx="96">
                  <c:v>0.15919100929018642</c:v>
                </c:pt>
                <c:pt idx="97">
                  <c:v>0.11736724675912118</c:v>
                </c:pt>
                <c:pt idx="98">
                  <c:v>8.3314173434043001E-2</c:v>
                </c:pt>
                <c:pt idx="99">
                  <c:v>7.1065477967060781E-2</c:v>
                </c:pt>
                <c:pt idx="100">
                  <c:v>6.8352476192917108E-2</c:v>
                </c:pt>
                <c:pt idx="101">
                  <c:v>6.5705584565106542E-2</c:v>
                </c:pt>
                <c:pt idx="102">
                  <c:v>6.0985585527216474E-2</c:v>
                </c:pt>
              </c:numCache>
            </c:numRef>
          </c:val>
          <c:extLst>
            <c:ext xmlns:c16="http://schemas.microsoft.com/office/drawing/2014/chart" uri="{C3380CC4-5D6E-409C-BE32-E72D297353CC}">
              <c16:uniqueId val="{00000000-2FE7-4AB8-BB27-8E8CACADF815}"/>
            </c:ext>
          </c:extLst>
        </c:ser>
        <c:ser>
          <c:idx val="4"/>
          <c:order val="4"/>
          <c:tx>
            <c:strRef>
              <c:f>'NI IE traffic change'!$F$8</c:f>
              <c:strCache>
                <c:ptCount val="1"/>
                <c:pt idx="0">
                  <c:v>Bus</c:v>
                </c:pt>
              </c:strCache>
            </c:strRef>
          </c:tx>
          <c:spPr>
            <a:solidFill>
              <a:schemeClr val="accent5"/>
            </a:solidFill>
            <a:ln>
              <a:noFill/>
            </a:ln>
            <a:effectLst/>
          </c:spPr>
          <c:invertIfNegative val="0"/>
          <c:cat>
            <c:strRef>
              <c:f>'NI IE traffic change'!$A$9:$A$111</c:f>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f>'NI IE traffic change'!$F$9:$F$111</c:f>
              <c:numCache>
                <c:formatCode>0%</c:formatCode>
                <c:ptCount val="103"/>
                <c:pt idx="0">
                  <c:v>-1.8074305714288058E-2</c:v>
                </c:pt>
                <c:pt idx="1">
                  <c:v>-3.6375695651649269E-2</c:v>
                </c:pt>
                <c:pt idx="2">
                  <c:v>-4.4221979981119451E-2</c:v>
                </c:pt>
                <c:pt idx="3">
                  <c:v>-5.724086143866193E-2</c:v>
                </c:pt>
                <c:pt idx="4">
                  <c:v>-4.7902957229840108E-2</c:v>
                </c:pt>
                <c:pt idx="5">
                  <c:v>-3.5594962849983341E-2</c:v>
                </c:pt>
                <c:pt idx="6">
                  <c:v>-2.8841503922168124E-2</c:v>
                </c:pt>
                <c:pt idx="7">
                  <c:v>-3.0783576379966895E-2</c:v>
                </c:pt>
                <c:pt idx="8">
                  <c:v>-2.2622329499382227E-2</c:v>
                </c:pt>
                <c:pt idx="9">
                  <c:v>-2.1355832063499402E-2</c:v>
                </c:pt>
                <c:pt idx="10">
                  <c:v>-1.5913587806299954E-2</c:v>
                </c:pt>
                <c:pt idx="11">
                  <c:v>-8.3918611598134216E-4</c:v>
                </c:pt>
                <c:pt idx="12">
                  <c:v>1.6196243796962894E-2</c:v>
                </c:pt>
                <c:pt idx="13">
                  <c:v>2.5804546059637914E-2</c:v>
                </c:pt>
                <c:pt idx="14">
                  <c:v>3.162890309247423E-2</c:v>
                </c:pt>
                <c:pt idx="15">
                  <c:v>4.4927451046249955E-2</c:v>
                </c:pt>
                <c:pt idx="16">
                  <c:v>4.2541733979536887E-2</c:v>
                </c:pt>
                <c:pt idx="17">
                  <c:v>4.1084838329299322E-2</c:v>
                </c:pt>
                <c:pt idx="18">
                  <c:v>4.3679799586317153E-2</c:v>
                </c:pt>
                <c:pt idx="19">
                  <c:v>5.4987750253656362E-2</c:v>
                </c:pt>
                <c:pt idx="20">
                  <c:v>6.2855047806582104E-2</c:v>
                </c:pt>
                <c:pt idx="21">
                  <c:v>6.9080940701197524E-2</c:v>
                </c:pt>
                <c:pt idx="22">
                  <c:v>7.183908045977011E-2</c:v>
                </c:pt>
                <c:pt idx="23">
                  <c:v>6.9104591397585027E-2</c:v>
                </c:pt>
                <c:pt idx="24">
                  <c:v>6.2319626290130603E-2</c:v>
                </c:pt>
                <c:pt idx="25">
                  <c:v>5.684606244449221E-2</c:v>
                </c:pt>
                <c:pt idx="26">
                  <c:v>5.9084869119886266E-2</c:v>
                </c:pt>
                <c:pt idx="27">
                  <c:v>6.8533660124153725E-2</c:v>
                </c:pt>
                <c:pt idx="28">
                  <c:v>9.3832084054071369E-2</c:v>
                </c:pt>
                <c:pt idx="29">
                  <c:v>0.11249279682066567</c:v>
                </c:pt>
                <c:pt idx="30">
                  <c:v>0.13731992625316325</c:v>
                </c:pt>
                <c:pt idx="31">
                  <c:v>0.15604450595419608</c:v>
                </c:pt>
                <c:pt idx="32">
                  <c:v>0.17348366517187519</c:v>
                </c:pt>
                <c:pt idx="33">
                  <c:v>0.19412129882048099</c:v>
                </c:pt>
                <c:pt idx="34">
                  <c:v>0.21078872574513369</c:v>
                </c:pt>
                <c:pt idx="35">
                  <c:v>0.23467822939909061</c:v>
                </c:pt>
                <c:pt idx="36">
                  <c:v>0.2605937934673126</c:v>
                </c:pt>
                <c:pt idx="37">
                  <c:v>0.28440414497831007</c:v>
                </c:pt>
                <c:pt idx="38">
                  <c:v>0.30360915560097934</c:v>
                </c:pt>
                <c:pt idx="39">
                  <c:v>0.31153409390017373</c:v>
                </c:pt>
                <c:pt idx="40">
                  <c:v>0.28857741106531271</c:v>
                </c:pt>
                <c:pt idx="41">
                  <c:v>0.26681217871546919</c:v>
                </c:pt>
                <c:pt idx="42">
                  <c:v>0.23957876903705311</c:v>
                </c:pt>
                <c:pt idx="43">
                  <c:v>0.21570961452826795</c:v>
                </c:pt>
                <c:pt idx="44">
                  <c:v>0.19644031090619254</c:v>
                </c:pt>
                <c:pt idx="45">
                  <c:v>0.17753607933759771</c:v>
                </c:pt>
                <c:pt idx="46">
                  <c:v>0.16309820576797932</c:v>
                </c:pt>
                <c:pt idx="47">
                  <c:v>0.1491822650429124</c:v>
                </c:pt>
                <c:pt idx="48">
                  <c:v>0.13561097092421762</c:v>
                </c:pt>
                <c:pt idx="49">
                  <c:v>0.13069013385556344</c:v>
                </c:pt>
                <c:pt idx="50">
                  <c:v>0.11675895575156137</c:v>
                </c:pt>
                <c:pt idx="51">
                  <c:v>0.10402846865563121</c:v>
                </c:pt>
                <c:pt idx="52">
                  <c:v>0.10514302896766242</c:v>
                </c:pt>
                <c:pt idx="53">
                  <c:v>0.10715504435415617</c:v>
                </c:pt>
                <c:pt idx="54">
                  <c:v>0.10235963615326503</c:v>
                </c:pt>
                <c:pt idx="55">
                  <c:v>9.6428567769437964E-2</c:v>
                </c:pt>
                <c:pt idx="56">
                  <c:v>9.0928758557608763E-2</c:v>
                </c:pt>
                <c:pt idx="57">
                  <c:v>8.6546438646890309E-2</c:v>
                </c:pt>
                <c:pt idx="58">
                  <c:v>7.9630230903373941E-2</c:v>
                </c:pt>
                <c:pt idx="59">
                  <c:v>7.1179828359093533E-2</c:v>
                </c:pt>
                <c:pt idx="60">
                  <c:v>6.3440623355037154E-2</c:v>
                </c:pt>
                <c:pt idx="61">
                  <c:v>2.3263153991232539E-2</c:v>
                </c:pt>
                <c:pt idx="62">
                  <c:v>-4.4937266992081767E-2</c:v>
                </c:pt>
                <c:pt idx="63">
                  <c:v>-0.11857307374521818</c:v>
                </c:pt>
                <c:pt idx="64">
                  <c:v>-0.19268199669291061</c:v>
                </c:pt>
                <c:pt idx="65">
                  <c:v>-0.25665749802527227</c:v>
                </c:pt>
                <c:pt idx="66">
                  <c:v>-0.30685134802983322</c:v>
                </c:pt>
                <c:pt idx="67">
                  <c:v>-0.34892241696665011</c:v>
                </c:pt>
                <c:pt idx="68">
                  <c:v>-0.39223488623394487</c:v>
                </c:pt>
                <c:pt idx="69">
                  <c:v>-0.4316223560969486</c:v>
                </c:pt>
                <c:pt idx="70">
                  <c:v>-0.45355316845328664</c:v>
                </c:pt>
                <c:pt idx="71">
                  <c:v>-0.48679662290179015</c:v>
                </c:pt>
                <c:pt idx="72">
                  <c:v>-0.52406238898939983</c:v>
                </c:pt>
                <c:pt idx="73">
                  <c:v>-0.52518731931264673</c:v>
                </c:pt>
                <c:pt idx="74">
                  <c:v>-0.47563666713167341</c:v>
                </c:pt>
                <c:pt idx="75">
                  <c:v>-0.41376765367841228</c:v>
                </c:pt>
                <c:pt idx="76">
                  <c:v>-0.3447754921346885</c:v>
                </c:pt>
                <c:pt idx="77">
                  <c:v>-0.27895992305219885</c:v>
                </c:pt>
                <c:pt idx="78">
                  <c:v>-0.21348322012361973</c:v>
                </c:pt>
                <c:pt idx="79">
                  <c:v>-0.14138765290961344</c:v>
                </c:pt>
                <c:pt idx="80">
                  <c:v>-5.0672422733196137E-2</c:v>
                </c:pt>
                <c:pt idx="81">
                  <c:v>5.2263059631470835E-2</c:v>
                </c:pt>
                <c:pt idx="82">
                  <c:v>0.11277864413900049</c:v>
                </c:pt>
                <c:pt idx="83">
                  <c:v>0.2170831808733219</c:v>
                </c:pt>
                <c:pt idx="84">
                  <c:v>0.34939118597680519</c:v>
                </c:pt>
                <c:pt idx="85">
                  <c:v>0.4353467731848315</c:v>
                </c:pt>
                <c:pt idx="86">
                  <c:v>0.42466484289592477</c:v>
                </c:pt>
                <c:pt idx="87">
                  <c:v>0.41773136258629567</c:v>
                </c:pt>
                <c:pt idx="88">
                  <c:v>0.41609332808508648</c:v>
                </c:pt>
                <c:pt idx="89">
                  <c:v>0.42672293080398171</c:v>
                </c:pt>
                <c:pt idx="90">
                  <c:v>0.43330832661569041</c:v>
                </c:pt>
                <c:pt idx="91">
                  <c:v>0.42441807711219987</c:v>
                </c:pt>
                <c:pt idx="92">
                  <c:v>0.39328088771795661</c:v>
                </c:pt>
                <c:pt idx="93">
                  <c:v>0.35915337878849751</c:v>
                </c:pt>
                <c:pt idx="94">
                  <c:v>0.34547187916020566</c:v>
                </c:pt>
                <c:pt idx="95">
                  <c:v>0.31960883164814852</c:v>
                </c:pt>
                <c:pt idx="96">
                  <c:v>0.29474978078074449</c:v>
                </c:pt>
                <c:pt idx="97">
                  <c:v>0.26120469548224162</c:v>
                </c:pt>
                <c:pt idx="98">
                  <c:v>0.23565406560295965</c:v>
                </c:pt>
                <c:pt idx="99">
                  <c:v>0.21003595431252486</c:v>
                </c:pt>
                <c:pt idx="100">
                  <c:v>0.19197929145379844</c:v>
                </c:pt>
                <c:pt idx="101">
                  <c:v>0.1713511619120551</c:v>
                </c:pt>
                <c:pt idx="102">
                  <c:v>0.16063811013974938</c:v>
                </c:pt>
              </c:numCache>
            </c:numRef>
          </c:val>
          <c:extLst>
            <c:ext xmlns:c16="http://schemas.microsoft.com/office/drawing/2014/chart" uri="{C3380CC4-5D6E-409C-BE32-E72D297353CC}">
              <c16:uniqueId val="{00000001-2FE7-4AB8-BB27-8E8CACADF815}"/>
            </c:ext>
          </c:extLst>
        </c:ser>
        <c:ser>
          <c:idx val="5"/>
          <c:order val="5"/>
          <c:tx>
            <c:strRef>
              <c:f>'NI IE traffic change'!$G$8</c:f>
              <c:strCache>
                <c:ptCount val="1"/>
                <c:pt idx="0">
                  <c:v>Caravan</c:v>
                </c:pt>
              </c:strCache>
            </c:strRef>
          </c:tx>
          <c:spPr>
            <a:solidFill>
              <a:schemeClr val="accent6"/>
            </a:solidFill>
            <a:ln>
              <a:noFill/>
            </a:ln>
            <a:effectLst/>
          </c:spPr>
          <c:invertIfNegative val="0"/>
          <c:cat>
            <c:strRef>
              <c:f>'NI IE traffic change'!$A$9:$A$111</c:f>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f>'NI IE traffic change'!$G$9:$G$111</c:f>
              <c:numCache>
                <c:formatCode>0%</c:formatCode>
                <c:ptCount val="103"/>
                <c:pt idx="0">
                  <c:v>7.9189728919265345E-2</c:v>
                </c:pt>
                <c:pt idx="1">
                  <c:v>7.9818271679519825E-2</c:v>
                </c:pt>
                <c:pt idx="2">
                  <c:v>6.6721589528653591E-2</c:v>
                </c:pt>
                <c:pt idx="3">
                  <c:v>6.1658523054240237E-2</c:v>
                </c:pt>
                <c:pt idx="4">
                  <c:v>6.1451188881841361E-2</c:v>
                </c:pt>
                <c:pt idx="5">
                  <c:v>5.4824006249989087E-2</c:v>
                </c:pt>
                <c:pt idx="6">
                  <c:v>5.2314266400486704E-2</c:v>
                </c:pt>
                <c:pt idx="7">
                  <c:v>4.1132403786889239E-2</c:v>
                </c:pt>
                <c:pt idx="8">
                  <c:v>3.4955370022089302E-2</c:v>
                </c:pt>
                <c:pt idx="9">
                  <c:v>2.8991852619498232E-2</c:v>
                </c:pt>
                <c:pt idx="10">
                  <c:v>2.1044634893860537E-2</c:v>
                </c:pt>
                <c:pt idx="11">
                  <c:v>2.5847342896250465E-2</c:v>
                </c:pt>
                <c:pt idx="12">
                  <c:v>2.2037855326770037E-2</c:v>
                </c:pt>
                <c:pt idx="13">
                  <c:v>2.1954065665941758E-2</c:v>
                </c:pt>
                <c:pt idx="14">
                  <c:v>1.8943225936303303E-2</c:v>
                </c:pt>
                <c:pt idx="15">
                  <c:v>2.4613885557082448E-2</c:v>
                </c:pt>
                <c:pt idx="16">
                  <c:v>1.7839661470120737E-2</c:v>
                </c:pt>
                <c:pt idx="17">
                  <c:v>1.6842066548624211E-2</c:v>
                </c:pt>
                <c:pt idx="18">
                  <c:v>1.7675102570543416E-2</c:v>
                </c:pt>
                <c:pt idx="19">
                  <c:v>2.2001912070929972E-2</c:v>
                </c:pt>
                <c:pt idx="20">
                  <c:v>2.5582259338911301E-2</c:v>
                </c:pt>
                <c:pt idx="21">
                  <c:v>3.8010285660363512E-2</c:v>
                </c:pt>
                <c:pt idx="22">
                  <c:v>4.7682607679930281E-2</c:v>
                </c:pt>
                <c:pt idx="23">
                  <c:v>5.2932062820757755E-2</c:v>
                </c:pt>
                <c:pt idx="24">
                  <c:v>5.1548031615152534E-2</c:v>
                </c:pt>
                <c:pt idx="25">
                  <c:v>4.6934120175015179E-2</c:v>
                </c:pt>
                <c:pt idx="26">
                  <c:v>5.7995347688788973E-2</c:v>
                </c:pt>
                <c:pt idx="27">
                  <c:v>5.7587300274699008E-2</c:v>
                </c:pt>
                <c:pt idx="28">
                  <c:v>6.0332234503264172E-2</c:v>
                </c:pt>
                <c:pt idx="29">
                  <c:v>6.2968752018394844E-2</c:v>
                </c:pt>
                <c:pt idx="30">
                  <c:v>5.7262085048504746E-2</c:v>
                </c:pt>
                <c:pt idx="31">
                  <c:v>5.4633058677294101E-2</c:v>
                </c:pt>
                <c:pt idx="32">
                  <c:v>4.6962213900141839E-2</c:v>
                </c:pt>
                <c:pt idx="33">
                  <c:v>3.7845672886316517E-2</c:v>
                </c:pt>
                <c:pt idx="34">
                  <c:v>2.6149211101576544E-2</c:v>
                </c:pt>
                <c:pt idx="35">
                  <c:v>1.6998547207070839E-2</c:v>
                </c:pt>
                <c:pt idx="36">
                  <c:v>1.641641145181089E-2</c:v>
                </c:pt>
                <c:pt idx="37">
                  <c:v>1.6397160800002974E-2</c:v>
                </c:pt>
                <c:pt idx="38">
                  <c:v>3.1861920215000405E-3</c:v>
                </c:pt>
                <c:pt idx="39">
                  <c:v>4.1368002961489642E-3</c:v>
                </c:pt>
                <c:pt idx="40">
                  <c:v>1.0816610177757187E-2</c:v>
                </c:pt>
                <c:pt idx="41">
                  <c:v>1.601213305528415E-2</c:v>
                </c:pt>
                <c:pt idx="42">
                  <c:v>2.31122176622548E-2</c:v>
                </c:pt>
                <c:pt idx="43">
                  <c:v>2.4576873509958682E-2</c:v>
                </c:pt>
                <c:pt idx="44">
                  <c:v>3.5575004406062094E-2</c:v>
                </c:pt>
                <c:pt idx="45">
                  <c:v>3.5384439522766813E-2</c:v>
                </c:pt>
                <c:pt idx="46">
                  <c:v>4.0349158169211488E-2</c:v>
                </c:pt>
                <c:pt idx="47">
                  <c:v>4.309777300564422E-2</c:v>
                </c:pt>
                <c:pt idx="48">
                  <c:v>4.2358543546903153E-2</c:v>
                </c:pt>
                <c:pt idx="49">
                  <c:v>4.0743022999759612E-2</c:v>
                </c:pt>
                <c:pt idx="50">
                  <c:v>4.6558009325670779E-2</c:v>
                </c:pt>
                <c:pt idx="51">
                  <c:v>3.3914896552925823E-2</c:v>
                </c:pt>
                <c:pt idx="52">
                  <c:v>2.698231221406348E-2</c:v>
                </c:pt>
                <c:pt idx="53">
                  <c:v>2.2611905119835397E-2</c:v>
                </c:pt>
                <c:pt idx="54">
                  <c:v>1.2169511605171652E-2</c:v>
                </c:pt>
                <c:pt idx="55">
                  <c:v>5.3638905707781128E-3</c:v>
                </c:pt>
                <c:pt idx="56">
                  <c:v>-6.2792782682255981E-3</c:v>
                </c:pt>
                <c:pt idx="57">
                  <c:v>-1.3154717663775002E-2</c:v>
                </c:pt>
                <c:pt idx="58">
                  <c:v>-1.5280688589898036E-2</c:v>
                </c:pt>
                <c:pt idx="59">
                  <c:v>-1.6792051710874008E-2</c:v>
                </c:pt>
                <c:pt idx="60">
                  <c:v>-2.237606500521655E-2</c:v>
                </c:pt>
                <c:pt idx="61">
                  <c:v>-2.910376184577922E-2</c:v>
                </c:pt>
                <c:pt idx="62">
                  <c:v>-7.9151992636849952E-2</c:v>
                </c:pt>
                <c:pt idx="63">
                  <c:v>-0.10198526216009664</c:v>
                </c:pt>
                <c:pt idx="64">
                  <c:v>-0.11986312425621823</c:v>
                </c:pt>
                <c:pt idx="65">
                  <c:v>-0.1283739944000836</c:v>
                </c:pt>
                <c:pt idx="66">
                  <c:v>-0.12185279160890058</c:v>
                </c:pt>
                <c:pt idx="67">
                  <c:v>-0.10413410806499165</c:v>
                </c:pt>
                <c:pt idx="68">
                  <c:v>-0.10260630741442403</c:v>
                </c:pt>
                <c:pt idx="69">
                  <c:v>-9.6882003905988945E-2</c:v>
                </c:pt>
                <c:pt idx="70">
                  <c:v>-8.630458594399254E-2</c:v>
                </c:pt>
                <c:pt idx="71">
                  <c:v>-9.5660843385258751E-2</c:v>
                </c:pt>
                <c:pt idx="72">
                  <c:v>-9.9339055377893878E-2</c:v>
                </c:pt>
                <c:pt idx="73">
                  <c:v>-7.5896565399647731E-2</c:v>
                </c:pt>
                <c:pt idx="74">
                  <c:v>2.5072157192782146E-2</c:v>
                </c:pt>
                <c:pt idx="75">
                  <c:v>9.2045602717415659E-2</c:v>
                </c:pt>
                <c:pt idx="76">
                  <c:v>0.13173428149090349</c:v>
                </c:pt>
                <c:pt idx="77">
                  <c:v>0.13972239657183952</c:v>
                </c:pt>
                <c:pt idx="78">
                  <c:v>0.13717387383915719</c:v>
                </c:pt>
                <c:pt idx="79">
                  <c:v>0.12278400163510178</c:v>
                </c:pt>
                <c:pt idx="80">
                  <c:v>0.13584372811384829</c:v>
                </c:pt>
                <c:pt idx="81">
                  <c:v>0.14478995294933297</c:v>
                </c:pt>
                <c:pt idx="82">
                  <c:v>0.12922895547805624</c:v>
                </c:pt>
                <c:pt idx="83">
                  <c:v>0.15801323105994894</c:v>
                </c:pt>
                <c:pt idx="84">
                  <c:v>0.17891928890279876</c:v>
                </c:pt>
                <c:pt idx="85">
                  <c:v>0.1643704669099115</c:v>
                </c:pt>
                <c:pt idx="86">
                  <c:v>0.11206738420199396</c:v>
                </c:pt>
                <c:pt idx="87">
                  <c:v>7.4434167242659222E-2</c:v>
                </c:pt>
                <c:pt idx="88">
                  <c:v>4.8529660294185775E-2</c:v>
                </c:pt>
                <c:pt idx="89">
                  <c:v>4.53355060416675E-2</c:v>
                </c:pt>
                <c:pt idx="90">
                  <c:v>4.8056747061995815E-2</c:v>
                </c:pt>
                <c:pt idx="91">
                  <c:v>4.0774615196481949E-2</c:v>
                </c:pt>
                <c:pt idx="92">
                  <c:v>2.3369964290526086E-2</c:v>
                </c:pt>
                <c:pt idx="93">
                  <c:v>1.1783878457824436E-2</c:v>
                </c:pt>
                <c:pt idx="94">
                  <c:v>1.1206754195931829E-2</c:v>
                </c:pt>
                <c:pt idx="95">
                  <c:v>-8.7481323707852467E-3</c:v>
                </c:pt>
                <c:pt idx="96">
                  <c:v>-1.5286471925690142E-2</c:v>
                </c:pt>
                <c:pt idx="97">
                  <c:v>-2.3107060600000836E-2</c:v>
                </c:pt>
                <c:pt idx="98">
                  <c:v>-3.2021433393659551E-2</c:v>
                </c:pt>
                <c:pt idx="99">
                  <c:v>-2.3809016158990306E-2</c:v>
                </c:pt>
                <c:pt idx="100">
                  <c:v>-8.6675860528832947E-3</c:v>
                </c:pt>
                <c:pt idx="101">
                  <c:v>-8.1327527068981078E-3</c:v>
                </c:pt>
                <c:pt idx="102">
                  <c:v>-1.3405168834919962E-2</c:v>
                </c:pt>
              </c:numCache>
            </c:numRef>
          </c:val>
          <c:extLst>
            <c:ext xmlns:c16="http://schemas.microsoft.com/office/drawing/2014/chart" uri="{C3380CC4-5D6E-409C-BE32-E72D297353CC}">
              <c16:uniqueId val="{00000002-2FE7-4AB8-BB27-8E8CACADF815}"/>
            </c:ext>
          </c:extLst>
        </c:ser>
        <c:ser>
          <c:idx val="6"/>
          <c:order val="6"/>
          <c:tx>
            <c:strRef>
              <c:f>'NI IE traffic change'!$H$8</c:f>
              <c:strCache>
                <c:ptCount val="1"/>
                <c:pt idx="0">
                  <c:v>Motorbike</c:v>
                </c:pt>
              </c:strCache>
            </c:strRef>
          </c:tx>
          <c:spPr>
            <a:solidFill>
              <a:schemeClr val="accent1">
                <a:lumMod val="60000"/>
              </a:schemeClr>
            </a:solidFill>
            <a:ln>
              <a:noFill/>
            </a:ln>
            <a:effectLst/>
          </c:spPr>
          <c:invertIfNegative val="0"/>
          <c:cat>
            <c:strRef>
              <c:f>'NI IE traffic change'!$A$9:$A$111</c:f>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f>'NI IE traffic change'!$H$9:$H$111</c:f>
              <c:numCache>
                <c:formatCode>0%</c:formatCode>
                <c:ptCount val="103"/>
                <c:pt idx="0">
                  <c:v>1.8129778579140471E-2</c:v>
                </c:pt>
                <c:pt idx="1">
                  <c:v>1.5236338716336196E-2</c:v>
                </c:pt>
                <c:pt idx="2">
                  <c:v>-4.188601444396832E-3</c:v>
                </c:pt>
                <c:pt idx="3">
                  <c:v>-9.2420331554708517E-3</c:v>
                </c:pt>
                <c:pt idx="4">
                  <c:v>-3.5295715471673629E-2</c:v>
                </c:pt>
                <c:pt idx="5">
                  <c:v>-9.1242473821090304E-3</c:v>
                </c:pt>
                <c:pt idx="6">
                  <c:v>-9.097334080897938E-3</c:v>
                </c:pt>
                <c:pt idx="7">
                  <c:v>-3.5697772646575893E-2</c:v>
                </c:pt>
                <c:pt idx="8">
                  <c:v>-2.6147853831423845E-2</c:v>
                </c:pt>
                <c:pt idx="9">
                  <c:v>-3.3335425422064087E-2</c:v>
                </c:pt>
                <c:pt idx="10">
                  <c:v>-2.9864209665425735E-2</c:v>
                </c:pt>
                <c:pt idx="11">
                  <c:v>-2.0026105600089706E-2</c:v>
                </c:pt>
                <c:pt idx="12">
                  <c:v>-1.6944397688380183E-2</c:v>
                </c:pt>
                <c:pt idx="13">
                  <c:v>-1.8196942913590516E-2</c:v>
                </c:pt>
                <c:pt idx="14">
                  <c:v>-2.6342655487584306E-2</c:v>
                </c:pt>
                <c:pt idx="15">
                  <c:v>-1.164922527784538E-2</c:v>
                </c:pt>
                <c:pt idx="16">
                  <c:v>-1.3753211264379102E-2</c:v>
                </c:pt>
                <c:pt idx="17">
                  <c:v>-1.0144000524831069E-2</c:v>
                </c:pt>
                <c:pt idx="18">
                  <c:v>-1.6035354566767687E-2</c:v>
                </c:pt>
                <c:pt idx="19">
                  <c:v>-2.1127168826866535E-2</c:v>
                </c:pt>
                <c:pt idx="20">
                  <c:v>-3.1301388354836333E-2</c:v>
                </c:pt>
                <c:pt idx="21">
                  <c:v>-2.7787834902244749E-2</c:v>
                </c:pt>
                <c:pt idx="22">
                  <c:v>-3.1267473604578495E-2</c:v>
                </c:pt>
                <c:pt idx="23">
                  <c:v>-3.9222918972089023E-2</c:v>
                </c:pt>
                <c:pt idx="24">
                  <c:v>-5.4868851256043766E-2</c:v>
                </c:pt>
                <c:pt idx="25">
                  <c:v>-6.3411434995845076E-2</c:v>
                </c:pt>
                <c:pt idx="26">
                  <c:v>-3.6360033685044833E-2</c:v>
                </c:pt>
                <c:pt idx="27">
                  <c:v>-3.891770770064186E-2</c:v>
                </c:pt>
                <c:pt idx="28">
                  <c:v>-4.0084615703679126E-2</c:v>
                </c:pt>
                <c:pt idx="29">
                  <c:v>-5.4213922970498811E-2</c:v>
                </c:pt>
                <c:pt idx="30">
                  <c:v>-8.5061517259700792E-2</c:v>
                </c:pt>
                <c:pt idx="31">
                  <c:v>-7.6306749919623676E-2</c:v>
                </c:pt>
                <c:pt idx="32">
                  <c:v>-0.10625395886998015</c:v>
                </c:pt>
                <c:pt idx="33">
                  <c:v>-0.10905536135961609</c:v>
                </c:pt>
                <c:pt idx="34">
                  <c:v>-0.11378539082162305</c:v>
                </c:pt>
                <c:pt idx="35">
                  <c:v>-0.11554474874157496</c:v>
                </c:pt>
                <c:pt idx="36">
                  <c:v>-0.11120840252765976</c:v>
                </c:pt>
                <c:pt idx="37">
                  <c:v>-0.11799499836903338</c:v>
                </c:pt>
                <c:pt idx="38">
                  <c:v>-0.15753354238420808</c:v>
                </c:pt>
                <c:pt idx="39">
                  <c:v>-0.16649230309370797</c:v>
                </c:pt>
                <c:pt idx="40">
                  <c:v>-0.13265579494093144</c:v>
                </c:pt>
                <c:pt idx="41">
                  <c:v>-0.10455226299238808</c:v>
                </c:pt>
                <c:pt idx="42">
                  <c:v>-6.500956480964111E-2</c:v>
                </c:pt>
                <c:pt idx="43">
                  <c:v>-4.1447210571724673E-2</c:v>
                </c:pt>
                <c:pt idx="44">
                  <c:v>4.2146473002767099E-3</c:v>
                </c:pt>
                <c:pt idx="45">
                  <c:v>3.0757663408297688E-2</c:v>
                </c:pt>
                <c:pt idx="46">
                  <c:v>4.2569570755884661E-2</c:v>
                </c:pt>
                <c:pt idx="47">
                  <c:v>5.1386889857052712E-2</c:v>
                </c:pt>
                <c:pt idx="48">
                  <c:v>6.2983388197642473E-2</c:v>
                </c:pt>
                <c:pt idx="49">
                  <c:v>8.2033166933547799E-2</c:v>
                </c:pt>
                <c:pt idx="50">
                  <c:v>0.11527857994065363</c:v>
                </c:pt>
                <c:pt idx="51">
                  <c:v>9.7655760077301132E-2</c:v>
                </c:pt>
                <c:pt idx="52">
                  <c:v>5.5806946692552824E-2</c:v>
                </c:pt>
                <c:pt idx="53">
                  <c:v>2.374102667101145E-2</c:v>
                </c:pt>
                <c:pt idx="54">
                  <c:v>8.5218650590046675E-3</c:v>
                </c:pt>
                <c:pt idx="55">
                  <c:v>-1.9713594101049763E-2</c:v>
                </c:pt>
                <c:pt idx="56">
                  <c:v>-5.3964524067535546E-2</c:v>
                </c:pt>
                <c:pt idx="57">
                  <c:v>-9.74406385302653E-2</c:v>
                </c:pt>
                <c:pt idx="58">
                  <c:v>-9.9625306187720933E-2</c:v>
                </c:pt>
                <c:pt idx="59">
                  <c:v>-9.648639681028548E-2</c:v>
                </c:pt>
                <c:pt idx="60">
                  <c:v>-0.10832367635920261</c:v>
                </c:pt>
                <c:pt idx="61">
                  <c:v>-0.1148435895736226</c:v>
                </c:pt>
                <c:pt idx="62">
                  <c:v>-0.16118982365955598</c:v>
                </c:pt>
                <c:pt idx="63">
                  <c:v>-0.208358427265945</c:v>
                </c:pt>
                <c:pt idx="64">
                  <c:v>-0.26928182813689894</c:v>
                </c:pt>
                <c:pt idx="65">
                  <c:v>-0.28238524931658071</c:v>
                </c:pt>
                <c:pt idx="66">
                  <c:v>-0.26665606682510329</c:v>
                </c:pt>
                <c:pt idx="67">
                  <c:v>-0.24137367675961593</c:v>
                </c:pt>
                <c:pt idx="68">
                  <c:v>-0.23612475742059444</c:v>
                </c:pt>
                <c:pt idx="69">
                  <c:v>-0.20517590514382006</c:v>
                </c:pt>
                <c:pt idx="70">
                  <c:v>-0.18999082643985604</c:v>
                </c:pt>
                <c:pt idx="71">
                  <c:v>-0.20529375351752088</c:v>
                </c:pt>
                <c:pt idx="72">
                  <c:v>-0.20208955429206535</c:v>
                </c:pt>
                <c:pt idx="73">
                  <c:v>-0.19735647129675088</c:v>
                </c:pt>
                <c:pt idx="74">
                  <c:v>-0.11384298328030543</c:v>
                </c:pt>
                <c:pt idx="75">
                  <c:v>-1.3222216346813679E-2</c:v>
                </c:pt>
                <c:pt idx="76">
                  <c:v>0.13872199411919828</c:v>
                </c:pt>
                <c:pt idx="77">
                  <c:v>0.1890749800549289</c:v>
                </c:pt>
                <c:pt idx="78">
                  <c:v>0.16010661721862332</c:v>
                </c:pt>
                <c:pt idx="79">
                  <c:v>0.12328004605109666</c:v>
                </c:pt>
                <c:pt idx="80">
                  <c:v>0.16517334218273808</c:v>
                </c:pt>
                <c:pt idx="81">
                  <c:v>0.14813960832333956</c:v>
                </c:pt>
                <c:pt idx="82">
                  <c:v>0.11256782756201872</c:v>
                </c:pt>
                <c:pt idx="83">
                  <c:v>0.15053735211518363</c:v>
                </c:pt>
                <c:pt idx="84">
                  <c:v>0.15936247435073483</c:v>
                </c:pt>
                <c:pt idx="85">
                  <c:v>0.20419761639020384</c:v>
                </c:pt>
                <c:pt idx="86">
                  <c:v>0.17985205539948723</c:v>
                </c:pt>
                <c:pt idx="87">
                  <c:v>0.20260258585665464</c:v>
                </c:pt>
                <c:pt idx="88">
                  <c:v>0.1492894489117737</c:v>
                </c:pt>
                <c:pt idx="89">
                  <c:v>0.14588862386759388</c:v>
                </c:pt>
                <c:pt idx="90">
                  <c:v>0.17762294711125187</c:v>
                </c:pt>
                <c:pt idx="91">
                  <c:v>0.19026116522996298</c:v>
                </c:pt>
                <c:pt idx="92">
                  <c:v>0.14970017368612912</c:v>
                </c:pt>
                <c:pt idx="93">
                  <c:v>0.15141221384114675</c:v>
                </c:pt>
                <c:pt idx="94">
                  <c:v>0.15829067447865466</c:v>
                </c:pt>
                <c:pt idx="95">
                  <c:v>0.12937729793462227</c:v>
                </c:pt>
                <c:pt idx="96">
                  <c:v>0.14610495002633817</c:v>
                </c:pt>
                <c:pt idx="97">
                  <c:v>7.6506835921731603E-2</c:v>
                </c:pt>
                <c:pt idx="98">
                  <c:v>5.2971369673731367E-2</c:v>
                </c:pt>
                <c:pt idx="99">
                  <c:v>2.8404729608013983E-2</c:v>
                </c:pt>
                <c:pt idx="100">
                  <c:v>4.0427501060652252E-2</c:v>
                </c:pt>
                <c:pt idx="101">
                  <c:v>3.8374301760022594E-3</c:v>
                </c:pt>
                <c:pt idx="102">
                  <c:v>-2.4139609738367443E-2</c:v>
                </c:pt>
              </c:numCache>
            </c:numRef>
          </c:val>
          <c:extLst>
            <c:ext xmlns:c16="http://schemas.microsoft.com/office/drawing/2014/chart" uri="{C3380CC4-5D6E-409C-BE32-E72D297353CC}">
              <c16:uniqueId val="{00000003-2FE7-4AB8-BB27-8E8CACADF815}"/>
            </c:ext>
          </c:extLst>
        </c:ser>
        <c:ser>
          <c:idx val="7"/>
          <c:order val="7"/>
          <c:tx>
            <c:strRef>
              <c:f>'NI IE traffic change'!$I$8</c:f>
              <c:strCache>
                <c:ptCount val="1"/>
                <c:pt idx="0">
                  <c:v>Total </c:v>
                </c:pt>
              </c:strCache>
            </c:strRef>
          </c:tx>
          <c:spPr>
            <a:solidFill>
              <a:schemeClr val="accent2">
                <a:lumMod val="60000"/>
              </a:schemeClr>
            </a:solidFill>
            <a:ln>
              <a:noFill/>
            </a:ln>
            <a:effectLst/>
          </c:spPr>
          <c:invertIfNegative val="0"/>
          <c:cat>
            <c:strRef>
              <c:f>'NI IE traffic change'!$A$9:$A$111</c:f>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f>'NI IE traffic change'!$I$9:$I$111</c:f>
              <c:numCache>
                <c:formatCode>0%</c:formatCode>
                <c:ptCount val="103"/>
                <c:pt idx="0">
                  <c:v>3.4851282934357325E-2</c:v>
                </c:pt>
                <c:pt idx="1">
                  <c:v>3.2653709680885469E-2</c:v>
                </c:pt>
                <c:pt idx="2">
                  <c:v>3.0214878704611984E-2</c:v>
                </c:pt>
                <c:pt idx="3">
                  <c:v>2.9403161477212215E-2</c:v>
                </c:pt>
                <c:pt idx="4">
                  <c:v>2.8666184722340209E-2</c:v>
                </c:pt>
                <c:pt idx="5">
                  <c:v>3.1083547295388744E-2</c:v>
                </c:pt>
                <c:pt idx="6">
                  <c:v>2.9751645272042632E-2</c:v>
                </c:pt>
                <c:pt idx="7">
                  <c:v>2.4159566907576834E-2</c:v>
                </c:pt>
                <c:pt idx="8">
                  <c:v>2.2241181293807928E-2</c:v>
                </c:pt>
                <c:pt idx="9">
                  <c:v>2.0528384347109754E-2</c:v>
                </c:pt>
                <c:pt idx="10">
                  <c:v>2.0235514278877809E-2</c:v>
                </c:pt>
                <c:pt idx="11">
                  <c:v>2.8979187483568331E-2</c:v>
                </c:pt>
                <c:pt idx="12">
                  <c:v>3.1344876894236269E-2</c:v>
                </c:pt>
                <c:pt idx="13">
                  <c:v>3.4758965369636165E-2</c:v>
                </c:pt>
                <c:pt idx="14">
                  <c:v>3.5143414457625595E-2</c:v>
                </c:pt>
                <c:pt idx="15">
                  <c:v>3.7131036813821801E-2</c:v>
                </c:pt>
                <c:pt idx="16">
                  <c:v>3.6914641766700063E-2</c:v>
                </c:pt>
                <c:pt idx="17">
                  <c:v>3.6124146176614365E-2</c:v>
                </c:pt>
                <c:pt idx="18">
                  <c:v>3.8104124614388543E-2</c:v>
                </c:pt>
                <c:pt idx="19">
                  <c:v>4.5713415400487227E-2</c:v>
                </c:pt>
                <c:pt idx="20">
                  <c:v>5.2458610047514689E-2</c:v>
                </c:pt>
                <c:pt idx="21">
                  <c:v>6.2088072968543323E-2</c:v>
                </c:pt>
                <c:pt idx="22">
                  <c:v>6.4096923494041586E-2</c:v>
                </c:pt>
                <c:pt idx="23">
                  <c:v>6.1997770267589389E-2</c:v>
                </c:pt>
                <c:pt idx="24">
                  <c:v>5.7134447569774309E-2</c:v>
                </c:pt>
                <c:pt idx="25">
                  <c:v>5.3032392181815338E-2</c:v>
                </c:pt>
                <c:pt idx="26">
                  <c:v>5.5611042087033581E-2</c:v>
                </c:pt>
                <c:pt idx="27">
                  <c:v>5.4992297611893601E-2</c:v>
                </c:pt>
                <c:pt idx="28">
                  <c:v>5.7228617876601245E-2</c:v>
                </c:pt>
                <c:pt idx="29">
                  <c:v>5.5571923420521363E-2</c:v>
                </c:pt>
                <c:pt idx="30">
                  <c:v>5.3345109924408093E-2</c:v>
                </c:pt>
                <c:pt idx="31">
                  <c:v>4.9298103601009918E-2</c:v>
                </c:pt>
                <c:pt idx="32">
                  <c:v>4.1879847721388121E-2</c:v>
                </c:pt>
                <c:pt idx="33">
                  <c:v>3.458234206162579E-2</c:v>
                </c:pt>
                <c:pt idx="34">
                  <c:v>3.0726297952214432E-2</c:v>
                </c:pt>
                <c:pt idx="35">
                  <c:v>2.9543570717540484E-2</c:v>
                </c:pt>
                <c:pt idx="36">
                  <c:v>3.0662396368242827E-2</c:v>
                </c:pt>
                <c:pt idx="37">
                  <c:v>2.7494680349779657E-2</c:v>
                </c:pt>
                <c:pt idx="38">
                  <c:v>2.3871136777608878E-2</c:v>
                </c:pt>
                <c:pt idx="39">
                  <c:v>2.5699432941930903E-2</c:v>
                </c:pt>
                <c:pt idx="40">
                  <c:v>2.46276379155718E-2</c:v>
                </c:pt>
                <c:pt idx="41">
                  <c:v>2.5626870980171315E-2</c:v>
                </c:pt>
                <c:pt idx="42">
                  <c:v>2.5521594324540448E-2</c:v>
                </c:pt>
                <c:pt idx="43">
                  <c:v>2.5220499326177273E-2</c:v>
                </c:pt>
                <c:pt idx="44">
                  <c:v>2.9396024084824963E-2</c:v>
                </c:pt>
                <c:pt idx="45">
                  <c:v>2.8315164164076392E-2</c:v>
                </c:pt>
                <c:pt idx="46">
                  <c:v>3.008227982013597E-2</c:v>
                </c:pt>
                <c:pt idx="47">
                  <c:v>3.1581158834532344E-2</c:v>
                </c:pt>
                <c:pt idx="48">
                  <c:v>3.2552628494680907E-2</c:v>
                </c:pt>
                <c:pt idx="49">
                  <c:v>3.9569288006151379E-2</c:v>
                </c:pt>
                <c:pt idx="50">
                  <c:v>4.059730226263334E-2</c:v>
                </c:pt>
                <c:pt idx="51">
                  <c:v>3.4877732047016642E-2</c:v>
                </c:pt>
                <c:pt idx="52">
                  <c:v>3.4679563632488732E-2</c:v>
                </c:pt>
                <c:pt idx="53">
                  <c:v>3.4650080562308901E-2</c:v>
                </c:pt>
                <c:pt idx="54">
                  <c:v>3.3991491313785337E-2</c:v>
                </c:pt>
                <c:pt idx="55">
                  <c:v>3.1734523215930434E-2</c:v>
                </c:pt>
                <c:pt idx="56">
                  <c:v>2.8495858558722418E-2</c:v>
                </c:pt>
                <c:pt idx="57">
                  <c:v>2.8228729844075279E-2</c:v>
                </c:pt>
                <c:pt idx="58">
                  <c:v>2.5979750519634612E-2</c:v>
                </c:pt>
                <c:pt idx="59">
                  <c:v>2.4388859896156447E-2</c:v>
                </c:pt>
                <c:pt idx="60">
                  <c:v>2.3052415107340699E-2</c:v>
                </c:pt>
                <c:pt idx="61">
                  <c:v>-3.3731878204467823E-3</c:v>
                </c:pt>
                <c:pt idx="62">
                  <c:v>-6.5232858600678165E-2</c:v>
                </c:pt>
                <c:pt idx="63">
                  <c:v>-0.11583962330737299</c:v>
                </c:pt>
                <c:pt idx="64">
                  <c:v>-0.1505845485638066</c:v>
                </c:pt>
                <c:pt idx="65">
                  <c:v>-0.16768914930380879</c:v>
                </c:pt>
                <c:pt idx="66">
                  <c:v>-0.17872232090945414</c:v>
                </c:pt>
                <c:pt idx="67">
                  <c:v>-0.18730658347141757</c:v>
                </c:pt>
                <c:pt idx="68">
                  <c:v>-0.21990086729921676</c:v>
                </c:pt>
                <c:pt idx="69">
                  <c:v>-0.2498567801456901</c:v>
                </c:pt>
                <c:pt idx="70">
                  <c:v>-0.26882861270488434</c:v>
                </c:pt>
                <c:pt idx="71">
                  <c:v>-0.30694772734474418</c:v>
                </c:pt>
                <c:pt idx="72">
                  <c:v>-0.34778774229498516</c:v>
                </c:pt>
                <c:pt idx="73">
                  <c:v>-0.34101385751184654</c:v>
                </c:pt>
                <c:pt idx="74">
                  <c:v>-0.26310792074061534</c:v>
                </c:pt>
                <c:pt idx="75">
                  <c:v>-0.17972243089172363</c:v>
                </c:pt>
                <c:pt idx="76">
                  <c:v>-0.12199642738260769</c:v>
                </c:pt>
                <c:pt idx="77">
                  <c:v>-9.9788339188097069E-2</c:v>
                </c:pt>
                <c:pt idx="78">
                  <c:v>-8.6167799976131429E-2</c:v>
                </c:pt>
                <c:pt idx="79">
                  <c:v>-6.8705819491684722E-2</c:v>
                </c:pt>
                <c:pt idx="80">
                  <c:v>4.1909114908047392E-3</c:v>
                </c:pt>
                <c:pt idx="81">
                  <c:v>7.737299613129163E-2</c:v>
                </c:pt>
                <c:pt idx="82">
                  <c:v>0.12409551602606582</c:v>
                </c:pt>
                <c:pt idx="83">
                  <c:v>0.22633661412306033</c:v>
                </c:pt>
                <c:pt idx="84">
                  <c:v>0.34902995923163982</c:v>
                </c:pt>
                <c:pt idx="85">
                  <c:v>0.40916919742761132</c:v>
                </c:pt>
                <c:pt idx="86">
                  <c:v>0.37869172326848044</c:v>
                </c:pt>
                <c:pt idx="87">
                  <c:v>0.32838188919858147</c:v>
                </c:pt>
                <c:pt idx="88">
                  <c:v>0.29540711977484324</c:v>
                </c:pt>
                <c:pt idx="89">
                  <c:v>0.29052943257323149</c:v>
                </c:pt>
                <c:pt idx="90">
                  <c:v>0.29378990654967546</c:v>
                </c:pt>
                <c:pt idx="91">
                  <c:v>0.29014414456531645</c:v>
                </c:pt>
                <c:pt idx="92">
                  <c:v>0.24722387291592046</c:v>
                </c:pt>
                <c:pt idx="93">
                  <c:v>0.2144713886651633</c:v>
                </c:pt>
                <c:pt idx="94">
                  <c:v>0.19902679291740361</c:v>
                </c:pt>
                <c:pt idx="95">
                  <c:v>0.16355056215468919</c:v>
                </c:pt>
                <c:pt idx="96">
                  <c:v>0.12793438782583036</c:v>
                </c:pt>
                <c:pt idx="97">
                  <c:v>9.3681160779953213E-2</c:v>
                </c:pt>
                <c:pt idx="98">
                  <c:v>6.5935370543642638E-2</c:v>
                </c:pt>
                <c:pt idx="99">
                  <c:v>5.6388104088158066E-2</c:v>
                </c:pt>
                <c:pt idx="100">
                  <c:v>5.5195940453625067E-2</c:v>
                </c:pt>
                <c:pt idx="101">
                  <c:v>5.4131373512625924E-2</c:v>
                </c:pt>
                <c:pt idx="102">
                  <c:v>5.0068792365963448E-2</c:v>
                </c:pt>
              </c:numCache>
            </c:numRef>
          </c:val>
          <c:extLst>
            <c:ext xmlns:c16="http://schemas.microsoft.com/office/drawing/2014/chart" uri="{C3380CC4-5D6E-409C-BE32-E72D297353CC}">
              <c16:uniqueId val="{00000004-2FE7-4AB8-BB27-8E8CACADF815}"/>
            </c:ext>
          </c:extLst>
        </c:ser>
        <c:dLbls>
          <c:showLegendKey val="0"/>
          <c:showVal val="0"/>
          <c:showCatName val="0"/>
          <c:showSerName val="0"/>
          <c:showPercent val="0"/>
          <c:showBubbleSize val="0"/>
        </c:dLbls>
        <c:gapWidth val="150"/>
        <c:axId val="1147461496"/>
        <c:axId val="1147462672"/>
        <c:extLst>
          <c:ext xmlns:c15="http://schemas.microsoft.com/office/drawing/2012/chart" uri="{02D57815-91ED-43cb-92C2-25804820EDAC}">
            <c15:filteredBarSeries>
              <c15:ser>
                <c:idx val="1"/>
                <c:order val="1"/>
                <c:tx>
                  <c:strRef>
                    <c:extLst>
                      <c:ext uri="{02D57815-91ED-43cb-92C2-25804820EDAC}">
                        <c15:formulaRef>
                          <c15:sqref>'NI IE traffic change'!$C$8</c15:sqref>
                        </c15:formulaRef>
                      </c:ext>
                    </c:extLst>
                    <c:strCache>
                      <c:ptCount val="1"/>
                      <c:pt idx="0">
                        <c:v>LGV</c:v>
                      </c:pt>
                    </c:strCache>
                  </c:strRef>
                </c:tx>
                <c:spPr>
                  <a:solidFill>
                    <a:schemeClr val="accent2"/>
                  </a:solidFill>
                  <a:ln>
                    <a:noFill/>
                  </a:ln>
                  <a:effectLst/>
                </c:spPr>
                <c:invertIfNegative val="0"/>
                <c:cat>
                  <c:strRef>
                    <c:extLst>
                      <c:ex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uri="{02D57815-91ED-43cb-92C2-25804820EDAC}">
                        <c15:formulaRef>
                          <c15:sqref>'NI IE traffic change'!$C$9:$C$111</c15:sqref>
                        </c15:formulaRef>
                      </c:ext>
                    </c:extLst>
                    <c:numCache>
                      <c:formatCode>0%</c:formatCode>
                      <c:ptCount val="103"/>
                      <c:pt idx="0">
                        <c:v>9.8952739785082386E-2</c:v>
                      </c:pt>
                      <c:pt idx="1">
                        <c:v>7.6421359675345454E-2</c:v>
                      </c:pt>
                      <c:pt idx="2">
                        <c:v>6.6705370768417621E-2</c:v>
                      </c:pt>
                      <c:pt idx="3">
                        <c:v>6.4359325744429915E-2</c:v>
                      </c:pt>
                      <c:pt idx="4">
                        <c:v>6.5503297285214104E-2</c:v>
                      </c:pt>
                      <c:pt idx="5">
                        <c:v>6.9048639094545644E-2</c:v>
                      </c:pt>
                      <c:pt idx="6">
                        <c:v>7.007148725978414E-2</c:v>
                      </c:pt>
                      <c:pt idx="7">
                        <c:v>6.3590231415618134E-2</c:v>
                      </c:pt>
                      <c:pt idx="8">
                        <c:v>6.0938187544190947E-2</c:v>
                      </c:pt>
                      <c:pt idx="9">
                        <c:v>6.2927996950704987E-2</c:v>
                      </c:pt>
                      <c:pt idx="10">
                        <c:v>6.3915571392606715E-2</c:v>
                      </c:pt>
                      <c:pt idx="11">
                        <c:v>7.5215006525978637E-2</c:v>
                      </c:pt>
                      <c:pt idx="12">
                        <c:v>7.9423206626002371E-2</c:v>
                      </c:pt>
                      <c:pt idx="13">
                        <c:v>8.1450913810609399E-2</c:v>
                      </c:pt>
                      <c:pt idx="14">
                        <c:v>8.8285375797460333E-2</c:v>
                      </c:pt>
                      <c:pt idx="15">
                        <c:v>9.4114223690257792E-2</c:v>
                      </c:pt>
                      <c:pt idx="16">
                        <c:v>9.6021011656668404E-2</c:v>
                      </c:pt>
                      <c:pt idx="17">
                        <c:v>9.6533753201406489E-2</c:v>
                      </c:pt>
                      <c:pt idx="18">
                        <c:v>0.10591128212856916</c:v>
                      </c:pt>
                      <c:pt idx="19">
                        <c:v>0.11824819590705285</c:v>
                      </c:pt>
                      <c:pt idx="20">
                        <c:v>0.12582915466420877</c:v>
                      </c:pt>
                      <c:pt idx="21">
                        <c:v>0.13606111122592141</c:v>
                      </c:pt>
                      <c:pt idx="22">
                        <c:v>0.13929934919505405</c:v>
                      </c:pt>
                      <c:pt idx="23">
                        <c:v>0.14040913414988485</c:v>
                      </c:pt>
                      <c:pt idx="24">
                        <c:v>0.13601558358271573</c:v>
                      </c:pt>
                      <c:pt idx="25">
                        <c:v>0.13954263707076037</c:v>
                      </c:pt>
                      <c:pt idx="26">
                        <c:v>0.13392942394414017</c:v>
                      </c:pt>
                      <c:pt idx="27">
                        <c:v>0.13656072749549811</c:v>
                      </c:pt>
                      <c:pt idx="28">
                        <c:v>0.14109958085233848</c:v>
                      </c:pt>
                      <c:pt idx="29">
                        <c:v>0.14535463019629463</c:v>
                      </c:pt>
                      <c:pt idx="30">
                        <c:v>0.14386046218520493</c:v>
                      </c:pt>
                      <c:pt idx="31">
                        <c:v>0.14043753194838721</c:v>
                      </c:pt>
                      <c:pt idx="32">
                        <c:v>0.14073883861551989</c:v>
                      </c:pt>
                      <c:pt idx="33">
                        <c:v>0.13472594810671731</c:v>
                      </c:pt>
                      <c:pt idx="34">
                        <c:v>0.12989666130464117</c:v>
                      </c:pt>
                      <c:pt idx="35">
                        <c:v>0.12961620408370442</c:v>
                      </c:pt>
                      <c:pt idx="36">
                        <c:v>0.13160839391237769</c:v>
                      </c:pt>
                      <c:pt idx="37">
                        <c:v>0.12289410643097654</c:v>
                      </c:pt>
                      <c:pt idx="38">
                        <c:v>0.12620983376042691</c:v>
                      </c:pt>
                      <c:pt idx="39">
                        <c:v>0.12521102067344322</c:v>
                      </c:pt>
                      <c:pt idx="40">
                        <c:v>0.11984408697060424</c:v>
                      </c:pt>
                      <c:pt idx="41">
                        <c:v>0.11679008297001438</c:v>
                      </c:pt>
                      <c:pt idx="42">
                        <c:v>0.11214785974884846</c:v>
                      </c:pt>
                      <c:pt idx="43">
                        <c:v>0.10750089171260016</c:v>
                      </c:pt>
                      <c:pt idx="44">
                        <c:v>0.10639553965368452</c:v>
                      </c:pt>
                      <c:pt idx="45">
                        <c:v>0.10346450272086641</c:v>
                      </c:pt>
                      <c:pt idx="46">
                        <c:v>0.1028230832900191</c:v>
                      </c:pt>
                      <c:pt idx="47">
                        <c:v>0.10249445932079942</c:v>
                      </c:pt>
                      <c:pt idx="48">
                        <c:v>0.10250207602211825</c:v>
                      </c:pt>
                      <c:pt idx="49">
                        <c:v>0.10940542469604658</c:v>
                      </c:pt>
                      <c:pt idx="50">
                        <c:v>0.10907610660993299</c:v>
                      </c:pt>
                      <c:pt idx="51">
                        <c:v>0.10476732508131392</c:v>
                      </c:pt>
                      <c:pt idx="52">
                        <c:v>0.10469652032977968</c:v>
                      </c:pt>
                      <c:pt idx="53">
                        <c:v>0.10390205102511028</c:v>
                      </c:pt>
                      <c:pt idx="54">
                        <c:v>0.10295668730348774</c:v>
                      </c:pt>
                      <c:pt idx="55">
                        <c:v>0.10365741866089424</c:v>
                      </c:pt>
                      <c:pt idx="56">
                        <c:v>0.1001149286254778</c:v>
                      </c:pt>
                      <c:pt idx="57">
                        <c:v>9.8089161152314253E-2</c:v>
                      </c:pt>
                      <c:pt idx="58">
                        <c:v>9.7995770958985928E-2</c:v>
                      </c:pt>
                      <c:pt idx="59">
                        <c:v>9.3482561410797346E-2</c:v>
                      </c:pt>
                      <c:pt idx="60">
                        <c:v>8.8921788235014745E-2</c:v>
                      </c:pt>
                      <c:pt idx="61">
                        <c:v>6.7547068877283081E-2</c:v>
                      </c:pt>
                      <c:pt idx="62">
                        <c:v>4.4230361039607731E-3</c:v>
                      </c:pt>
                      <c:pt idx="63">
                        <c:v>-4.4122454838877619E-2</c:v>
                      </c:pt>
                      <c:pt idx="64">
                        <c:v>-6.6958160434184733E-2</c:v>
                      </c:pt>
                      <c:pt idx="65">
                        <c:v>-7.530178013701247E-2</c:v>
                      </c:pt>
                      <c:pt idx="66">
                        <c:v>-8.44950251809512E-2</c:v>
                      </c:pt>
                      <c:pt idx="67">
                        <c:v>-9.1434201165634554E-2</c:v>
                      </c:pt>
                      <c:pt idx="68">
                        <c:v>-0.11218572061591392</c:v>
                      </c:pt>
                      <c:pt idx="69">
                        <c:v>-0.12864889802323137</c:v>
                      </c:pt>
                      <c:pt idx="70">
                        <c:v>-0.13867712759572245</c:v>
                      </c:pt>
                      <c:pt idx="71">
                        <c:v>-0.16778157781348457</c:v>
                      </c:pt>
                      <c:pt idx="72">
                        <c:v>-0.19906270839930104</c:v>
                      </c:pt>
                      <c:pt idx="73">
                        <c:v>-0.18537581077843499</c:v>
                      </c:pt>
                      <c:pt idx="74">
                        <c:v>-9.5348953842385467E-2</c:v>
                      </c:pt>
                      <c:pt idx="75">
                        <c:v>-1.4098999822411548E-2</c:v>
                      </c:pt>
                      <c:pt idx="76">
                        <c:v>2.6413676970237554E-2</c:v>
                      </c:pt>
                      <c:pt idx="77">
                        <c:v>3.6141441268224966E-2</c:v>
                      </c:pt>
                      <c:pt idx="78">
                        <c:v>4.9278265474145433E-2</c:v>
                      </c:pt>
                      <c:pt idx="79">
                        <c:v>6.4773283809431384E-2</c:v>
                      </c:pt>
                      <c:pt idx="80">
                        <c:v>0.10957622001484975</c:v>
                      </c:pt>
                      <c:pt idx="81">
                        <c:v>0.15187859640470108</c:v>
                      </c:pt>
                      <c:pt idx="82">
                        <c:v>0.17600745888835109</c:v>
                      </c:pt>
                      <c:pt idx="83">
                        <c:v>0.24667349567673624</c:v>
                      </c:pt>
                      <c:pt idx="84">
                        <c:v>0.32566058163260492</c:v>
                      </c:pt>
                      <c:pt idx="85">
                        <c:v>0.34324981065812055</c:v>
                      </c:pt>
                      <c:pt idx="86">
                        <c:v>0.29434713768467169</c:v>
                      </c:pt>
                      <c:pt idx="87">
                        <c:v>0.25008494606092951</c:v>
                      </c:pt>
                      <c:pt idx="88">
                        <c:v>0.22468672589798325</c:v>
                      </c:pt>
                      <c:pt idx="89">
                        <c:v>0.21488631811932132</c:v>
                      </c:pt>
                      <c:pt idx="90">
                        <c:v>0.20889597040568436</c:v>
                      </c:pt>
                      <c:pt idx="91">
                        <c:v>0.19590101774660751</c:v>
                      </c:pt>
                      <c:pt idx="92">
                        <c:v>0.16666940381918466</c:v>
                      </c:pt>
                      <c:pt idx="93">
                        <c:v>0.14199602943212</c:v>
                      </c:pt>
                      <c:pt idx="94">
                        <c:v>0.12705445219966194</c:v>
                      </c:pt>
                      <c:pt idx="95">
                        <c:v>9.8243347036141598E-2</c:v>
                      </c:pt>
                      <c:pt idx="96">
                        <c:v>6.9964845707719422E-2</c:v>
                      </c:pt>
                      <c:pt idx="97">
                        <c:v>5.0590006047648801E-2</c:v>
                      </c:pt>
                      <c:pt idx="98">
                        <c:v>3.4675456879890612E-2</c:v>
                      </c:pt>
                      <c:pt idx="99">
                        <c:v>3.0985312681716205E-2</c:v>
                      </c:pt>
                      <c:pt idx="100">
                        <c:v>3.266184191414899E-2</c:v>
                      </c:pt>
                      <c:pt idx="101">
                        <c:v>3.7653506754878642E-2</c:v>
                      </c:pt>
                      <c:pt idx="102">
                        <c:v>3.5745402244315889E-2</c:v>
                      </c:pt>
                    </c:numCache>
                  </c:numRef>
                </c:val>
                <c:extLst>
                  <c:ext xmlns:c16="http://schemas.microsoft.com/office/drawing/2014/chart" uri="{C3380CC4-5D6E-409C-BE32-E72D297353CC}">
                    <c16:uniqueId val="{00000005-2FE7-4AB8-BB27-8E8CACADF815}"/>
                  </c:ext>
                </c:extLst>
              </c15:ser>
            </c15:filteredBarSeries>
            <c15:filteredBarSeries>
              <c15:ser>
                <c:idx val="2"/>
                <c:order val="2"/>
                <c:tx>
                  <c:strRef>
                    <c:extLst>
                      <c:ext xmlns:c15="http://schemas.microsoft.com/office/drawing/2012/chart" uri="{02D57815-91ED-43cb-92C2-25804820EDAC}">
                        <c15:formulaRef>
                          <c15:sqref>'NI IE traffic change'!$D$8</c15:sqref>
                        </c15:formulaRef>
                      </c:ext>
                    </c:extLst>
                    <c:strCache>
                      <c:ptCount val="1"/>
                      <c:pt idx="0">
                        <c:v>HGV-RIG</c:v>
                      </c:pt>
                    </c:strCache>
                  </c:strRef>
                </c:tx>
                <c:spPr>
                  <a:solidFill>
                    <a:schemeClr val="accent3"/>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change'!$D$9:$D$111</c15:sqref>
                        </c15:formulaRef>
                      </c:ext>
                    </c:extLst>
                    <c:numCache>
                      <c:formatCode>0%</c:formatCode>
                      <c:ptCount val="103"/>
                      <c:pt idx="0">
                        <c:v>-5.2675673090614147E-2</c:v>
                      </c:pt>
                      <c:pt idx="1">
                        <c:v>-4.2776228343815406E-2</c:v>
                      </c:pt>
                      <c:pt idx="2">
                        <c:v>-3.3782904215612738E-2</c:v>
                      </c:pt>
                      <c:pt idx="3">
                        <c:v>-2.7900473477036121E-2</c:v>
                      </c:pt>
                      <c:pt idx="4">
                        <c:v>-2.0599615578249512E-2</c:v>
                      </c:pt>
                      <c:pt idx="5">
                        <c:v>-1.2531243249066988E-2</c:v>
                      </c:pt>
                      <c:pt idx="6">
                        <c:v>-3.3709456458915553E-3</c:v>
                      </c:pt>
                      <c:pt idx="7">
                        <c:v>-3.9688705749600416E-3</c:v>
                      </c:pt>
                      <c:pt idx="8">
                        <c:v>-1.0750457632344051E-3</c:v>
                      </c:pt>
                      <c:pt idx="9">
                        <c:v>8.0847196897301001E-3</c:v>
                      </c:pt>
                      <c:pt idx="10">
                        <c:v>1.1729085490510197E-2</c:v>
                      </c:pt>
                      <c:pt idx="11">
                        <c:v>2.4554324052546161E-2</c:v>
                      </c:pt>
                      <c:pt idx="12">
                        <c:v>2.720330877493524E-2</c:v>
                      </c:pt>
                      <c:pt idx="13">
                        <c:v>2.7629873160411114E-2</c:v>
                      </c:pt>
                      <c:pt idx="14">
                        <c:v>2.9684729624249818E-2</c:v>
                      </c:pt>
                      <c:pt idx="15">
                        <c:v>4.0570855163177003E-2</c:v>
                      </c:pt>
                      <c:pt idx="16">
                        <c:v>4.0024183921612728E-2</c:v>
                      </c:pt>
                      <c:pt idx="17">
                        <c:v>3.7702852146182138E-2</c:v>
                      </c:pt>
                      <c:pt idx="18">
                        <c:v>4.6295659846009425E-2</c:v>
                      </c:pt>
                      <c:pt idx="19">
                        <c:v>5.2916076012904906E-2</c:v>
                      </c:pt>
                      <c:pt idx="20">
                        <c:v>6.0614845312074346E-2</c:v>
                      </c:pt>
                      <c:pt idx="21">
                        <c:v>7.1528017347592524E-2</c:v>
                      </c:pt>
                      <c:pt idx="22">
                        <c:v>7.1323568553423061E-2</c:v>
                      </c:pt>
                      <c:pt idx="23">
                        <c:v>7.2460458178399814E-2</c:v>
                      </c:pt>
                      <c:pt idx="24">
                        <c:v>6.563172191449243E-2</c:v>
                      </c:pt>
                      <c:pt idx="25">
                        <c:v>6.7313854454403341E-2</c:v>
                      </c:pt>
                      <c:pt idx="26">
                        <c:v>5.9166467532415376E-2</c:v>
                      </c:pt>
                      <c:pt idx="27">
                        <c:v>5.9117648523851984E-2</c:v>
                      </c:pt>
                      <c:pt idx="28">
                        <c:v>5.7455517285165549E-2</c:v>
                      </c:pt>
                      <c:pt idx="29">
                        <c:v>5.8797987558551638E-2</c:v>
                      </c:pt>
                      <c:pt idx="30">
                        <c:v>4.3254914150065549E-2</c:v>
                      </c:pt>
                      <c:pt idx="31">
                        <c:v>3.5287213113475553E-2</c:v>
                      </c:pt>
                      <c:pt idx="32">
                        <c:v>2.8760459384198758E-2</c:v>
                      </c:pt>
                      <c:pt idx="33">
                        <c:v>1.6500037369422613E-2</c:v>
                      </c:pt>
                      <c:pt idx="34">
                        <c:v>1.0738488470314835E-2</c:v>
                      </c:pt>
                      <c:pt idx="35">
                        <c:v>4.9683134543753674E-3</c:v>
                      </c:pt>
                      <c:pt idx="36">
                        <c:v>3.6529454606305275E-3</c:v>
                      </c:pt>
                      <c:pt idx="37">
                        <c:v>-9.1759341647526492E-3</c:v>
                      </c:pt>
                      <c:pt idx="38">
                        <c:v>-7.5712871235507602E-3</c:v>
                      </c:pt>
                      <c:pt idx="39">
                        <c:v>-1.7663762995738085E-2</c:v>
                      </c:pt>
                      <c:pt idx="40">
                        <c:v>-2.3509567530904385E-2</c:v>
                      </c:pt>
                      <c:pt idx="41">
                        <c:v>-2.4201431412424302E-2</c:v>
                      </c:pt>
                      <c:pt idx="42">
                        <c:v>-2.0677319057701784E-2</c:v>
                      </c:pt>
                      <c:pt idx="43">
                        <c:v>-2.127190036768831E-2</c:v>
                      </c:pt>
                      <c:pt idx="44">
                        <c:v>-1.7577661739642234E-2</c:v>
                      </c:pt>
                      <c:pt idx="45">
                        <c:v>-2.1069224084159975E-2</c:v>
                      </c:pt>
                      <c:pt idx="46">
                        <c:v>-1.9307122254435091E-2</c:v>
                      </c:pt>
                      <c:pt idx="47">
                        <c:v>-1.4819272695487318E-2</c:v>
                      </c:pt>
                      <c:pt idx="48">
                        <c:v>-1.2094590429373272E-2</c:v>
                      </c:pt>
                      <c:pt idx="49">
                        <c:v>-2.3180921595128182E-3</c:v>
                      </c:pt>
                      <c:pt idx="50">
                        <c:v>2.567053838538007E-3</c:v>
                      </c:pt>
                      <c:pt idx="51">
                        <c:v>6.1578488613246518E-3</c:v>
                      </c:pt>
                      <c:pt idx="52">
                        <c:v>1.0845121992022316E-2</c:v>
                      </c:pt>
                      <c:pt idx="53">
                        <c:v>1.2110661592017555E-2</c:v>
                      </c:pt>
                      <c:pt idx="54">
                        <c:v>1.6487813771200302E-2</c:v>
                      </c:pt>
                      <c:pt idx="55">
                        <c:v>2.1483382863562456E-2</c:v>
                      </c:pt>
                      <c:pt idx="56">
                        <c:v>1.9734990777775255E-2</c:v>
                      </c:pt>
                      <c:pt idx="57">
                        <c:v>2.4026291175714167E-2</c:v>
                      </c:pt>
                      <c:pt idx="58">
                        <c:v>2.4729788965630359E-2</c:v>
                      </c:pt>
                      <c:pt idx="59">
                        <c:v>1.8715954890221348E-2</c:v>
                      </c:pt>
                      <c:pt idx="60">
                        <c:v>1.5821028993667975E-2</c:v>
                      </c:pt>
                      <c:pt idx="61">
                        <c:v>6.1043908185940531E-3</c:v>
                      </c:pt>
                      <c:pt idx="62">
                        <c:v>-4.0903283065095643E-2</c:v>
                      </c:pt>
                      <c:pt idx="63">
                        <c:v>-7.5800538712087209E-2</c:v>
                      </c:pt>
                      <c:pt idx="64">
                        <c:v>-9.0303863425058986E-2</c:v>
                      </c:pt>
                      <c:pt idx="65">
                        <c:v>-9.6324491302846524E-2</c:v>
                      </c:pt>
                      <c:pt idx="66">
                        <c:v>-0.11034075172215348</c:v>
                      </c:pt>
                      <c:pt idx="67">
                        <c:v>-0.1165944185592234</c:v>
                      </c:pt>
                      <c:pt idx="68">
                        <c:v>-0.12806193183554801</c:v>
                      </c:pt>
                      <c:pt idx="69">
                        <c:v>-0.1385042485571911</c:v>
                      </c:pt>
                      <c:pt idx="70">
                        <c:v>-0.13828751602258901</c:v>
                      </c:pt>
                      <c:pt idx="71">
                        <c:v>-0.15560268008767489</c:v>
                      </c:pt>
                      <c:pt idx="72">
                        <c:v>-0.17455633171766663</c:v>
                      </c:pt>
                      <c:pt idx="73">
                        <c:v>-0.16359955775000554</c:v>
                      </c:pt>
                      <c:pt idx="74">
                        <c:v>-9.0521429807009834E-2</c:v>
                      </c:pt>
                      <c:pt idx="75">
                        <c:v>-3.846786187283497E-2</c:v>
                      </c:pt>
                      <c:pt idx="76">
                        <c:v>-1.510389124406555E-2</c:v>
                      </c:pt>
                      <c:pt idx="77">
                        <c:v>-6.4609245281966937E-3</c:v>
                      </c:pt>
                      <c:pt idx="78">
                        <c:v>1.5981538744749439E-2</c:v>
                      </c:pt>
                      <c:pt idx="79">
                        <c:v>3.4106804546009034E-2</c:v>
                      </c:pt>
                      <c:pt idx="80">
                        <c:v>5.1442060490628674E-2</c:v>
                      </c:pt>
                      <c:pt idx="81">
                        <c:v>7.3620330910736734E-2</c:v>
                      </c:pt>
                      <c:pt idx="82">
                        <c:v>7.3343505258332178E-2</c:v>
                      </c:pt>
                      <c:pt idx="83">
                        <c:v>0.11158592261073562</c:v>
                      </c:pt>
                      <c:pt idx="84">
                        <c:v>0.14832736882142306</c:v>
                      </c:pt>
                      <c:pt idx="85">
                        <c:v>0.14583664876711333</c:v>
                      </c:pt>
                      <c:pt idx="86">
                        <c:v>9.7519630298323737E-2</c:v>
                      </c:pt>
                      <c:pt idx="87">
                        <c:v>7.9407662681792307E-2</c:v>
                      </c:pt>
                      <c:pt idx="88">
                        <c:v>6.2750666079703296E-2</c:v>
                      </c:pt>
                      <c:pt idx="89">
                        <c:v>4.3176033854004495E-2</c:v>
                      </c:pt>
                      <c:pt idx="90">
                        <c:v>2.2014750501212096E-2</c:v>
                      </c:pt>
                      <c:pt idx="91">
                        <c:v>-6.4773781529127855E-3</c:v>
                      </c:pt>
                      <c:pt idx="92">
                        <c:v>-2.4552721346936236E-2</c:v>
                      </c:pt>
                      <c:pt idx="93">
                        <c:v>-4.1944889079071068E-2</c:v>
                      </c:pt>
                      <c:pt idx="94">
                        <c:v>-4.7422361189490392E-2</c:v>
                      </c:pt>
                      <c:pt idx="95">
                        <c:v>-6.4054287490055803E-2</c:v>
                      </c:pt>
                      <c:pt idx="96">
                        <c:v>-7.3747723545918617E-2</c:v>
                      </c:pt>
                      <c:pt idx="97">
                        <c:v>-7.9134536446013176E-2</c:v>
                      </c:pt>
                      <c:pt idx="98">
                        <c:v>-7.9759930241231694E-2</c:v>
                      </c:pt>
                      <c:pt idx="99">
                        <c:v>-7.8120618171097264E-2</c:v>
                      </c:pt>
                      <c:pt idx="100">
                        <c:v>-6.7091328845614209E-2</c:v>
                      </c:pt>
                      <c:pt idx="101">
                        <c:v>-5.2487041832929238E-2</c:v>
                      </c:pt>
                      <c:pt idx="102">
                        <c:v>-4.3668159848814475E-2</c:v>
                      </c:pt>
                    </c:numCache>
                  </c:numRef>
                </c:val>
                <c:extLst xmlns:c15="http://schemas.microsoft.com/office/drawing/2012/chart">
                  <c:ext xmlns:c16="http://schemas.microsoft.com/office/drawing/2014/chart" uri="{C3380CC4-5D6E-409C-BE32-E72D297353CC}">
                    <c16:uniqueId val="{00000006-2FE7-4AB8-BB27-8E8CACADF815}"/>
                  </c:ext>
                </c:extLst>
              </c15:ser>
            </c15:filteredBarSeries>
            <c15:filteredBarSeries>
              <c15:ser>
                <c:idx val="3"/>
                <c:order val="3"/>
                <c:tx>
                  <c:strRef>
                    <c:extLst>
                      <c:ext xmlns:c15="http://schemas.microsoft.com/office/drawing/2012/chart" uri="{02D57815-91ED-43cb-92C2-25804820EDAC}">
                        <c15:formulaRef>
                          <c15:sqref>'NI IE traffic change'!$E$8</c15:sqref>
                        </c15:formulaRef>
                      </c:ext>
                    </c:extLst>
                    <c:strCache>
                      <c:ptCount val="1"/>
                      <c:pt idx="0">
                        <c:v>HGV-ART</c:v>
                      </c:pt>
                    </c:strCache>
                  </c:strRef>
                </c:tx>
                <c:spPr>
                  <a:solidFill>
                    <a:schemeClr val="accent4"/>
                  </a:solidFill>
                  <a:ln>
                    <a:noFill/>
                  </a:ln>
                  <a:effectLst/>
                </c:spPr>
                <c:invertIfNegative val="0"/>
                <c:cat>
                  <c:strRef>
                    <c:extLst>
                      <c:ext xmlns:c15="http://schemas.microsoft.com/office/drawing/2012/chart" uri="{02D57815-91ED-43cb-92C2-25804820EDAC}">
                        <c15:formulaRef>
                          <c15:sqref>'NI IE traffic change'!$A$9:$A$111</c15:sqref>
                        </c15:formulaRef>
                      </c:ext>
                    </c:extLst>
                    <c:strCache>
                      <c:ptCount val="103"/>
                      <c:pt idx="0">
                        <c:v>12 months to Feb 2015</c:v>
                      </c:pt>
                      <c:pt idx="1">
                        <c:v>12 months to Mar 2015</c:v>
                      </c:pt>
                      <c:pt idx="2">
                        <c:v>12 months to Apr 2015</c:v>
                      </c:pt>
                      <c:pt idx="3">
                        <c:v>12 months to May 2015</c:v>
                      </c:pt>
                      <c:pt idx="4">
                        <c:v>12 months to Jun 2015</c:v>
                      </c:pt>
                      <c:pt idx="5">
                        <c:v>12 months to Jul 2015</c:v>
                      </c:pt>
                      <c:pt idx="6">
                        <c:v>12 months to Aug 2015</c:v>
                      </c:pt>
                      <c:pt idx="7">
                        <c:v>12 months to Sep 2015</c:v>
                      </c:pt>
                      <c:pt idx="8">
                        <c:v>12 months to Oct 2015</c:v>
                      </c:pt>
                      <c:pt idx="9">
                        <c:v>12 months to Nov 2015</c:v>
                      </c:pt>
                      <c:pt idx="10">
                        <c:v>12 months to Dec 2015</c:v>
                      </c:pt>
                      <c:pt idx="11">
                        <c:v>12 months to Jan 2016</c:v>
                      </c:pt>
                      <c:pt idx="12">
                        <c:v>12 months to Feb 2016</c:v>
                      </c:pt>
                      <c:pt idx="13">
                        <c:v>12 months to Mar 2016</c:v>
                      </c:pt>
                      <c:pt idx="14">
                        <c:v>12 months to Apr 2016</c:v>
                      </c:pt>
                      <c:pt idx="15">
                        <c:v>12 months to May 2016</c:v>
                      </c:pt>
                      <c:pt idx="16">
                        <c:v>12 months to Jun 2016</c:v>
                      </c:pt>
                      <c:pt idx="17">
                        <c:v>12 months to Jul 2016</c:v>
                      </c:pt>
                      <c:pt idx="18">
                        <c:v>12 months to Aug 2016</c:v>
                      </c:pt>
                      <c:pt idx="19">
                        <c:v>12 months to Sep 2016</c:v>
                      </c:pt>
                      <c:pt idx="20">
                        <c:v>12 months to Oct 2016</c:v>
                      </c:pt>
                      <c:pt idx="21">
                        <c:v>12 months to Nov 2016</c:v>
                      </c:pt>
                      <c:pt idx="22">
                        <c:v>12 months to Dec 2016</c:v>
                      </c:pt>
                      <c:pt idx="23">
                        <c:v>12 months to Jan 2017</c:v>
                      </c:pt>
                      <c:pt idx="24">
                        <c:v>12 months to Feb 2017</c:v>
                      </c:pt>
                      <c:pt idx="25">
                        <c:v>12 months to Mar 2017</c:v>
                      </c:pt>
                      <c:pt idx="26">
                        <c:v>12 months to Apr 2017</c:v>
                      </c:pt>
                      <c:pt idx="27">
                        <c:v>12 months to May 2017</c:v>
                      </c:pt>
                      <c:pt idx="28">
                        <c:v>12 months to Jun 2017</c:v>
                      </c:pt>
                      <c:pt idx="29">
                        <c:v>12 months to Jul 2017</c:v>
                      </c:pt>
                      <c:pt idx="30">
                        <c:v>12 months to Aug 2017</c:v>
                      </c:pt>
                      <c:pt idx="31">
                        <c:v>12 months to Sep 2017</c:v>
                      </c:pt>
                      <c:pt idx="32">
                        <c:v>12 months to Oct 2017</c:v>
                      </c:pt>
                      <c:pt idx="33">
                        <c:v>12 months to Nov 2017</c:v>
                      </c:pt>
                      <c:pt idx="34">
                        <c:v>12 months to Dec 2017</c:v>
                      </c:pt>
                      <c:pt idx="35">
                        <c:v>12 months to Jan 2018</c:v>
                      </c:pt>
                      <c:pt idx="36">
                        <c:v>12 months to Feb 2018</c:v>
                      </c:pt>
                      <c:pt idx="37">
                        <c:v>12 months to Mar 2018</c:v>
                      </c:pt>
                      <c:pt idx="38">
                        <c:v>12 months to Apr 2018</c:v>
                      </c:pt>
                      <c:pt idx="39">
                        <c:v>12 months to May 2018</c:v>
                      </c:pt>
                      <c:pt idx="40">
                        <c:v>12 months to June 2018</c:v>
                      </c:pt>
                      <c:pt idx="41">
                        <c:v>12 months to Jul 2018</c:v>
                      </c:pt>
                      <c:pt idx="42">
                        <c:v>12 months to Aug 2018</c:v>
                      </c:pt>
                      <c:pt idx="43">
                        <c:v>12 months to Sep 2018</c:v>
                      </c:pt>
                      <c:pt idx="44">
                        <c:v>12 months to Oct 2018</c:v>
                      </c:pt>
                      <c:pt idx="45">
                        <c:v>12 months to Nov 2018</c:v>
                      </c:pt>
                      <c:pt idx="46">
                        <c:v>12 months to Dec 2018</c:v>
                      </c:pt>
                      <c:pt idx="47">
                        <c:v>12 months to Jan 2019</c:v>
                      </c:pt>
                      <c:pt idx="48">
                        <c:v>12 months to Feb 2019</c:v>
                      </c:pt>
                      <c:pt idx="49">
                        <c:v>12 months to Mar 2019</c:v>
                      </c:pt>
                      <c:pt idx="50">
                        <c:v>12 months to Apr 2019</c:v>
                      </c:pt>
                      <c:pt idx="51">
                        <c:v>12 months to May 2019</c:v>
                      </c:pt>
                      <c:pt idx="52">
                        <c:v>12 months to Jun 2019</c:v>
                      </c:pt>
                      <c:pt idx="53">
                        <c:v>12 months to Jul 2019</c:v>
                      </c:pt>
                      <c:pt idx="54">
                        <c:v>12 months to Aug 2019</c:v>
                      </c:pt>
                      <c:pt idx="55">
                        <c:v>12 months to Sep 2019</c:v>
                      </c:pt>
                      <c:pt idx="56">
                        <c:v>12 months to Oct 2019</c:v>
                      </c:pt>
                      <c:pt idx="57">
                        <c:v>12 months to Nov 2019</c:v>
                      </c:pt>
                      <c:pt idx="58">
                        <c:v>12 months to Dec 2019</c:v>
                      </c:pt>
                      <c:pt idx="59">
                        <c:v>12 months to Jan 2020</c:v>
                      </c:pt>
                      <c:pt idx="60">
                        <c:v>12 months to Feb 2020</c:v>
                      </c:pt>
                      <c:pt idx="61">
                        <c:v>12 months to Mar 2020</c:v>
                      </c:pt>
                      <c:pt idx="62">
                        <c:v>12 months to Apr 2020</c:v>
                      </c:pt>
                      <c:pt idx="63">
                        <c:v>12 months to May 2020</c:v>
                      </c:pt>
                      <c:pt idx="64">
                        <c:v>12 months to Jun 2020</c:v>
                      </c:pt>
                      <c:pt idx="65">
                        <c:v>12 months to Jul 2020</c:v>
                      </c:pt>
                      <c:pt idx="66">
                        <c:v>12 months to Aug 2020</c:v>
                      </c:pt>
                      <c:pt idx="67">
                        <c:v>12 months to Sept 2020</c:v>
                      </c:pt>
                      <c:pt idx="68">
                        <c:v>12 months to Oct 2020</c:v>
                      </c:pt>
                      <c:pt idx="69">
                        <c:v>12 months to Nov 2020</c:v>
                      </c:pt>
                      <c:pt idx="70">
                        <c:v>12 months to Dec 2020</c:v>
                      </c:pt>
                      <c:pt idx="71">
                        <c:v>12 months to Jan 2021</c:v>
                      </c:pt>
                      <c:pt idx="72">
                        <c:v>12 months to Feb 2021</c:v>
                      </c:pt>
                      <c:pt idx="73">
                        <c:v>12 months to Mar 2021</c:v>
                      </c:pt>
                      <c:pt idx="74">
                        <c:v>12 months to Apr 2021</c:v>
                      </c:pt>
                      <c:pt idx="75">
                        <c:v>12 months to May 2021</c:v>
                      </c:pt>
                      <c:pt idx="76">
                        <c:v>12 months to June 2021</c:v>
                      </c:pt>
                      <c:pt idx="77">
                        <c:v>12 months to Jul 2021</c:v>
                      </c:pt>
                      <c:pt idx="78">
                        <c:v>12 months to Aug 2021</c:v>
                      </c:pt>
                      <c:pt idx="79">
                        <c:v>12 months to Sep 2021</c:v>
                      </c:pt>
                      <c:pt idx="80">
                        <c:v>12 months to Oct 2021</c:v>
                      </c:pt>
                      <c:pt idx="81">
                        <c:v>12 months to Nov 2021</c:v>
                      </c:pt>
                      <c:pt idx="82">
                        <c:v>12 months to Dec 2021</c:v>
                      </c:pt>
                      <c:pt idx="83">
                        <c:v>12 months to Jan 2022</c:v>
                      </c:pt>
                      <c:pt idx="84">
                        <c:v>12 months to Feb 2022</c:v>
                      </c:pt>
                      <c:pt idx="85">
                        <c:v>12 months to Mar 2022</c:v>
                      </c:pt>
                      <c:pt idx="86">
                        <c:v>12 months to Apr 2022</c:v>
                      </c:pt>
                      <c:pt idx="87">
                        <c:v>12 months to May 2022</c:v>
                      </c:pt>
                      <c:pt idx="88">
                        <c:v>12 months to Jun 2022</c:v>
                      </c:pt>
                      <c:pt idx="89">
                        <c:v>12 months to Jul 2022</c:v>
                      </c:pt>
                      <c:pt idx="90">
                        <c:v>12 months to Aug 2022</c:v>
                      </c:pt>
                      <c:pt idx="91">
                        <c:v>12 months to Sep 2022</c:v>
                      </c:pt>
                      <c:pt idx="92">
                        <c:v>12 months to Oct 2022</c:v>
                      </c:pt>
                      <c:pt idx="93">
                        <c:v>12 months to Nov 2022</c:v>
                      </c:pt>
                      <c:pt idx="94">
                        <c:v>12 months to Dec 2022</c:v>
                      </c:pt>
                      <c:pt idx="95">
                        <c:v>12 months to Jan 2023</c:v>
                      </c:pt>
                      <c:pt idx="96">
                        <c:v>12 months to Feb 2023</c:v>
                      </c:pt>
                      <c:pt idx="97">
                        <c:v>12 months to Mar 2023</c:v>
                      </c:pt>
                      <c:pt idx="98">
                        <c:v>12 months to Apr 2023</c:v>
                      </c:pt>
                      <c:pt idx="99">
                        <c:v>12 months to May 2023</c:v>
                      </c:pt>
                      <c:pt idx="100">
                        <c:v>12 months to Jun 2023</c:v>
                      </c:pt>
                      <c:pt idx="101">
                        <c:v>12 months to Jul 2023</c:v>
                      </c:pt>
                      <c:pt idx="102">
                        <c:v>12 months to Aug 2023</c:v>
                      </c:pt>
                    </c:strCache>
                  </c:strRef>
                </c:cat>
                <c:val>
                  <c:numRef>
                    <c:extLst>
                      <c:ext xmlns:c15="http://schemas.microsoft.com/office/drawing/2012/chart" uri="{02D57815-91ED-43cb-92C2-25804820EDAC}">
                        <c15:formulaRef>
                          <c15:sqref>'NI IE traffic change'!$E$9:$E$111</c15:sqref>
                        </c15:formulaRef>
                      </c:ext>
                    </c:extLst>
                    <c:numCache>
                      <c:formatCode>0%</c:formatCode>
                      <c:ptCount val="103"/>
                      <c:pt idx="0">
                        <c:v>4.5128041788730699E-2</c:v>
                      </c:pt>
                      <c:pt idx="1">
                        <c:v>5.02002323596916E-2</c:v>
                      </c:pt>
                      <c:pt idx="2">
                        <c:v>5.6462993780909444E-2</c:v>
                      </c:pt>
                      <c:pt idx="3">
                        <c:v>6.0854018975888768E-2</c:v>
                      </c:pt>
                      <c:pt idx="4">
                        <c:v>6.8451809880145348E-2</c:v>
                      </c:pt>
                      <c:pt idx="5">
                        <c:v>6.8616225871752146E-2</c:v>
                      </c:pt>
                      <c:pt idx="6">
                        <c:v>6.9000545342899636E-2</c:v>
                      </c:pt>
                      <c:pt idx="7">
                        <c:v>6.4661108282099117E-2</c:v>
                      </c:pt>
                      <c:pt idx="8">
                        <c:v>6.4093212078937437E-2</c:v>
                      </c:pt>
                      <c:pt idx="9">
                        <c:v>6.630325661901805E-2</c:v>
                      </c:pt>
                      <c:pt idx="10">
                        <c:v>6.0102186135970938E-2</c:v>
                      </c:pt>
                      <c:pt idx="11">
                        <c:v>6.6503366395478269E-2</c:v>
                      </c:pt>
                      <c:pt idx="12">
                        <c:v>6.6009522991648584E-2</c:v>
                      </c:pt>
                      <c:pt idx="13">
                        <c:v>6.2792550938281025E-2</c:v>
                      </c:pt>
                      <c:pt idx="14">
                        <c:v>6.0856054710849553E-2</c:v>
                      </c:pt>
                      <c:pt idx="15">
                        <c:v>6.0292436001036794E-2</c:v>
                      </c:pt>
                      <c:pt idx="16">
                        <c:v>5.1240631099152299E-2</c:v>
                      </c:pt>
                      <c:pt idx="17">
                        <c:v>4.322429556370961E-2</c:v>
                      </c:pt>
                      <c:pt idx="18">
                        <c:v>5.2769546970489391E-2</c:v>
                      </c:pt>
                      <c:pt idx="19">
                        <c:v>5.9866874522681822E-2</c:v>
                      </c:pt>
                      <c:pt idx="20">
                        <c:v>6.4888725337512387E-2</c:v>
                      </c:pt>
                      <c:pt idx="21">
                        <c:v>7.256030904619834E-2</c:v>
                      </c:pt>
                      <c:pt idx="22">
                        <c:v>7.431435346339621E-2</c:v>
                      </c:pt>
                      <c:pt idx="23">
                        <c:v>7.8474386816018732E-2</c:v>
                      </c:pt>
                      <c:pt idx="24">
                        <c:v>7.1049686674711454E-2</c:v>
                      </c:pt>
                      <c:pt idx="25">
                        <c:v>7.3739390519796541E-2</c:v>
                      </c:pt>
                      <c:pt idx="26">
                        <c:v>6.7926488666018858E-2</c:v>
                      </c:pt>
                      <c:pt idx="27">
                        <c:v>7.4244776698279211E-2</c:v>
                      </c:pt>
                      <c:pt idx="28">
                        <c:v>7.8309662285587167E-2</c:v>
                      </c:pt>
                      <c:pt idx="29">
                        <c:v>8.6848265509806261E-2</c:v>
                      </c:pt>
                      <c:pt idx="30">
                        <c:v>7.4317783518208988E-2</c:v>
                      </c:pt>
                      <c:pt idx="31">
                        <c:v>6.4139634886710928E-2</c:v>
                      </c:pt>
                      <c:pt idx="32">
                        <c:v>6.1389251902913979E-2</c:v>
                      </c:pt>
                      <c:pt idx="33">
                        <c:v>5.2790348692059785E-2</c:v>
                      </c:pt>
                      <c:pt idx="34">
                        <c:v>4.7843964344260845E-2</c:v>
                      </c:pt>
                      <c:pt idx="35">
                        <c:v>4.8728388512242926E-2</c:v>
                      </c:pt>
                      <c:pt idx="36">
                        <c:v>5.3637015702245994E-2</c:v>
                      </c:pt>
                      <c:pt idx="37">
                        <c:v>4.6111954911174147E-2</c:v>
                      </c:pt>
                      <c:pt idx="38">
                        <c:v>5.1492167365488478E-2</c:v>
                      </c:pt>
                      <c:pt idx="39">
                        <c:v>4.4467782963501519E-2</c:v>
                      </c:pt>
                      <c:pt idx="40">
                        <c:v>3.8213148553880943E-2</c:v>
                      </c:pt>
                      <c:pt idx="41">
                        <c:v>4.1069433004271794E-2</c:v>
                      </c:pt>
                      <c:pt idx="42">
                        <c:v>4.5381333695831194E-2</c:v>
                      </c:pt>
                      <c:pt idx="43">
                        <c:v>4.9063392258926822E-2</c:v>
                      </c:pt>
                      <c:pt idx="44">
                        <c:v>5.3555869222868133E-2</c:v>
                      </c:pt>
                      <c:pt idx="45">
                        <c:v>4.8165758058500048E-2</c:v>
                      </c:pt>
                      <c:pt idx="46">
                        <c:v>4.9120290296196106E-2</c:v>
                      </c:pt>
                      <c:pt idx="47">
                        <c:v>4.3911314343455909E-2</c:v>
                      </c:pt>
                      <c:pt idx="48">
                        <c:v>3.9209878794630428E-2</c:v>
                      </c:pt>
                      <c:pt idx="49">
                        <c:v>3.8188783895243959E-2</c:v>
                      </c:pt>
                      <c:pt idx="50">
                        <c:v>3.3659756157706812E-2</c:v>
                      </c:pt>
                      <c:pt idx="51">
                        <c:v>2.7149917014923891E-2</c:v>
                      </c:pt>
                      <c:pt idx="52">
                        <c:v>3.0006085357013369E-2</c:v>
                      </c:pt>
                      <c:pt idx="53">
                        <c:v>2.3605557537824062E-2</c:v>
                      </c:pt>
                      <c:pt idx="54">
                        <c:v>1.2923266359717654E-2</c:v>
                      </c:pt>
                      <c:pt idx="55">
                        <c:v>1.0010662817855707E-2</c:v>
                      </c:pt>
                      <c:pt idx="56">
                        <c:v>1.0579948850748032E-3</c:v>
                      </c:pt>
                      <c:pt idx="57">
                        <c:v>-1.7900332968185471E-3</c:v>
                      </c:pt>
                      <c:pt idx="58">
                        <c:v>-4.8909668534717681E-3</c:v>
                      </c:pt>
                      <c:pt idx="59">
                        <c:v>-9.4719310015937558E-3</c:v>
                      </c:pt>
                      <c:pt idx="60">
                        <c:v>-8.8361945193151225E-3</c:v>
                      </c:pt>
                      <c:pt idx="61">
                        <c:v>-7.2851680718531795E-3</c:v>
                      </c:pt>
                      <c:pt idx="62">
                        <c:v>-3.0593584353914786E-2</c:v>
                      </c:pt>
                      <c:pt idx="63">
                        <c:v>-4.4560842466745208E-2</c:v>
                      </c:pt>
                      <c:pt idx="64">
                        <c:v>-5.0986292580497437E-2</c:v>
                      </c:pt>
                      <c:pt idx="65">
                        <c:v>-5.1514696309382213E-2</c:v>
                      </c:pt>
                      <c:pt idx="66">
                        <c:v>-4.4430951163791574E-2</c:v>
                      </c:pt>
                      <c:pt idx="67">
                        <c:v>-3.5330581544249638E-2</c:v>
                      </c:pt>
                      <c:pt idx="68">
                        <c:v>-3.1030796929329061E-2</c:v>
                      </c:pt>
                      <c:pt idx="69">
                        <c:v>-2.1894109024115552E-2</c:v>
                      </c:pt>
                      <c:pt idx="70">
                        <c:v>-5.6862440351710874E-3</c:v>
                      </c:pt>
                      <c:pt idx="71">
                        <c:v>-1.0898867699927255E-2</c:v>
                      </c:pt>
                      <c:pt idx="72">
                        <c:v>-2.4864293569135183E-2</c:v>
                      </c:pt>
                      <c:pt idx="73">
                        <c:v>-9.9591867644070464E-3</c:v>
                      </c:pt>
                      <c:pt idx="74">
                        <c:v>4.2040093369984134E-2</c:v>
                      </c:pt>
                      <c:pt idx="75">
                        <c:v>7.7307169519285485E-2</c:v>
                      </c:pt>
                      <c:pt idx="76">
                        <c:v>8.6576955229757058E-2</c:v>
                      </c:pt>
                      <c:pt idx="77">
                        <c:v>8.2897453714401326E-2</c:v>
                      </c:pt>
                      <c:pt idx="78">
                        <c:v>8.2289811609801269E-2</c:v>
                      </c:pt>
                      <c:pt idx="79">
                        <c:v>7.2688368597388892E-2</c:v>
                      </c:pt>
                      <c:pt idx="80">
                        <c:v>6.1865426224261763E-2</c:v>
                      </c:pt>
                      <c:pt idx="81">
                        <c:v>6.0098402731553861E-2</c:v>
                      </c:pt>
                      <c:pt idx="82">
                        <c:v>3.9363875050392204E-2</c:v>
                      </c:pt>
                      <c:pt idx="83">
                        <c:v>5.6481813202602683E-2</c:v>
                      </c:pt>
                      <c:pt idx="84">
                        <c:v>7.3744236911465269E-2</c:v>
                      </c:pt>
                      <c:pt idx="85">
                        <c:v>5.8193661783052783E-2</c:v>
                      </c:pt>
                      <c:pt idx="86">
                        <c:v>2.5081307768298033E-2</c:v>
                      </c:pt>
                      <c:pt idx="87">
                        <c:v>1.0384982958479871E-2</c:v>
                      </c:pt>
                      <c:pt idx="88">
                        <c:v>4.0741020191297538E-3</c:v>
                      </c:pt>
                      <c:pt idx="89">
                        <c:v>2.9488926844135131E-3</c:v>
                      </c:pt>
                      <c:pt idx="90">
                        <c:v>5.1633005446411924E-3</c:v>
                      </c:pt>
                      <c:pt idx="91">
                        <c:v>2.824282318241353E-3</c:v>
                      </c:pt>
                      <c:pt idx="92">
                        <c:v>6.8078820859269508E-3</c:v>
                      </c:pt>
                      <c:pt idx="93">
                        <c:v>6.0665987045639799E-4</c:v>
                      </c:pt>
                      <c:pt idx="94">
                        <c:v>3.477754386619532E-3</c:v>
                      </c:pt>
                      <c:pt idx="95">
                        <c:v>-6.7961238601305981E-3</c:v>
                      </c:pt>
                      <c:pt idx="96">
                        <c:v>-1.2734030715868452E-2</c:v>
                      </c:pt>
                      <c:pt idx="97">
                        <c:v>-1.7476855518882024E-2</c:v>
                      </c:pt>
                      <c:pt idx="98">
                        <c:v>-1.8673849843324757E-2</c:v>
                      </c:pt>
                      <c:pt idx="99">
                        <c:v>-1.6476389167893221E-2</c:v>
                      </c:pt>
                      <c:pt idx="100">
                        <c:v>-1.3341820400497386E-2</c:v>
                      </c:pt>
                      <c:pt idx="101">
                        <c:v>-1.2851709360034415E-2</c:v>
                      </c:pt>
                      <c:pt idx="102">
                        <c:v>-1.7325751644848768E-2</c:v>
                      </c:pt>
                    </c:numCache>
                  </c:numRef>
                </c:val>
                <c:extLst xmlns:c15="http://schemas.microsoft.com/office/drawing/2012/chart">
                  <c:ext xmlns:c16="http://schemas.microsoft.com/office/drawing/2014/chart" uri="{C3380CC4-5D6E-409C-BE32-E72D297353CC}">
                    <c16:uniqueId val="{00000007-2FE7-4AB8-BB27-8E8CACADF815}"/>
                  </c:ext>
                </c:extLst>
              </c15:ser>
            </c15:filteredBarSeries>
          </c:ext>
        </c:extLst>
      </c:barChart>
      <c:catAx>
        <c:axId val="1147461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2672"/>
        <c:crosses val="autoZero"/>
        <c:auto val="1"/>
        <c:lblAlgn val="ctr"/>
        <c:lblOffset val="100"/>
        <c:tickLblSkip val="17"/>
        <c:noMultiLvlLbl val="1"/>
      </c:catAx>
      <c:valAx>
        <c:axId val="1147462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47461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Traffic count</a:t>
            </a:r>
            <a:r>
              <a:rPr lang="en-GB" baseline="0"/>
              <a:t> at NI-IE border (rolling 12 months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'NI IE Traffic'!$B$8</c:f>
              <c:strCache>
                <c:ptCount val="1"/>
                <c:pt idx="0">
                  <c:v>Car</c:v>
                </c:pt>
              </c:strCache>
            </c:strRef>
          </c:tx>
          <c:spPr>
            <a:ln w="28575" cap="rnd">
              <a:solidFill>
                <a:schemeClr val="accent1"/>
              </a:solidFill>
              <a:round/>
            </a:ln>
            <a:effectLst/>
          </c:spPr>
          <c:marker>
            <c:symbol val="none"/>
          </c:marker>
          <c:cat>
            <c:strRef>
              <c:f>'NI IE Traffic'!$A$9:$A$123</c:f>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f>'NI IE Traffic'!$B$9:$B$123</c:f>
              <c:numCache>
                <c:formatCode>#,##0</c:formatCode>
                <c:ptCount val="115"/>
                <c:pt idx="0">
                  <c:v>31661967.248480611</c:v>
                </c:pt>
                <c:pt idx="1">
                  <c:v>31744100.243329301</c:v>
                </c:pt>
                <c:pt idx="2">
                  <c:v>31864220.642941795</c:v>
                </c:pt>
                <c:pt idx="3">
                  <c:v>31958254.107379556</c:v>
                </c:pt>
                <c:pt idx="4">
                  <c:v>32065311.107379556</c:v>
                </c:pt>
                <c:pt idx="5">
                  <c:v>32144087.107379556</c:v>
                </c:pt>
                <c:pt idx="6">
                  <c:v>32294778.107379556</c:v>
                </c:pt>
                <c:pt idx="7">
                  <c:v>32434709.107379556</c:v>
                </c:pt>
                <c:pt idx="8">
                  <c:v>32524560.107379556</c:v>
                </c:pt>
                <c:pt idx="9">
                  <c:v>32581446.107379556</c:v>
                </c:pt>
                <c:pt idx="10">
                  <c:v>32663456.251949839</c:v>
                </c:pt>
                <c:pt idx="11">
                  <c:v>32555929.585693374</c:v>
                </c:pt>
                <c:pt idx="12">
                  <c:v>32638285</c:v>
                </c:pt>
                <c:pt idx="13">
                  <c:v>32685839</c:v>
                </c:pt>
                <c:pt idx="14">
                  <c:v>32729498</c:v>
                </c:pt>
                <c:pt idx="15">
                  <c:v>32791127</c:v>
                </c:pt>
                <c:pt idx="16">
                  <c:v>32844902</c:v>
                </c:pt>
                <c:pt idx="17">
                  <c:v>32995582</c:v>
                </c:pt>
                <c:pt idx="18">
                  <c:v>33083419</c:v>
                </c:pt>
                <c:pt idx="19">
                  <c:v>33043521</c:v>
                </c:pt>
                <c:pt idx="20">
                  <c:v>33064257</c:v>
                </c:pt>
                <c:pt idx="21">
                  <c:v>33035841</c:v>
                </c:pt>
                <c:pt idx="22">
                  <c:v>33114221</c:v>
                </c:pt>
                <c:pt idx="23">
                  <c:v>33282204</c:v>
                </c:pt>
                <c:pt idx="24">
                  <c:v>33441112</c:v>
                </c:pt>
                <c:pt idx="25">
                  <c:v>33622923</c:v>
                </c:pt>
                <c:pt idx="26">
                  <c:v>33662413</c:v>
                </c:pt>
                <c:pt idx="27">
                  <c:v>33768790</c:v>
                </c:pt>
                <c:pt idx="28">
                  <c:v>33832256</c:v>
                </c:pt>
                <c:pt idx="29">
                  <c:v>33974233</c:v>
                </c:pt>
                <c:pt idx="30">
                  <c:v>34081245</c:v>
                </c:pt>
                <c:pt idx="31">
                  <c:v>34278303</c:v>
                </c:pt>
                <c:pt idx="32">
                  <c:v>34525391</c:v>
                </c:pt>
                <c:pt idx="33">
                  <c:v>34813704</c:v>
                </c:pt>
                <c:pt idx="34">
                  <c:v>34957424.5</c:v>
                </c:pt>
                <c:pt idx="35">
                  <c:v>35032571</c:v>
                </c:pt>
                <c:pt idx="36">
                  <c:v>35042226</c:v>
                </c:pt>
                <c:pt idx="37">
                  <c:v>35045156.5</c:v>
                </c:pt>
                <c:pt idx="38">
                  <c:v>35224136</c:v>
                </c:pt>
                <c:pt idx="39">
                  <c:v>35280701.5</c:v>
                </c:pt>
                <c:pt idx="40">
                  <c:v>35405655.5</c:v>
                </c:pt>
                <c:pt idx="41">
                  <c:v>35441588.5</c:v>
                </c:pt>
                <c:pt idx="42">
                  <c:v>35507001.5</c:v>
                </c:pt>
                <c:pt idx="43">
                  <c:v>35579264.5</c:v>
                </c:pt>
                <c:pt idx="44">
                  <c:v>35531984.5</c:v>
                </c:pt>
                <c:pt idx="45">
                  <c:v>35568264.5</c:v>
                </c:pt>
                <c:pt idx="46">
                  <c:v>35584152</c:v>
                </c:pt>
                <c:pt idx="47">
                  <c:v>35608587.5</c:v>
                </c:pt>
                <c:pt idx="48">
                  <c:v>35637865.5</c:v>
                </c:pt>
                <c:pt idx="49">
                  <c:v>35560838</c:v>
                </c:pt>
                <c:pt idx="50">
                  <c:v>35558765.5</c:v>
                </c:pt>
                <c:pt idx="51">
                  <c:v>35722130</c:v>
                </c:pt>
                <c:pt idx="52">
                  <c:v>35840126</c:v>
                </c:pt>
                <c:pt idx="53">
                  <c:v>35921240</c:v>
                </c:pt>
                <c:pt idx="54">
                  <c:v>35981628.403896309</c:v>
                </c:pt>
                <c:pt idx="55">
                  <c:v>36051829.385471426</c:v>
                </c:pt>
                <c:pt idx="56">
                  <c:v>36169060.603011101</c:v>
                </c:pt>
                <c:pt idx="57">
                  <c:v>36187878.606161788</c:v>
                </c:pt>
                <c:pt idx="58">
                  <c:v>36279835.206163168</c:v>
                </c:pt>
                <c:pt idx="59">
                  <c:v>36380874.603890233</c:v>
                </c:pt>
                <c:pt idx="60">
                  <c:v>36464154.937223569</c:v>
                </c:pt>
                <c:pt idx="61">
                  <c:v>36657445.937223569</c:v>
                </c:pt>
                <c:pt idx="62">
                  <c:v>36705585.937223569</c:v>
                </c:pt>
                <c:pt idx="63">
                  <c:v>36659263.937223569</c:v>
                </c:pt>
                <c:pt idx="64">
                  <c:v>36763553.269715309</c:v>
                </c:pt>
                <c:pt idx="65">
                  <c:v>36867523.970509939</c:v>
                </c:pt>
                <c:pt idx="66">
                  <c:v>36934592.566613629</c:v>
                </c:pt>
                <c:pt idx="67">
                  <c:v>36909572.58503852</c:v>
                </c:pt>
                <c:pt idx="68">
                  <c:v>36934144.927010573</c:v>
                </c:pt>
                <c:pt idx="69">
                  <c:v>36961548.213478163</c:v>
                </c:pt>
                <c:pt idx="70">
                  <c:v>36962814.61347679</c:v>
                </c:pt>
                <c:pt idx="71">
                  <c:v>37035042.215749726</c:v>
                </c:pt>
                <c:pt idx="72">
                  <c:v>37086373.88241639</c:v>
                </c:pt>
                <c:pt idx="73">
                  <c:v>36184272.88241639</c:v>
                </c:pt>
                <c:pt idx="74">
                  <c:v>33836358.88241639</c:v>
                </c:pt>
                <c:pt idx="75">
                  <c:v>31801601.88241639</c:v>
                </c:pt>
                <c:pt idx="76">
                  <c:v>30459818.625707671</c:v>
                </c:pt>
                <c:pt idx="77">
                  <c:v>29822234.856508363</c:v>
                </c:pt>
                <c:pt idx="78">
                  <c:v>29415957.742382891</c:v>
                </c:pt>
                <c:pt idx="79">
                  <c:v>29012635.043601952</c:v>
                </c:pt>
                <c:pt idx="80">
                  <c:v>27621705.324505161</c:v>
                </c:pt>
                <c:pt idx="81">
                  <c:v>26314939.484190423</c:v>
                </c:pt>
                <c:pt idx="82">
                  <c:v>25430589.912927244</c:v>
                </c:pt>
                <c:pt idx="83">
                  <c:v>23890553.912927244</c:v>
                </c:pt>
                <c:pt idx="84">
                  <c:v>22235583.912927251</c:v>
                </c:pt>
                <c:pt idx="85">
                  <c:v>21830641</c:v>
                </c:pt>
                <c:pt idx="86">
                  <c:v>23006245</c:v>
                </c:pt>
                <c:pt idx="87">
                  <c:v>24395838</c:v>
                </c:pt>
                <c:pt idx="88">
                  <c:v>25310801</c:v>
                </c:pt>
                <c:pt idx="89">
                  <c:v>25543075</c:v>
                </c:pt>
                <c:pt idx="90">
                  <c:v>25602908</c:v>
                </c:pt>
                <c:pt idx="91">
                  <c:v>25818471.718455311</c:v>
                </c:pt>
                <c:pt idx="92">
                  <c:v>26981142.878040366</c:v>
                </c:pt>
                <c:pt idx="93">
                  <c:v>28022921.428736821</c:v>
                </c:pt>
                <c:pt idx="94">
                  <c:v>28624467</c:v>
                </c:pt>
                <c:pt idx="95">
                  <c:v>29808532</c:v>
                </c:pt>
                <c:pt idx="96">
                  <c:v>31101640</c:v>
                </c:pt>
                <c:pt idx="97">
                  <c:v>32362508</c:v>
                </c:pt>
                <c:pt idx="98">
                  <c:v>33492096</c:v>
                </c:pt>
                <c:pt idx="99">
                  <c:v>34041105.433333337</c:v>
                </c:pt>
                <c:pt idx="100">
                  <c:v>34301660.433333337</c:v>
                </c:pt>
                <c:pt idx="101">
                  <c:v>34504609.866666667</c:v>
                </c:pt>
                <c:pt idx="102">
                  <c:v>34743579.866666667</c:v>
                </c:pt>
                <c:pt idx="103">
                  <c:v>35007866.866666667</c:v>
                </c:pt>
                <c:pt idx="104">
                  <c:v>35111909.462180033</c:v>
                </c:pt>
                <c:pt idx="105">
                  <c:v>35360002.462180033</c:v>
                </c:pt>
                <c:pt idx="106">
                  <c:v>35575661.462180033</c:v>
                </c:pt>
                <c:pt idx="107">
                  <c:v>35818232.462180033</c:v>
                </c:pt>
                <c:pt idx="108">
                  <c:v>36052741.462180033</c:v>
                </c:pt>
                <c:pt idx="109">
                  <c:v>36160806.462180033</c:v>
                </c:pt>
                <c:pt idx="110">
                  <c:v>36282462.294813618</c:v>
                </c:pt>
                <c:pt idx="111">
                  <c:v>36460252.861480281</c:v>
                </c:pt>
                <c:pt idx="112">
                  <c:v>36646263.861480281</c:v>
                </c:pt>
                <c:pt idx="113">
                  <c:v>36771755.428146943</c:v>
                </c:pt>
                <c:pt idx="114">
                  <c:v>36862437.428146943</c:v>
                </c:pt>
              </c:numCache>
            </c:numRef>
          </c:val>
          <c:smooth val="0"/>
          <c:extLst>
            <c:ext xmlns:c16="http://schemas.microsoft.com/office/drawing/2014/chart" uri="{C3380CC4-5D6E-409C-BE32-E72D297353CC}">
              <c16:uniqueId val="{00000000-88F7-4EB2-81DD-E6C2F310D8CB}"/>
            </c:ext>
          </c:extLst>
        </c:ser>
        <c:ser>
          <c:idx val="4"/>
          <c:order val="4"/>
          <c:tx>
            <c:strRef>
              <c:f>'NI IE Traffic'!$F$8</c:f>
              <c:strCache>
                <c:ptCount val="1"/>
                <c:pt idx="0">
                  <c:v>Bus</c:v>
                </c:pt>
              </c:strCache>
            </c:strRef>
          </c:tx>
          <c:spPr>
            <a:ln w="28575" cap="rnd">
              <a:solidFill>
                <a:schemeClr val="accent5"/>
              </a:solidFill>
              <a:round/>
            </a:ln>
            <a:effectLst/>
          </c:spPr>
          <c:marker>
            <c:symbol val="none"/>
          </c:marker>
          <c:cat>
            <c:strRef>
              <c:f>'NI IE Traffic'!$A$9:$A$123</c:f>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f>'NI IE Traffic'!$F$9:$F$123</c:f>
              <c:numCache>
                <c:formatCode>#,##0</c:formatCode>
                <c:ptCount val="115"/>
                <c:pt idx="0">
                  <c:v>245857.70736513135</c:v>
                </c:pt>
                <c:pt idx="1">
                  <c:v>249458.2161484182</c:v>
                </c:pt>
                <c:pt idx="2">
                  <c:v>251106.42322080076</c:v>
                </c:pt>
                <c:pt idx="3">
                  <c:v>252645.65492674161</c:v>
                </c:pt>
                <c:pt idx="4">
                  <c:v>251605.65492674161</c:v>
                </c:pt>
                <c:pt idx="5">
                  <c:v>250615.65492674161</c:v>
                </c:pt>
                <c:pt idx="6">
                  <c:v>249905.65492674161</c:v>
                </c:pt>
                <c:pt idx="7">
                  <c:v>250154.65492674161</c:v>
                </c:pt>
                <c:pt idx="8">
                  <c:v>248367.65492674161</c:v>
                </c:pt>
                <c:pt idx="9">
                  <c:v>247878.65492674161</c:v>
                </c:pt>
                <c:pt idx="10">
                  <c:v>247008.79616672767</c:v>
                </c:pt>
                <c:pt idx="11">
                  <c:v>244182.91491195397</c:v>
                </c:pt>
                <c:pt idx="12">
                  <c:v>241414</c:v>
                </c:pt>
                <c:pt idx="13">
                  <c:v>240384</c:v>
                </c:pt>
                <c:pt idx="14">
                  <c:v>240002</c:v>
                </c:pt>
                <c:pt idx="15">
                  <c:v>238184</c:v>
                </c:pt>
                <c:pt idx="16">
                  <c:v>239553</c:v>
                </c:pt>
                <c:pt idx="17">
                  <c:v>241695</c:v>
                </c:pt>
                <c:pt idx="18">
                  <c:v>242698</c:v>
                </c:pt>
                <c:pt idx="19">
                  <c:v>242454</c:v>
                </c:pt>
                <c:pt idx="20">
                  <c:v>242749</c:v>
                </c:pt>
                <c:pt idx="21">
                  <c:v>242585</c:v>
                </c:pt>
                <c:pt idx="22">
                  <c:v>243078</c:v>
                </c:pt>
                <c:pt idx="23">
                  <c:v>243978</c:v>
                </c:pt>
                <c:pt idx="24">
                  <c:v>245324</c:v>
                </c:pt>
                <c:pt idx="25">
                  <c:v>246587</c:v>
                </c:pt>
                <c:pt idx="26">
                  <c:v>247593</c:v>
                </c:pt>
                <c:pt idx="27">
                  <c:v>248885</c:v>
                </c:pt>
                <c:pt idx="28">
                  <c:v>249744</c:v>
                </c:pt>
                <c:pt idx="29">
                  <c:v>251625</c:v>
                </c:pt>
                <c:pt idx="30">
                  <c:v>253299</c:v>
                </c:pt>
                <c:pt idx="31">
                  <c:v>255786</c:v>
                </c:pt>
                <c:pt idx="32">
                  <c:v>258007</c:v>
                </c:pt>
                <c:pt idx="33">
                  <c:v>259343</c:v>
                </c:pt>
                <c:pt idx="34">
                  <c:v>260540.5</c:v>
                </c:pt>
                <c:pt idx="35">
                  <c:v>260838</c:v>
                </c:pt>
                <c:pt idx="36">
                  <c:v>260612.5</c:v>
                </c:pt>
                <c:pt idx="37">
                  <c:v>260604.5</c:v>
                </c:pt>
                <c:pt idx="38">
                  <c:v>262222</c:v>
                </c:pt>
                <c:pt idx="39">
                  <c:v>265942</c:v>
                </c:pt>
                <c:pt idx="40">
                  <c:v>273178</c:v>
                </c:pt>
                <c:pt idx="41">
                  <c:v>279931</c:v>
                </c:pt>
                <c:pt idx="42">
                  <c:v>288082</c:v>
                </c:pt>
                <c:pt idx="43">
                  <c:v>295700</c:v>
                </c:pt>
                <c:pt idx="44">
                  <c:v>302767</c:v>
                </c:pt>
                <c:pt idx="45">
                  <c:v>309687</c:v>
                </c:pt>
                <c:pt idx="46">
                  <c:v>315459.5</c:v>
                </c:pt>
                <c:pt idx="47">
                  <c:v>322051</c:v>
                </c:pt>
                <c:pt idx="48">
                  <c:v>328526.5</c:v>
                </c:pt>
                <c:pt idx="49">
                  <c:v>334721.5</c:v>
                </c:pt>
                <c:pt idx="50">
                  <c:v>341835</c:v>
                </c:pt>
                <c:pt idx="51">
                  <c:v>348792</c:v>
                </c:pt>
                <c:pt idx="52">
                  <c:v>352011</c:v>
                </c:pt>
                <c:pt idx="53">
                  <c:v>354620</c:v>
                </c:pt>
                <c:pt idx="54">
                  <c:v>357100.33094173233</c:v>
                </c:pt>
                <c:pt idx="55">
                  <c:v>359485.33301600884</c:v>
                </c:pt>
                <c:pt idx="56">
                  <c:v>362242.6436121352</c:v>
                </c:pt>
                <c:pt idx="57">
                  <c:v>364667.61580182263</c:v>
                </c:pt>
                <c:pt idx="58">
                  <c:v>366910.37844246387</c:v>
                </c:pt>
                <c:pt idx="59">
                  <c:v>370095.29763933498</c:v>
                </c:pt>
                <c:pt idx="60">
                  <c:v>373078.29763933498</c:v>
                </c:pt>
                <c:pt idx="61">
                  <c:v>378466.29763933498</c:v>
                </c:pt>
                <c:pt idx="62">
                  <c:v>381747.29763933498</c:v>
                </c:pt>
                <c:pt idx="63">
                  <c:v>385076.29763933492</c:v>
                </c:pt>
                <c:pt idx="64">
                  <c:v>389022.50276993582</c:v>
                </c:pt>
                <c:pt idx="65">
                  <c:v>392619.32182887086</c:v>
                </c:pt>
                <c:pt idx="66">
                  <c:v>393652.99088713859</c:v>
                </c:pt>
                <c:pt idx="67">
                  <c:v>394149.98881286202</c:v>
                </c:pt>
                <c:pt idx="68">
                  <c:v>395180.91749241296</c:v>
                </c:pt>
                <c:pt idx="69">
                  <c:v>396228.29923932283</c:v>
                </c:pt>
                <c:pt idx="70">
                  <c:v>396127.53659868159</c:v>
                </c:pt>
                <c:pt idx="71">
                  <c:v>396438.61740181048</c:v>
                </c:pt>
                <c:pt idx="72">
                  <c:v>396746.61740181048</c:v>
                </c:pt>
                <c:pt idx="73">
                  <c:v>387270.61740181048</c:v>
                </c:pt>
                <c:pt idx="74">
                  <c:v>364592.61740181048</c:v>
                </c:pt>
                <c:pt idx="75">
                  <c:v>339416.61740181048</c:v>
                </c:pt>
                <c:pt idx="76">
                  <c:v>314064.87017775123</c:v>
                </c:pt>
                <c:pt idx="77">
                  <c:v>291850.6290118937</c:v>
                </c:pt>
                <c:pt idx="78">
                  <c:v>272860.03997744445</c:v>
                </c:pt>
                <c:pt idx="79">
                  <c:v>256622.2220689001</c:v>
                </c:pt>
                <c:pt idx="80">
                  <c:v>240177.17527795042</c:v>
                </c:pt>
                <c:pt idx="81">
                  <c:v>225207.30716935953</c:v>
                </c:pt>
                <c:pt idx="82">
                  <c:v>216462.63726275429</c:v>
                </c:pt>
                <c:pt idx="83">
                  <c:v>203453.63726275429</c:v>
                </c:pt>
                <c:pt idx="84">
                  <c:v>188826.63726275429</c:v>
                </c:pt>
                <c:pt idx="85">
                  <c:v>183881</c:v>
                </c:pt>
                <c:pt idx="86">
                  <c:v>191179</c:v>
                </c:pt>
                <c:pt idx="87">
                  <c:v>198977</c:v>
                </c:pt>
                <c:pt idx="88">
                  <c:v>205783</c:v>
                </c:pt>
                <c:pt idx="89">
                  <c:v>210436</c:v>
                </c:pt>
                <c:pt idx="90">
                  <c:v>214609</c:v>
                </c:pt>
                <c:pt idx="91">
                  <c:v>220339.00840612871</c:v>
                </c:pt>
                <c:pt idx="92">
                  <c:v>228006.81592140117</c:v>
                </c:pt>
                <c:pt idx="93">
                  <c:v>236977.33009339473</c:v>
                </c:pt>
                <c:pt idx="94">
                  <c:v>240875</c:v>
                </c:pt>
                <c:pt idx="95">
                  <c:v>247620</c:v>
                </c:pt>
                <c:pt idx="96">
                  <c:v>254801</c:v>
                </c:pt>
                <c:pt idx="97">
                  <c:v>263933</c:v>
                </c:pt>
                <c:pt idx="98">
                  <c:v>272366</c:v>
                </c:pt>
                <c:pt idx="99">
                  <c:v>282095.93333333335</c:v>
                </c:pt>
                <c:pt idx="100">
                  <c:v>291407.93333333335</c:v>
                </c:pt>
                <c:pt idx="101">
                  <c:v>300233.8666666667</c:v>
                </c:pt>
                <c:pt idx="102">
                  <c:v>307600.8666666667</c:v>
                </c:pt>
                <c:pt idx="103">
                  <c:v>313854.8666666667</c:v>
                </c:pt>
                <c:pt idx="104">
                  <c:v>317677.53889271454</c:v>
                </c:pt>
                <c:pt idx="105">
                  <c:v>322088.53889271454</c:v>
                </c:pt>
                <c:pt idx="106">
                  <c:v>324090.53889271454</c:v>
                </c:pt>
                <c:pt idx="107">
                  <c:v>326761.53889271454</c:v>
                </c:pt>
                <c:pt idx="108">
                  <c:v>329903.53889271448</c:v>
                </c:pt>
                <c:pt idx="109">
                  <c:v>332873.53889271448</c:v>
                </c:pt>
                <c:pt idx="110">
                  <c:v>336550.15523201571</c:v>
                </c:pt>
                <c:pt idx="111">
                  <c:v>341346.22189868242</c:v>
                </c:pt>
                <c:pt idx="112">
                  <c:v>347352.22189868242</c:v>
                </c:pt>
                <c:pt idx="113">
                  <c:v>351679.28856534907</c:v>
                </c:pt>
                <c:pt idx="114">
                  <c:v>357013.28856534907</c:v>
                </c:pt>
              </c:numCache>
            </c:numRef>
          </c:val>
          <c:smooth val="0"/>
          <c:extLst>
            <c:ext xmlns:c16="http://schemas.microsoft.com/office/drawing/2014/chart" uri="{C3380CC4-5D6E-409C-BE32-E72D297353CC}">
              <c16:uniqueId val="{00000004-88F7-4EB2-81DD-E6C2F310D8CB}"/>
            </c:ext>
          </c:extLst>
        </c:ser>
        <c:ser>
          <c:idx val="5"/>
          <c:order val="5"/>
          <c:tx>
            <c:strRef>
              <c:f>'NI IE Traffic'!$G$8</c:f>
              <c:strCache>
                <c:ptCount val="1"/>
                <c:pt idx="0">
                  <c:v>Caravan</c:v>
                </c:pt>
              </c:strCache>
            </c:strRef>
          </c:tx>
          <c:spPr>
            <a:ln w="28575" cap="rnd">
              <a:solidFill>
                <a:schemeClr val="accent6"/>
              </a:solidFill>
              <a:round/>
            </a:ln>
            <a:effectLst/>
          </c:spPr>
          <c:marker>
            <c:symbol val="none"/>
          </c:marker>
          <c:cat>
            <c:strRef>
              <c:f>'NI IE Traffic'!$A$9:$A$123</c:f>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f>'NI IE Traffic'!$G$9:$G$123</c:f>
              <c:numCache>
                <c:formatCode>#,##0</c:formatCode>
                <c:ptCount val="115"/>
                <c:pt idx="0">
                  <c:v>347684.92503700452</c:v>
                </c:pt>
                <c:pt idx="1">
                  <c:v>349188.38649908302</c:v>
                </c:pt>
                <c:pt idx="2">
                  <c:v>353983.64831712923</c:v>
                </c:pt>
                <c:pt idx="3">
                  <c:v>355738.67849097901</c:v>
                </c:pt>
                <c:pt idx="4">
                  <c:v>357996.67849097901</c:v>
                </c:pt>
                <c:pt idx="5">
                  <c:v>360869.67849097901</c:v>
                </c:pt>
                <c:pt idx="6">
                  <c:v>363176.67849097901</c:v>
                </c:pt>
                <c:pt idx="7">
                  <c:v>366701.67849097901</c:v>
                </c:pt>
                <c:pt idx="8">
                  <c:v>369308.67849097901</c:v>
                </c:pt>
                <c:pt idx="9">
                  <c:v>370753.17849097901</c:v>
                </c:pt>
                <c:pt idx="10">
                  <c:v>373114.93247266533</c:v>
                </c:pt>
                <c:pt idx="11">
                  <c:v>372475.49808065756</c:v>
                </c:pt>
                <c:pt idx="12">
                  <c:v>375218</c:v>
                </c:pt>
                <c:pt idx="13">
                  <c:v>377060</c:v>
                </c:pt>
                <c:pt idx="14">
                  <c:v>377602</c:v>
                </c:pt>
                <c:pt idx="15">
                  <c:v>377673</c:v>
                </c:pt>
                <c:pt idx="16">
                  <c:v>379996</c:v>
                </c:pt>
                <c:pt idx="17">
                  <c:v>380654</c:v>
                </c:pt>
                <c:pt idx="18">
                  <c:v>382176</c:v>
                </c:pt>
                <c:pt idx="19">
                  <c:v>381785</c:v>
                </c:pt>
                <c:pt idx="20">
                  <c:v>382218</c:v>
                </c:pt>
                <c:pt idx="21">
                  <c:v>381502</c:v>
                </c:pt>
                <c:pt idx="22">
                  <c:v>380967</c:v>
                </c:pt>
                <c:pt idx="23">
                  <c:v>382103</c:v>
                </c:pt>
                <c:pt idx="24">
                  <c:v>383487</c:v>
                </c:pt>
                <c:pt idx="25">
                  <c:v>385338</c:v>
                </c:pt>
                <c:pt idx="26">
                  <c:v>384755</c:v>
                </c:pt>
                <c:pt idx="27">
                  <c:v>386969</c:v>
                </c:pt>
                <c:pt idx="28">
                  <c:v>386775</c:v>
                </c:pt>
                <c:pt idx="29">
                  <c:v>387065</c:v>
                </c:pt>
                <c:pt idx="30">
                  <c:v>388931</c:v>
                </c:pt>
                <c:pt idx="31">
                  <c:v>390185</c:v>
                </c:pt>
                <c:pt idx="32">
                  <c:v>391996</c:v>
                </c:pt>
                <c:pt idx="33">
                  <c:v>396003</c:v>
                </c:pt>
                <c:pt idx="34">
                  <c:v>399132.5</c:v>
                </c:pt>
                <c:pt idx="35">
                  <c:v>402328.5</c:v>
                </c:pt>
                <c:pt idx="36">
                  <c:v>403255</c:v>
                </c:pt>
                <c:pt idx="37">
                  <c:v>403423.5</c:v>
                </c:pt>
                <c:pt idx="38">
                  <c:v>407069</c:v>
                </c:pt>
                <c:pt idx="39">
                  <c:v>409253.5</c:v>
                </c:pt>
                <c:pt idx="40">
                  <c:v>410110</c:v>
                </c:pt>
                <c:pt idx="41">
                  <c:v>411438</c:v>
                </c:pt>
                <c:pt idx="42">
                  <c:v>411202</c:v>
                </c:pt>
                <c:pt idx="43">
                  <c:v>411502</c:v>
                </c:pt>
                <c:pt idx="44">
                  <c:v>410405</c:v>
                </c:pt>
                <c:pt idx="45">
                  <c:v>410990</c:v>
                </c:pt>
                <c:pt idx="46">
                  <c:v>409569.5</c:v>
                </c:pt>
                <c:pt idx="47">
                  <c:v>409167.5</c:v>
                </c:pt>
                <c:pt idx="48">
                  <c:v>409875</c:v>
                </c:pt>
                <c:pt idx="49">
                  <c:v>410038.5</c:v>
                </c:pt>
                <c:pt idx="50">
                  <c:v>408366</c:v>
                </c:pt>
                <c:pt idx="51">
                  <c:v>410946.5</c:v>
                </c:pt>
                <c:pt idx="52">
                  <c:v>414546</c:v>
                </c:pt>
                <c:pt idx="53">
                  <c:v>418026</c:v>
                </c:pt>
                <c:pt idx="54">
                  <c:v>420705.7901271545</c:v>
                </c:pt>
                <c:pt idx="55">
                  <c:v>421615.43260309502</c:v>
                </c:pt>
                <c:pt idx="56">
                  <c:v>425005.15968326991</c:v>
                </c:pt>
                <c:pt idx="57">
                  <c:v>425532.65079946193</c:v>
                </c:pt>
                <c:pt idx="58">
                  <c:v>426095.28453678486</c:v>
                </c:pt>
                <c:pt idx="59">
                  <c:v>426801.70803628693</c:v>
                </c:pt>
                <c:pt idx="60">
                  <c:v>427236.70803628693</c:v>
                </c:pt>
                <c:pt idx="61">
                  <c:v>426744.70803628693</c:v>
                </c:pt>
                <c:pt idx="62">
                  <c:v>427378.70803628687</c:v>
                </c:pt>
                <c:pt idx="63">
                  <c:v>424883.70803628693</c:v>
                </c:pt>
                <c:pt idx="64">
                  <c:v>425731.40959909116</c:v>
                </c:pt>
                <c:pt idx="65">
                  <c:v>427478.36424962431</c:v>
                </c:pt>
                <c:pt idx="66">
                  <c:v>425825.57412246981</c:v>
                </c:pt>
                <c:pt idx="67">
                  <c:v>423876.93164652929</c:v>
                </c:pt>
                <c:pt idx="68">
                  <c:v>422336.43402018701</c:v>
                </c:pt>
                <c:pt idx="69">
                  <c:v>419934.88892147725</c:v>
                </c:pt>
                <c:pt idx="70">
                  <c:v>419584.25518415426</c:v>
                </c:pt>
                <c:pt idx="71">
                  <c:v>419634.83168465225</c:v>
                </c:pt>
                <c:pt idx="72">
                  <c:v>417676.83168465225</c:v>
                </c:pt>
                <c:pt idx="73">
                  <c:v>414324.83168465225</c:v>
                </c:pt>
                <c:pt idx="74">
                  <c:v>393550.83168465225</c:v>
                </c:pt>
                <c:pt idx="75">
                  <c:v>381551.83168465225</c:v>
                </c:pt>
                <c:pt idx="76">
                  <c:v>374701.91275054036</c:v>
                </c:pt>
                <c:pt idx="77">
                  <c:v>372601.25911128614</c:v>
                </c:pt>
                <c:pt idx="78">
                  <c:v>373937.53917718405</c:v>
                </c:pt>
                <c:pt idx="79">
                  <c:v>379736.88544019253</c:v>
                </c:pt>
                <c:pt idx="80">
                  <c:v>379002.05203880009</c:v>
                </c:pt>
                <c:pt idx="81">
                  <c:v>379250.75537272566</c:v>
                </c:pt>
                <c:pt idx="82">
                  <c:v>383372.20977186732</c:v>
                </c:pt>
                <c:pt idx="83">
                  <c:v>379492.20977186732</c:v>
                </c:pt>
                <c:pt idx="84">
                  <c:v>376185.20977186732</c:v>
                </c:pt>
                <c:pt idx="85">
                  <c:v>382879</c:v>
                </c:pt>
                <c:pt idx="86">
                  <c:v>403418</c:v>
                </c:pt>
                <c:pt idx="87">
                  <c:v>416672</c:v>
                </c:pt>
                <c:pt idx="88">
                  <c:v>424063</c:v>
                </c:pt>
                <c:pt idx="89">
                  <c:v>424662</c:v>
                </c:pt>
                <c:pt idx="90">
                  <c:v>425232</c:v>
                </c:pt>
                <c:pt idx="91">
                  <c:v>426362.49980298959</c:v>
                </c:pt>
                <c:pt idx="92">
                  <c:v>430487.10375054943</c:v>
                </c:pt>
                <c:pt idx="93">
                  <c:v>434162.4543991416</c:v>
                </c:pt>
                <c:pt idx="94">
                  <c:v>432915</c:v>
                </c:pt>
                <c:pt idx="95">
                  <c:v>439457</c:v>
                </c:pt>
                <c:pt idx="96">
                  <c:v>443492</c:v>
                </c:pt>
                <c:pt idx="97">
                  <c:v>445813</c:v>
                </c:pt>
                <c:pt idx="98">
                  <c:v>448628</c:v>
                </c:pt>
                <c:pt idx="99">
                  <c:v>447686.6333333333</c:v>
                </c:pt>
                <c:pt idx="100">
                  <c:v>444642.6333333333</c:v>
                </c:pt>
                <c:pt idx="101">
                  <c:v>443914.2666666666</c:v>
                </c:pt>
                <c:pt idx="102">
                  <c:v>445667.2666666666</c:v>
                </c:pt>
                <c:pt idx="103">
                  <c:v>443747.2666666666</c:v>
                </c:pt>
                <c:pt idx="104">
                  <c:v>440547.57199273177</c:v>
                </c:pt>
                <c:pt idx="105">
                  <c:v>439278.57199273183</c:v>
                </c:pt>
                <c:pt idx="106">
                  <c:v>437766.57199273183</c:v>
                </c:pt>
                <c:pt idx="107">
                  <c:v>435612.57199273183</c:v>
                </c:pt>
                <c:pt idx="108">
                  <c:v>436712.57199273183</c:v>
                </c:pt>
                <c:pt idx="109">
                  <c:v>435511.57199273183</c:v>
                </c:pt>
                <c:pt idx="110">
                  <c:v>434262.2883794693</c:v>
                </c:pt>
                <c:pt idx="111">
                  <c:v>437027.655046136</c:v>
                </c:pt>
                <c:pt idx="112">
                  <c:v>440788.655046136</c:v>
                </c:pt>
                <c:pt idx="113">
                  <c:v>440304.02171280258</c:v>
                </c:pt>
                <c:pt idx="114">
                  <c:v>439693.02171280264</c:v>
                </c:pt>
              </c:numCache>
            </c:numRef>
          </c:val>
          <c:smooth val="0"/>
          <c:extLst>
            <c:ext xmlns:c16="http://schemas.microsoft.com/office/drawing/2014/chart" uri="{C3380CC4-5D6E-409C-BE32-E72D297353CC}">
              <c16:uniqueId val="{00000005-88F7-4EB2-81DD-E6C2F310D8CB}"/>
            </c:ext>
          </c:extLst>
        </c:ser>
        <c:ser>
          <c:idx val="6"/>
          <c:order val="6"/>
          <c:tx>
            <c:strRef>
              <c:f>'NI IE Traffic'!$H$8</c:f>
              <c:strCache>
                <c:ptCount val="1"/>
                <c:pt idx="0">
                  <c:v>Motorbike</c:v>
                </c:pt>
              </c:strCache>
            </c:strRef>
          </c:tx>
          <c:spPr>
            <a:ln w="28575" cap="rnd">
              <a:solidFill>
                <a:schemeClr val="accent1">
                  <a:lumMod val="60000"/>
                </a:schemeClr>
              </a:solidFill>
              <a:round/>
            </a:ln>
            <a:effectLst/>
          </c:spPr>
          <c:marker>
            <c:symbol val="none"/>
          </c:marker>
          <c:cat>
            <c:strRef>
              <c:f>'NI IE Traffic'!$A$9:$A$123</c:f>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f>'NI IE Traffic'!$H$9:$H$123</c:f>
              <c:numCache>
                <c:formatCode>#,##0</c:formatCode>
                <c:ptCount val="115"/>
                <c:pt idx="0">
                  <c:v>122539.38802783203</c:v>
                </c:pt>
                <c:pt idx="1">
                  <c:v>123144.72525488639</c:v>
                </c:pt>
                <c:pt idx="2">
                  <c:v>124922.2495147548</c:v>
                </c:pt>
                <c:pt idx="3">
                  <c:v>124419.89277421946</c:v>
                </c:pt>
                <c:pt idx="4">
                  <c:v>126697.89277421946</c:v>
                </c:pt>
                <c:pt idx="5">
                  <c:v>123066.89277421946</c:v>
                </c:pt>
                <c:pt idx="6">
                  <c:v>123540.89277421946</c:v>
                </c:pt>
                <c:pt idx="7">
                  <c:v>125214.89277421946</c:v>
                </c:pt>
                <c:pt idx="8">
                  <c:v>125512.89277421946</c:v>
                </c:pt>
                <c:pt idx="9">
                  <c:v>125718.89277421946</c:v>
                </c:pt>
                <c:pt idx="10">
                  <c:v>125355.64733475015</c:v>
                </c:pt>
                <c:pt idx="11">
                  <c:v>124488.01003490401</c:v>
                </c:pt>
                <c:pt idx="12">
                  <c:v>124761</c:v>
                </c:pt>
                <c:pt idx="13">
                  <c:v>125021</c:v>
                </c:pt>
                <c:pt idx="14">
                  <c:v>124399</c:v>
                </c:pt>
                <c:pt idx="15">
                  <c:v>123270</c:v>
                </c:pt>
                <c:pt idx="16">
                  <c:v>122226</c:v>
                </c:pt>
                <c:pt idx="17">
                  <c:v>121944</c:v>
                </c:pt>
                <c:pt idx="18">
                  <c:v>122417</c:v>
                </c:pt>
                <c:pt idx="19">
                  <c:v>120745</c:v>
                </c:pt>
                <c:pt idx="20">
                  <c:v>122231</c:v>
                </c:pt>
                <c:pt idx="21">
                  <c:v>121528</c:v>
                </c:pt>
                <c:pt idx="22">
                  <c:v>121612</c:v>
                </c:pt>
                <c:pt idx="23">
                  <c:v>121995</c:v>
                </c:pt>
                <c:pt idx="24">
                  <c:v>122647</c:v>
                </c:pt>
                <c:pt idx="25">
                  <c:v>122746</c:v>
                </c:pt>
                <c:pt idx="26">
                  <c:v>121122</c:v>
                </c:pt>
                <c:pt idx="27">
                  <c:v>121834</c:v>
                </c:pt>
                <c:pt idx="28">
                  <c:v>120545</c:v>
                </c:pt>
                <c:pt idx="29">
                  <c:v>120707</c:v>
                </c:pt>
                <c:pt idx="30">
                  <c:v>120454</c:v>
                </c:pt>
                <c:pt idx="31">
                  <c:v>118194</c:v>
                </c:pt>
                <c:pt idx="32">
                  <c:v>118405</c:v>
                </c:pt>
                <c:pt idx="33">
                  <c:v>118151</c:v>
                </c:pt>
                <c:pt idx="34">
                  <c:v>117809.5</c:v>
                </c:pt>
                <c:pt idx="35">
                  <c:v>117210</c:v>
                </c:pt>
                <c:pt idx="36">
                  <c:v>115917.5</c:v>
                </c:pt>
                <c:pt idx="37">
                  <c:v>114962.5</c:v>
                </c:pt>
                <c:pt idx="38">
                  <c:v>116718</c:v>
                </c:pt>
                <c:pt idx="39">
                  <c:v>117092.5</c:v>
                </c:pt>
                <c:pt idx="40">
                  <c:v>115713</c:v>
                </c:pt>
                <c:pt idx="41">
                  <c:v>114163</c:v>
                </c:pt>
                <c:pt idx="42">
                  <c:v>110208</c:v>
                </c:pt>
                <c:pt idx="43">
                  <c:v>109175</c:v>
                </c:pt>
                <c:pt idx="44">
                  <c:v>105824</c:v>
                </c:pt>
                <c:pt idx="45">
                  <c:v>105266</c:v>
                </c:pt>
                <c:pt idx="46">
                  <c:v>104404.5</c:v>
                </c:pt>
                <c:pt idx="47">
                  <c:v>103667</c:v>
                </c:pt>
                <c:pt idx="48">
                  <c:v>103026.5</c:v>
                </c:pt>
                <c:pt idx="49">
                  <c:v>101397.5</c:v>
                </c:pt>
                <c:pt idx="50">
                  <c:v>98331</c:v>
                </c:pt>
                <c:pt idx="51">
                  <c:v>97597.5</c:v>
                </c:pt>
                <c:pt idx="52">
                  <c:v>100363</c:v>
                </c:pt>
                <c:pt idx="53">
                  <c:v>102227</c:v>
                </c:pt>
                <c:pt idx="54">
                  <c:v>103043.42588145907</c:v>
                </c:pt>
                <c:pt idx="55">
                  <c:v>104650.00078583196</c:v>
                </c:pt>
                <c:pt idx="56">
                  <c:v>106270.01083590448</c:v>
                </c:pt>
                <c:pt idx="57">
                  <c:v>108503.73619633786</c:v>
                </c:pt>
                <c:pt idx="58">
                  <c:v>108848.95474998276</c:v>
                </c:pt>
                <c:pt idx="59">
                  <c:v>108994.12471081108</c:v>
                </c:pt>
                <c:pt idx="60">
                  <c:v>109515.45804414441</c:v>
                </c:pt>
                <c:pt idx="61">
                  <c:v>109715.45804414441</c:v>
                </c:pt>
                <c:pt idx="62">
                  <c:v>109666.45804414441</c:v>
                </c:pt>
                <c:pt idx="63">
                  <c:v>107128.4580441444</c:v>
                </c:pt>
                <c:pt idx="64">
                  <c:v>105963.95259090468</c:v>
                </c:pt>
                <c:pt idx="65">
                  <c:v>104653.97393349749</c:v>
                </c:pt>
                <c:pt idx="66">
                  <c:v>103921.54805203842</c:v>
                </c:pt>
                <c:pt idx="67">
                  <c:v>102586.97314766553</c:v>
                </c:pt>
                <c:pt idx="68">
                  <c:v>100535.20027849305</c:v>
                </c:pt>
                <c:pt idx="69">
                  <c:v>97931.062858447243</c:v>
                </c:pt>
                <c:pt idx="70">
                  <c:v>98004.844304802347</c:v>
                </c:pt>
                <c:pt idx="71">
                  <c:v>98477.674343974024</c:v>
                </c:pt>
                <c:pt idx="72">
                  <c:v>97652.341010640681</c:v>
                </c:pt>
                <c:pt idx="73">
                  <c:v>97115.341010640681</c:v>
                </c:pt>
                <c:pt idx="74">
                  <c:v>91989.341010640681</c:v>
                </c:pt>
                <c:pt idx="75">
                  <c:v>84807.341010640695</c:v>
                </c:pt>
                <c:pt idx="76">
                  <c:v>77429.785720614178</c:v>
                </c:pt>
                <c:pt idx="77">
                  <c:v>75101.235412315858</c:v>
                </c:pt>
                <c:pt idx="78">
                  <c:v>76210.236790105875</c:v>
                </c:pt>
                <c:pt idx="79">
                  <c:v>77825.178251373509</c:v>
                </c:pt>
                <c:pt idx="80">
                  <c:v>76796.350500503002</c:v>
                </c:pt>
                <c:pt idx="81">
                  <c:v>77837.968394768992</c:v>
                </c:pt>
                <c:pt idx="82">
                  <c:v>79384.82294022353</c:v>
                </c:pt>
                <c:pt idx="83">
                  <c:v>78260.82294022353</c:v>
                </c:pt>
                <c:pt idx="84">
                  <c:v>77917.82294022353</c:v>
                </c:pt>
                <c:pt idx="85">
                  <c:v>77949</c:v>
                </c:pt>
                <c:pt idx="86">
                  <c:v>81517</c:v>
                </c:pt>
                <c:pt idx="87">
                  <c:v>83686</c:v>
                </c:pt>
                <c:pt idx="88">
                  <c:v>88171</c:v>
                </c:pt>
                <c:pt idx="89">
                  <c:v>89301</c:v>
                </c:pt>
                <c:pt idx="90">
                  <c:v>88412</c:v>
                </c:pt>
                <c:pt idx="91">
                  <c:v>87419.469810137642</c:v>
                </c:pt>
                <c:pt idx="92">
                  <c:v>89481.060380108072</c:v>
                </c:pt>
                <c:pt idx="93">
                  <c:v>89368.854545454553</c:v>
                </c:pt>
                <c:pt idx="94">
                  <c:v>88321</c:v>
                </c:pt>
                <c:pt idx="95">
                  <c:v>90042</c:v>
                </c:pt>
                <c:pt idx="96">
                  <c:v>90335</c:v>
                </c:pt>
                <c:pt idx="97">
                  <c:v>93866</c:v>
                </c:pt>
                <c:pt idx="98">
                  <c:v>96178</c:v>
                </c:pt>
                <c:pt idx="99">
                  <c:v>100641</c:v>
                </c:pt>
                <c:pt idx="100">
                  <c:v>101334</c:v>
                </c:pt>
                <c:pt idx="101">
                  <c:v>102329</c:v>
                </c:pt>
                <c:pt idx="102">
                  <c:v>104116</c:v>
                </c:pt>
                <c:pt idx="103">
                  <c:v>104052</c:v>
                </c:pt>
                <c:pt idx="104">
                  <c:v>102876.39066062926</c:v>
                </c:pt>
                <c:pt idx="105">
                  <c:v>102900.39066062926</c:v>
                </c:pt>
                <c:pt idx="106">
                  <c:v>102301.39066062926</c:v>
                </c:pt>
                <c:pt idx="107">
                  <c:v>101691.39066062926</c:v>
                </c:pt>
                <c:pt idx="108">
                  <c:v>103533.39066062926</c:v>
                </c:pt>
                <c:pt idx="109">
                  <c:v>101047.39066062926</c:v>
                </c:pt>
                <c:pt idx="110">
                  <c:v>101272.68039248014</c:v>
                </c:pt>
                <c:pt idx="111">
                  <c:v>103499.68039248014</c:v>
                </c:pt>
                <c:pt idx="112">
                  <c:v>105430.68039248014</c:v>
                </c:pt>
                <c:pt idx="113">
                  <c:v>102721.68039248014</c:v>
                </c:pt>
                <c:pt idx="114">
                  <c:v>101602.68039248014</c:v>
                </c:pt>
              </c:numCache>
            </c:numRef>
          </c:val>
          <c:smooth val="0"/>
          <c:extLst>
            <c:ext xmlns:c16="http://schemas.microsoft.com/office/drawing/2014/chart" uri="{C3380CC4-5D6E-409C-BE32-E72D297353CC}">
              <c16:uniqueId val="{00000006-88F7-4EB2-81DD-E6C2F310D8CB}"/>
            </c:ext>
          </c:extLst>
        </c:ser>
        <c:ser>
          <c:idx val="7"/>
          <c:order val="7"/>
          <c:tx>
            <c:strRef>
              <c:f>'NI IE Traffic'!$I$8</c:f>
              <c:strCache>
                <c:ptCount val="1"/>
                <c:pt idx="0">
                  <c:v>Total </c:v>
                </c:pt>
              </c:strCache>
            </c:strRef>
          </c:tx>
          <c:spPr>
            <a:ln w="28575" cap="rnd">
              <a:solidFill>
                <a:schemeClr val="accent2">
                  <a:lumMod val="60000"/>
                </a:schemeClr>
              </a:solidFill>
              <a:round/>
            </a:ln>
            <a:effectLst/>
          </c:spPr>
          <c:marker>
            <c:symbol val="none"/>
          </c:marker>
          <c:cat>
            <c:strRef>
              <c:f>'NI IE Traffic'!$A$9:$A$123</c:f>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f>'NI IE Traffic'!$I$9:$I$123</c:f>
              <c:numCache>
                <c:formatCode>#,##0</c:formatCode>
                <c:ptCount val="115"/>
                <c:pt idx="0">
                  <c:v>38560778.401751503</c:v>
                </c:pt>
                <c:pt idx="1">
                  <c:v>38734690.656716667</c:v>
                </c:pt>
                <c:pt idx="2">
                  <c:v>38905442.76587972</c:v>
                </c:pt>
                <c:pt idx="3">
                  <c:v>39017935.346499451</c:v>
                </c:pt>
                <c:pt idx="4">
                  <c:v>39154797.346499451</c:v>
                </c:pt>
                <c:pt idx="5">
                  <c:v>39252973.346499451</c:v>
                </c:pt>
                <c:pt idx="6">
                  <c:v>39420497.346499451</c:v>
                </c:pt>
                <c:pt idx="7">
                  <c:v>39606490.346499451</c:v>
                </c:pt>
                <c:pt idx="8">
                  <c:v>39718378.346499451</c:v>
                </c:pt>
                <c:pt idx="9">
                  <c:v>39787356.846499451</c:v>
                </c:pt>
                <c:pt idx="10">
                  <c:v>39911294.431640051</c:v>
                </c:pt>
                <c:pt idx="11">
                  <c:v>39777745.26236821</c:v>
                </c:pt>
                <c:pt idx="12">
                  <c:v>39904671</c:v>
                </c:pt>
                <c:pt idx="13">
                  <c:v>39999522</c:v>
                </c:pt>
                <c:pt idx="14">
                  <c:v>40080966</c:v>
                </c:pt>
                <c:pt idx="15">
                  <c:v>40165186</c:v>
                </c:pt>
                <c:pt idx="16">
                  <c:v>40277216</c:v>
                </c:pt>
                <c:pt idx="17">
                  <c:v>40473095</c:v>
                </c:pt>
                <c:pt idx="18">
                  <c:v>40593322</c:v>
                </c:pt>
                <c:pt idx="19">
                  <c:v>40563366</c:v>
                </c:pt>
                <c:pt idx="20">
                  <c:v>40601762</c:v>
                </c:pt>
                <c:pt idx="21">
                  <c:v>40604127</c:v>
                </c:pt>
                <c:pt idx="22">
                  <c:v>40718920</c:v>
                </c:pt>
                <c:pt idx="23">
                  <c:v>40930472</c:v>
                </c:pt>
                <c:pt idx="24">
                  <c:v>41155478</c:v>
                </c:pt>
                <c:pt idx="25">
                  <c:v>41389864</c:v>
                </c:pt>
                <c:pt idx="26">
                  <c:v>41489548</c:v>
                </c:pt>
                <c:pt idx="27">
                  <c:v>41656561</c:v>
                </c:pt>
                <c:pt idx="28">
                  <c:v>41764035</c:v>
                </c:pt>
                <c:pt idx="29">
                  <c:v>41935151</c:v>
                </c:pt>
                <c:pt idx="30">
                  <c:v>42140095</c:v>
                </c:pt>
                <c:pt idx="31">
                  <c:v>42417656</c:v>
                </c:pt>
                <c:pt idx="32">
                  <c:v>42731674</c:v>
                </c:pt>
                <c:pt idx="33">
                  <c:v>43125159</c:v>
                </c:pt>
                <c:pt idx="34">
                  <c:v>43328877.5</c:v>
                </c:pt>
                <c:pt idx="35">
                  <c:v>43468070</c:v>
                </c:pt>
                <c:pt idx="36">
                  <c:v>43506873.5</c:v>
                </c:pt>
                <c:pt idx="37">
                  <c:v>43584867.5</c:v>
                </c:pt>
                <c:pt idx="38">
                  <c:v>43796825</c:v>
                </c:pt>
                <c:pt idx="39">
                  <c:v>43947351</c:v>
                </c:pt>
                <c:pt idx="40">
                  <c:v>44154133</c:v>
                </c:pt>
                <c:pt idx="41">
                  <c:v>44265568</c:v>
                </c:pt>
                <c:pt idx="42">
                  <c:v>44388063</c:v>
                </c:pt>
                <c:pt idx="43">
                  <c:v>44508766</c:v>
                </c:pt>
                <c:pt idx="44">
                  <c:v>44521270</c:v>
                </c:pt>
                <c:pt idx="45">
                  <c:v>44616528</c:v>
                </c:pt>
                <c:pt idx="46">
                  <c:v>44660213.5</c:v>
                </c:pt>
                <c:pt idx="47">
                  <c:v>44752272</c:v>
                </c:pt>
                <c:pt idx="48">
                  <c:v>44840898.5</c:v>
                </c:pt>
                <c:pt idx="49">
                  <c:v>44783219.5</c:v>
                </c:pt>
                <c:pt idx="50">
                  <c:v>44842305</c:v>
                </c:pt>
                <c:pt idx="51">
                  <c:v>45076773</c:v>
                </c:pt>
                <c:pt idx="52">
                  <c:v>45241545</c:v>
                </c:pt>
                <c:pt idx="53">
                  <c:v>45399956</c:v>
                </c:pt>
                <c:pt idx="54">
                  <c:v>45520917.136738144</c:v>
                </c:pt>
                <c:pt idx="55">
                  <c:v>45631299.302911982</c:v>
                </c:pt>
                <c:pt idx="56">
                  <c:v>45830018.325206995</c:v>
                </c:pt>
                <c:pt idx="57">
                  <c:v>45879852.314751111</c:v>
                </c:pt>
                <c:pt idx="58">
                  <c:v>46003694.539334014</c:v>
                </c:pt>
                <c:pt idx="59">
                  <c:v>46165600.610238194</c:v>
                </c:pt>
                <c:pt idx="60">
                  <c:v>46300587.610238194</c:v>
                </c:pt>
                <c:pt idx="61">
                  <c:v>46555259.610238194</c:v>
                </c:pt>
                <c:pt idx="62">
                  <c:v>46662781.610238194</c:v>
                </c:pt>
                <c:pt idx="63">
                  <c:v>46648948.610238194</c:v>
                </c:pt>
                <c:pt idx="64">
                  <c:v>46810502.038659602</c:v>
                </c:pt>
                <c:pt idx="65">
                  <c:v>46973068.132925279</c:v>
                </c:pt>
                <c:pt idx="66">
                  <c:v>47068240.996187121</c:v>
                </c:pt>
                <c:pt idx="67">
                  <c:v>47079386.830013312</c:v>
                </c:pt>
                <c:pt idx="68">
                  <c:v>47135984.04514575</c:v>
                </c:pt>
                <c:pt idx="69">
                  <c:v>47174982.271030292</c:v>
                </c:pt>
                <c:pt idx="70">
                  <c:v>47198859.046447389</c:v>
                </c:pt>
                <c:pt idx="71">
                  <c:v>47291526.975543208</c:v>
                </c:pt>
                <c:pt idx="72">
                  <c:v>47367927.975543201</c:v>
                </c:pt>
                <c:pt idx="73">
                  <c:v>46398219.975543201</c:v>
                </c:pt>
                <c:pt idx="74">
                  <c:v>43618834.975543201</c:v>
                </c:pt>
                <c:pt idx="75">
                  <c:v>41245151.975543201</c:v>
                </c:pt>
                <c:pt idx="76">
                  <c:v>39761563.721122898</c:v>
                </c:pt>
                <c:pt idx="77">
                  <c:v>39096194.29752519</c:v>
                </c:pt>
                <c:pt idx="78">
                  <c:v>38656095.72422304</c:v>
                </c:pt>
                <c:pt idx="79">
                  <c:v>38261107.730954267</c:v>
                </c:pt>
                <c:pt idx="80">
                  <c:v>36770740.272616155</c:v>
                </c:pt>
                <c:pt idx="81">
                  <c:v>35387993.097360648</c:v>
                </c:pt>
                <c:pt idx="82">
                  <c:v>34510455.247737557</c:v>
                </c:pt>
                <c:pt idx="83">
                  <c:v>32775500.247737557</c:v>
                </c:pt>
                <c:pt idx="84">
                  <c:v>30893943.247737564</c:v>
                </c:pt>
                <c:pt idx="85">
                  <c:v>30575784</c:v>
                </c:pt>
                <c:pt idx="86">
                  <c:v>32142374</c:v>
                </c:pt>
                <c:pt idx="87">
                  <c:v>33832473</c:v>
                </c:pt>
                <c:pt idx="88">
                  <c:v>34910795</c:v>
                </c:pt>
                <c:pt idx="89">
                  <c:v>35194850</c:v>
                </c:pt>
                <c:pt idx="90">
                  <c:v>35325185</c:v>
                </c:pt>
                <c:pt idx="91">
                  <c:v>35632346.969639421</c:v>
                </c:pt>
                <c:pt idx="92">
                  <c:v>36924843.190550059</c:v>
                </c:pt>
                <c:pt idx="93">
                  <c:v>38126068.150376908</c:v>
                </c:pt>
                <c:pt idx="94">
                  <c:v>38793048</c:v>
                </c:pt>
                <c:pt idx="95">
                  <c:v>40193796</c:v>
                </c:pt>
                <c:pt idx="96">
                  <c:v>41676855</c:v>
                </c:pt>
                <c:pt idx="97">
                  <c:v>43086453</c:v>
                </c:pt>
                <c:pt idx="98">
                  <c:v>44314425</c:v>
                </c:pt>
                <c:pt idx="99">
                  <c:v>44942444.399999999</c:v>
                </c:pt>
                <c:pt idx="100">
                  <c:v>45223692.399999999</c:v>
                </c:pt>
                <c:pt idx="101">
                  <c:v>45419989.799999997</c:v>
                </c:pt>
                <c:pt idx="102">
                  <c:v>45703367.799999997</c:v>
                </c:pt>
                <c:pt idx="103">
                  <c:v>45970863.799999997</c:v>
                </c:pt>
                <c:pt idx="104">
                  <c:v>46053545.930930898</c:v>
                </c:pt>
                <c:pt idx="105">
                  <c:v>46303018.930930898</c:v>
                </c:pt>
                <c:pt idx="106">
                  <c:v>46513903.930930898</c:v>
                </c:pt>
                <c:pt idx="107">
                  <c:v>46767513.930930898</c:v>
                </c:pt>
                <c:pt idx="108">
                  <c:v>47008757.930930898</c:v>
                </c:pt>
                <c:pt idx="109">
                  <c:v>47122841.930930898</c:v>
                </c:pt>
                <c:pt idx="110">
                  <c:v>47236313.032803461</c:v>
                </c:pt>
                <c:pt idx="111">
                  <c:v>47476663.632803455</c:v>
                </c:pt>
                <c:pt idx="112">
                  <c:v>47719856.632803455</c:v>
                </c:pt>
                <c:pt idx="113">
                  <c:v>47878636.232803456</c:v>
                </c:pt>
                <c:pt idx="114">
                  <c:v>47991680.232803456</c:v>
                </c:pt>
              </c:numCache>
            </c:numRef>
          </c:val>
          <c:smooth val="0"/>
          <c:extLst>
            <c:ext xmlns:c16="http://schemas.microsoft.com/office/drawing/2014/chart" uri="{C3380CC4-5D6E-409C-BE32-E72D297353CC}">
              <c16:uniqueId val="{00000007-88F7-4EB2-81DD-E6C2F310D8CB}"/>
            </c:ext>
          </c:extLst>
        </c:ser>
        <c:dLbls>
          <c:showLegendKey val="0"/>
          <c:showVal val="0"/>
          <c:showCatName val="0"/>
          <c:showSerName val="0"/>
          <c:showPercent val="0"/>
          <c:showBubbleSize val="0"/>
        </c:dLbls>
        <c:smooth val="0"/>
        <c:axId val="871568496"/>
        <c:axId val="871538320"/>
        <c:extLst>
          <c:ext xmlns:c15="http://schemas.microsoft.com/office/drawing/2012/chart" uri="{02D57815-91ED-43cb-92C2-25804820EDAC}">
            <c15:filteredLineSeries>
              <c15:ser>
                <c:idx val="1"/>
                <c:order val="1"/>
                <c:tx>
                  <c:strRef>
                    <c:extLst>
                      <c:ext uri="{02D57815-91ED-43cb-92C2-25804820EDAC}">
                        <c15:formulaRef>
                          <c15:sqref>'NI IE Traffic'!$C$8</c15:sqref>
                        </c15:formulaRef>
                      </c:ext>
                    </c:extLst>
                    <c:strCache>
                      <c:ptCount val="1"/>
                      <c:pt idx="0">
                        <c:v>LGV</c:v>
                      </c:pt>
                    </c:strCache>
                  </c:strRef>
                </c:tx>
                <c:spPr>
                  <a:ln w="28575" cap="rnd">
                    <a:solidFill>
                      <a:schemeClr val="accent2"/>
                    </a:solidFill>
                    <a:round/>
                  </a:ln>
                  <a:effectLst/>
                </c:spPr>
                <c:marker>
                  <c:symbol val="none"/>
                </c:marker>
                <c:cat>
                  <c:strRef>
                    <c:extLst>
                      <c:ex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c:ext uri="{02D57815-91ED-43cb-92C2-25804820EDAC}">
                        <c15:formulaRef>
                          <c15:sqref>'NI IE Traffic'!$C$9:$C$123</c15:sqref>
                        </c15:formulaRef>
                      </c:ext>
                    </c:extLst>
                    <c:numCache>
                      <c:formatCode>#,##0</c:formatCode>
                      <c:ptCount val="115"/>
                      <c:pt idx="0">
                        <c:v>3018101.5797354882</c:v>
                      </c:pt>
                      <c:pt idx="1">
                        <c:v>3103557.8864837689</c:v>
                      </c:pt>
                      <c:pt idx="2">
                        <c:v>3148602.3151646443</c:v>
                      </c:pt>
                      <c:pt idx="3">
                        <c:v>3170667.0091321468</c:v>
                      </c:pt>
                      <c:pt idx="4">
                        <c:v>3190282.0091321468</c:v>
                      </c:pt>
                      <c:pt idx="5">
                        <c:v>3204567.0091321468</c:v>
                      </c:pt>
                      <c:pt idx="6">
                        <c:v>3218199.0091321468</c:v>
                      </c:pt>
                      <c:pt idx="7">
                        <c:v>3245231.0091321468</c:v>
                      </c:pt>
                      <c:pt idx="8">
                        <c:v>3265243.0091321468</c:v>
                      </c:pt>
                      <c:pt idx="9">
                        <c:v>3277746.0091321468</c:v>
                      </c:pt>
                      <c:pt idx="10">
                        <c:v>3299530.615389952</c:v>
                      </c:pt>
                      <c:pt idx="11">
                        <c:v>3293740.3017118634</c:v>
                      </c:pt>
                      <c:pt idx="12">
                        <c:v>3316751</c:v>
                      </c:pt>
                      <c:pt idx="13">
                        <c:v>3340736</c:v>
                      </c:pt>
                      <c:pt idx="14">
                        <c:v>3358631</c:v>
                      </c:pt>
                      <c:pt idx="15">
                        <c:v>3374729</c:v>
                      </c:pt>
                      <c:pt idx="16">
                        <c:v>3399256</c:v>
                      </c:pt>
                      <c:pt idx="17">
                        <c:v>3425838</c:v>
                      </c:pt>
                      <c:pt idx="18">
                        <c:v>3443703</c:v>
                      </c:pt>
                      <c:pt idx="19">
                        <c:v>3451596</c:v>
                      </c:pt>
                      <c:pt idx="20">
                        <c:v>3464221</c:v>
                      </c:pt>
                      <c:pt idx="21">
                        <c:v>3484008</c:v>
                      </c:pt>
                      <c:pt idx="22">
                        <c:v>3510422</c:v>
                      </c:pt>
                      <c:pt idx="23">
                        <c:v>3541479</c:v>
                      </c:pt>
                      <c:pt idx="24">
                        <c:v>3580178</c:v>
                      </c:pt>
                      <c:pt idx="25">
                        <c:v>3612842</c:v>
                      </c:pt>
                      <c:pt idx="26">
                        <c:v>3655149</c:v>
                      </c:pt>
                      <c:pt idx="27">
                        <c:v>3692339</c:v>
                      </c:pt>
                      <c:pt idx="28">
                        <c:v>3725656</c:v>
                      </c:pt>
                      <c:pt idx="29">
                        <c:v>3756547</c:v>
                      </c:pt>
                      <c:pt idx="30">
                        <c:v>3808430</c:v>
                      </c:pt>
                      <c:pt idx="31">
                        <c:v>3859741</c:v>
                      </c:pt>
                      <c:pt idx="32">
                        <c:v>3900121</c:v>
                      </c:pt>
                      <c:pt idx="33">
                        <c:v>3958046</c:v>
                      </c:pt>
                      <c:pt idx="34">
                        <c:v>3999421.5</c:v>
                      </c:pt>
                      <c:pt idx="35">
                        <c:v>4038735</c:v>
                      </c:pt>
                      <c:pt idx="36">
                        <c:v>4067138</c:v>
                      </c:pt>
                      <c:pt idx="37">
                        <c:v>4116987.5</c:v>
                      </c:pt>
                      <c:pt idx="38">
                        <c:v>4144681</c:v>
                      </c:pt>
                      <c:pt idx="39">
                        <c:v>4196567.5</c:v>
                      </c:pt>
                      <c:pt idx="40">
                        <c:v>4251344.5</c:v>
                      </c:pt>
                      <c:pt idx="41">
                        <c:v>4302578.5</c:v>
                      </c:pt>
                      <c:pt idx="42">
                        <c:v>4356312.5</c:v>
                      </c:pt>
                      <c:pt idx="43">
                        <c:v>4401793.5</c:v>
                      </c:pt>
                      <c:pt idx="44">
                        <c:v>4449019.5</c:v>
                      </c:pt>
                      <c:pt idx="45">
                        <c:v>4491297.5</c:v>
                      </c:pt>
                      <c:pt idx="46">
                        <c:v>4518933</c:v>
                      </c:pt>
                      <c:pt idx="47">
                        <c:v>4562220.5</c:v>
                      </c:pt>
                      <c:pt idx="48">
                        <c:v>4602407.5</c:v>
                      </c:pt>
                      <c:pt idx="49">
                        <c:v>4622941</c:v>
                      </c:pt>
                      <c:pt idx="50">
                        <c:v>4667780.5</c:v>
                      </c:pt>
                      <c:pt idx="51">
                        <c:v>4722024</c:v>
                      </c:pt>
                      <c:pt idx="52">
                        <c:v>4760843</c:v>
                      </c:pt>
                      <c:pt idx="53">
                        <c:v>4805077</c:v>
                      </c:pt>
                      <c:pt idx="54">
                        <c:v>4844863.6232721554</c:v>
                      </c:pt>
                      <c:pt idx="55">
                        <c:v>4874990.2263847273</c:v>
                      </c:pt>
                      <c:pt idx="56">
                        <c:v>4922375.3306322657</c:v>
                      </c:pt>
                      <c:pt idx="57">
                        <c:v>4955987.3624089705</c:v>
                      </c:pt>
                      <c:pt idx="58">
                        <c:v>4983583.6242410159</c:v>
                      </c:pt>
                      <c:pt idx="59">
                        <c:v>5029822.8234497672</c:v>
                      </c:pt>
                      <c:pt idx="60">
                        <c:v>5074163.8234497672</c:v>
                      </c:pt>
                      <c:pt idx="61">
                        <c:v>5128715.8234497663</c:v>
                      </c:pt>
                      <c:pt idx="62">
                        <c:v>5176923.8234497663</c:v>
                      </c:pt>
                      <c:pt idx="63">
                        <c:v>5216737.8234497663</c:v>
                      </c:pt>
                      <c:pt idx="64">
                        <c:v>5259286.6959363893</c:v>
                      </c:pt>
                      <c:pt idx="65">
                        <c:v>5304334.3556335839</c:v>
                      </c:pt>
                      <c:pt idx="66">
                        <c:v>5343674.7323614294</c:v>
                      </c:pt>
                      <c:pt idx="67">
                        <c:v>5380319.1292488566</c:v>
                      </c:pt>
                      <c:pt idx="68">
                        <c:v>5415178.5855263276</c:v>
                      </c:pt>
                      <c:pt idx="69">
                        <c:v>5442116.0054691369</c:v>
                      </c:pt>
                      <c:pt idx="70">
                        <c:v>5471953.7436370915</c:v>
                      </c:pt>
                      <c:pt idx="71">
                        <c:v>5500023.5444283402</c:v>
                      </c:pt>
                      <c:pt idx="72">
                        <c:v>5525367.5444283402</c:v>
                      </c:pt>
                      <c:pt idx="73">
                        <c:v>5475145.5444283392</c:v>
                      </c:pt>
                      <c:pt idx="74">
                        <c:v>5199821.5444283392</c:v>
                      </c:pt>
                      <c:pt idx="75">
                        <c:v>4986562.5444283392</c:v>
                      </c:pt>
                      <c:pt idx="76">
                        <c:v>4907134.5335805072</c:v>
                      </c:pt>
                      <c:pt idx="77">
                        <c:v>4904908.536212462</c:v>
                      </c:pt>
                      <c:pt idx="78">
                        <c:v>4892160.8012917377</c:v>
                      </c:pt>
                      <c:pt idx="79">
                        <c:v>4888373.9476498049</c:v>
                      </c:pt>
                      <c:pt idx="80">
                        <c:v>4807672.8736451911</c:v>
                      </c:pt>
                      <c:pt idx="81">
                        <c:v>4741993.7784509426</c:v>
                      </c:pt>
                      <c:pt idx="82">
                        <c:v>4713118.9161328394</c:v>
                      </c:pt>
                      <c:pt idx="83">
                        <c:v>4577220.9161328394</c:v>
                      </c:pt>
                      <c:pt idx="84">
                        <c:v>4425472.9161328394</c:v>
                      </c:pt>
                      <c:pt idx="85">
                        <c:v>4460186</c:v>
                      </c:pt>
                      <c:pt idx="86">
                        <c:v>4704024</c:v>
                      </c:pt>
                      <c:pt idx="87">
                        <c:v>4916257</c:v>
                      </c:pt>
                      <c:pt idx="88">
                        <c:v>5036750</c:v>
                      </c:pt>
                      <c:pt idx="89">
                        <c:v>5082179</c:v>
                      </c:pt>
                      <c:pt idx="90">
                        <c:v>5133238</c:v>
                      </c:pt>
                      <c:pt idx="91">
                        <c:v>5205009.9807275562</c:v>
                      </c:pt>
                      <c:pt idx="92">
                        <c:v>5334479.4942071615</c:v>
                      </c:pt>
                      <c:pt idx="93">
                        <c:v>5462201.1376818968</c:v>
                      </c:pt>
                      <c:pt idx="94">
                        <c:v>5542663</c:v>
                      </c:pt>
                      <c:pt idx="95">
                        <c:v>5706300</c:v>
                      </c:pt>
                      <c:pt idx="96">
                        <c:v>5866675</c:v>
                      </c:pt>
                      <c:pt idx="97">
                        <c:v>5991144</c:v>
                      </c:pt>
                      <c:pt idx="98">
                        <c:v>6088640</c:v>
                      </c:pt>
                      <c:pt idx="99">
                        <c:v>6145738.8666666672</c:v>
                      </c:pt>
                      <c:pt idx="100">
                        <c:v>6168440.8666666672</c:v>
                      </c:pt>
                      <c:pt idx="101">
                        <c:v>6174269.7333333343</c:v>
                      </c:pt>
                      <c:pt idx="102">
                        <c:v>6205550.7333333343</c:v>
                      </c:pt>
                      <c:pt idx="103">
                        <c:v>6224676.7333333343</c:v>
                      </c:pt>
                      <c:pt idx="104">
                        <c:v>6223574.0111923348</c:v>
                      </c:pt>
                      <c:pt idx="105">
                        <c:v>6237812.0111923348</c:v>
                      </c:pt>
                      <c:pt idx="106">
                        <c:v>6246883.0111923348</c:v>
                      </c:pt>
                      <c:pt idx="107">
                        <c:v>6266906.0111923348</c:v>
                      </c:pt>
                      <c:pt idx="108">
                        <c:v>6277136.0111923348</c:v>
                      </c:pt>
                      <c:pt idx="109">
                        <c:v>6294236.0111923348</c:v>
                      </c:pt>
                      <c:pt idx="110">
                        <c:v>6299766.3737771772</c:v>
                      </c:pt>
                      <c:pt idx="111">
                        <c:v>6336166.50711051</c:v>
                      </c:pt>
                      <c:pt idx="112">
                        <c:v>6369913.50711051</c:v>
                      </c:pt>
                      <c:pt idx="113">
                        <c:v>6406752.6404438438</c:v>
                      </c:pt>
                      <c:pt idx="114">
                        <c:v>6427370.6404438438</c:v>
                      </c:pt>
                    </c:numCache>
                  </c:numRef>
                </c:val>
                <c:smooth val="0"/>
                <c:extLst>
                  <c:ext xmlns:c16="http://schemas.microsoft.com/office/drawing/2014/chart" uri="{C3380CC4-5D6E-409C-BE32-E72D297353CC}">
                    <c16:uniqueId val="{00000001-88F7-4EB2-81DD-E6C2F310D8C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'NI IE Traffic'!$D$8</c15:sqref>
                        </c15:formulaRef>
                      </c:ext>
                    </c:extLst>
                    <c:strCache>
                      <c:ptCount val="1"/>
                      <c:pt idx="0">
                        <c:v>HGV-RIG</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Traffic'!$D$9:$D$123</c15:sqref>
                        </c15:formulaRef>
                      </c:ext>
                    </c:extLst>
                    <c:numCache>
                      <c:formatCode>#,##0</c:formatCode>
                      <c:ptCount val="115"/>
                      <c:pt idx="0">
                        <c:v>1014266.1522635076</c:v>
                      </c:pt>
                      <c:pt idx="1">
                        <c:v>1007298.4275471219</c:v>
                      </c:pt>
                      <c:pt idx="2">
                        <c:v>1001084.5432358677</c:v>
                      </c:pt>
                      <c:pt idx="3">
                        <c:v>992344.89234905713</c:v>
                      </c:pt>
                      <c:pt idx="4">
                        <c:v>989624.89234905713</c:v>
                      </c:pt>
                      <c:pt idx="5">
                        <c:v>984410.89234905713</c:v>
                      </c:pt>
                      <c:pt idx="6">
                        <c:v>978031.89234905713</c:v>
                      </c:pt>
                      <c:pt idx="7">
                        <c:v>978084.89234905713</c:v>
                      </c:pt>
                      <c:pt idx="8">
                        <c:v>973811.89234905713</c:v>
                      </c:pt>
                      <c:pt idx="9">
                        <c:v>966156.89234905713</c:v>
                      </c:pt>
                      <c:pt idx="10">
                        <c:v>965519.3411054333</c:v>
                      </c:pt>
                      <c:pt idx="11">
                        <c:v>957291.35778816743</c:v>
                      </c:pt>
                      <c:pt idx="12">
                        <c:v>960839</c:v>
                      </c:pt>
                      <c:pt idx="13">
                        <c:v>964210</c:v>
                      </c:pt>
                      <c:pt idx="14">
                        <c:v>967265</c:v>
                      </c:pt>
                      <c:pt idx="15">
                        <c:v>964658</c:v>
                      </c:pt>
                      <c:pt idx="16">
                        <c:v>969239</c:v>
                      </c:pt>
                      <c:pt idx="17">
                        <c:v>972075</c:v>
                      </c:pt>
                      <c:pt idx="18">
                        <c:v>974735</c:v>
                      </c:pt>
                      <c:pt idx="19">
                        <c:v>974203</c:v>
                      </c:pt>
                      <c:pt idx="20">
                        <c:v>972765</c:v>
                      </c:pt>
                      <c:pt idx="21">
                        <c:v>973968</c:v>
                      </c:pt>
                      <c:pt idx="22">
                        <c:v>976844</c:v>
                      </c:pt>
                      <c:pt idx="23">
                        <c:v>980797</c:v>
                      </c:pt>
                      <c:pt idx="24">
                        <c:v>986977</c:v>
                      </c:pt>
                      <c:pt idx="25">
                        <c:v>990851</c:v>
                      </c:pt>
                      <c:pt idx="26">
                        <c:v>995978</c:v>
                      </c:pt>
                      <c:pt idx="27">
                        <c:v>1003795</c:v>
                      </c:pt>
                      <c:pt idx="28">
                        <c:v>1008032</c:v>
                      </c:pt>
                      <c:pt idx="29">
                        <c:v>1008725</c:v>
                      </c:pt>
                      <c:pt idx="30">
                        <c:v>1019861</c:v>
                      </c:pt>
                      <c:pt idx="31">
                        <c:v>1025754</c:v>
                      </c:pt>
                      <c:pt idx="32">
                        <c:v>1031729</c:v>
                      </c:pt>
                      <c:pt idx="33">
                        <c:v>1043634</c:v>
                      </c:pt>
                      <c:pt idx="34">
                        <c:v>1046516</c:v>
                      </c:pt>
                      <c:pt idx="35">
                        <c:v>1051866</c:v>
                      </c:pt>
                      <c:pt idx="36">
                        <c:v>1051754</c:v>
                      </c:pt>
                      <c:pt idx="37">
                        <c:v>1057549</c:v>
                      </c:pt>
                      <c:pt idx="38">
                        <c:v>1054906.5</c:v>
                      </c:pt>
                      <c:pt idx="39">
                        <c:v>1063137</c:v>
                      </c:pt>
                      <c:pt idx="40">
                        <c:v>1065949</c:v>
                      </c:pt>
                      <c:pt idx="41">
                        <c:v>1068036</c:v>
                      </c:pt>
                      <c:pt idx="42">
                        <c:v>1063975</c:v>
                      </c:pt>
                      <c:pt idx="43">
                        <c:v>1061950</c:v>
                      </c:pt>
                      <c:pt idx="44">
                        <c:v>1061402</c:v>
                      </c:pt>
                      <c:pt idx="45">
                        <c:v>1060854</c:v>
                      </c:pt>
                      <c:pt idx="46">
                        <c:v>1057754</c:v>
                      </c:pt>
                      <c:pt idx="47">
                        <c:v>1057092</c:v>
                      </c:pt>
                      <c:pt idx="48">
                        <c:v>1055596</c:v>
                      </c:pt>
                      <c:pt idx="49">
                        <c:v>1047845</c:v>
                      </c:pt>
                      <c:pt idx="50">
                        <c:v>1046919.5</c:v>
                      </c:pt>
                      <c:pt idx="51">
                        <c:v>1044358</c:v>
                      </c:pt>
                      <c:pt idx="52">
                        <c:v>1040889</c:v>
                      </c:pt>
                      <c:pt idx="53">
                        <c:v>1042188</c:v>
                      </c:pt>
                      <c:pt idx="54">
                        <c:v>1041974.8494555817</c:v>
                      </c:pt>
                      <c:pt idx="55">
                        <c:v>1039360.3054045334</c:v>
                      </c:pt>
                      <c:pt idx="56">
                        <c:v>1042745.0346742203</c:v>
                      </c:pt>
                      <c:pt idx="57">
                        <c:v>1038502.6293534226</c:v>
                      </c:pt>
                      <c:pt idx="58">
                        <c:v>1037331.8142068823</c:v>
                      </c:pt>
                      <c:pt idx="59">
                        <c:v>1041426.6653877819</c:v>
                      </c:pt>
                      <c:pt idx="60">
                        <c:v>1042828.9987211153</c:v>
                      </c:pt>
                      <c:pt idx="61">
                        <c:v>1045415.9987211153</c:v>
                      </c:pt>
                      <c:pt idx="62">
                        <c:v>1049606.9987211153</c:v>
                      </c:pt>
                      <c:pt idx="63">
                        <c:v>1050788.9987211153</c:v>
                      </c:pt>
                      <c:pt idx="64">
                        <c:v>1052177.5681851541</c:v>
                      </c:pt>
                      <c:pt idx="65">
                        <c:v>1054809.5861832616</c:v>
                      </c:pt>
                      <c:pt idx="66">
                        <c:v>1059154.7367276798</c:v>
                      </c:pt>
                      <c:pt idx="67">
                        <c:v>1061689.2807787282</c:v>
                      </c:pt>
                      <c:pt idx="68">
                        <c:v>1063323.5983170869</c:v>
                      </c:pt>
                      <c:pt idx="69">
                        <c:v>1063453.9959130127</c:v>
                      </c:pt>
                      <c:pt idx="70">
                        <c:v>1062984.8110595529</c:v>
                      </c:pt>
                      <c:pt idx="71">
                        <c:v>1060917.9598786533</c:v>
                      </c:pt>
                      <c:pt idx="72">
                        <c:v>1059327.6265453198</c:v>
                      </c:pt>
                      <c:pt idx="73">
                        <c:v>1051797.6265453198</c:v>
                      </c:pt>
                      <c:pt idx="74">
                        <c:v>1006674.62654532</c:v>
                      </c:pt>
                      <c:pt idx="75">
                        <c:v>971138.62654532003</c:v>
                      </c:pt>
                      <c:pt idx="76">
                        <c:v>957161.86876885127</c:v>
                      </c:pt>
                      <c:pt idx="77">
                        <c:v>953205.58937279286</c:v>
                      </c:pt>
                      <c:pt idx="78">
                        <c:v>942286.80688706809</c:v>
                      </c:pt>
                      <c:pt idx="79">
                        <c:v>937902.23639577231</c:v>
                      </c:pt>
                      <c:pt idx="80">
                        <c:v>927152.32415027451</c:v>
                      </c:pt>
                      <c:pt idx="81">
                        <c:v>916161.09933393868</c:v>
                      </c:pt>
                      <c:pt idx="82">
                        <c:v>915987.28196838626</c:v>
                      </c:pt>
                      <c:pt idx="83">
                        <c:v>895836.28196838649</c:v>
                      </c:pt>
                      <c:pt idx="84">
                        <c:v>874415.28196838649</c:v>
                      </c:pt>
                      <c:pt idx="85">
                        <c:v>879724</c:v>
                      </c:pt>
                      <c:pt idx="86">
                        <c:v>915549</c:v>
                      </c:pt>
                      <c:pt idx="87">
                        <c:v>933781</c:v>
                      </c:pt>
                      <c:pt idx="88">
                        <c:v>942705</c:v>
                      </c:pt>
                      <c:pt idx="89">
                        <c:v>947047</c:v>
                      </c:pt>
                      <c:pt idx="90">
                        <c:v>957346</c:v>
                      </c:pt>
                      <c:pt idx="91">
                        <c:v>969891.08465578768</c:v>
                      </c:pt>
                      <c:pt idx="92">
                        <c:v>974846.9500932399</c:v>
                      </c:pt>
                      <c:pt idx="93">
                        <c:v>983609.18263444758</c:v>
                      </c:pt>
                      <c:pt idx="94">
                        <c:v>983169</c:v>
                      </c:pt>
                      <c:pt idx="95">
                        <c:v>995799</c:v>
                      </c:pt>
                      <c:pt idx="96">
                        <c:v>1004115</c:v>
                      </c:pt>
                      <c:pt idx="97">
                        <c:v>1008020</c:v>
                      </c:pt>
                      <c:pt idx="98">
                        <c:v>1004833</c:v>
                      </c:pt>
                      <c:pt idx="99">
                        <c:v>1007930.3666666667</c:v>
                      </c:pt>
                      <c:pt idx="100">
                        <c:v>1001860.3666666667</c:v>
                      </c:pt>
                      <c:pt idx="101">
                        <c:v>987936.7333333334</c:v>
                      </c:pt>
                      <c:pt idx="102">
                        <c:v>978421.7333333334</c:v>
                      </c:pt>
                      <c:pt idx="103">
                        <c:v>963608.7333333334</c:v>
                      </c:pt>
                      <c:pt idx="104">
                        <c:v>950911.80457168992</c:v>
                      </c:pt>
                      <c:pt idx="105">
                        <c:v>942351.80457168992</c:v>
                      </c:pt>
                      <c:pt idx="106">
                        <c:v>936544.80457168992</c:v>
                      </c:pt>
                      <c:pt idx="107">
                        <c:v>932013.80457168992</c:v>
                      </c:pt>
                      <c:pt idx="108">
                        <c:v>930063.80457168992</c:v>
                      </c:pt>
                      <c:pt idx="109">
                        <c:v>928250.80457168981</c:v>
                      </c:pt>
                      <c:pt idx="110">
                        <c:v>924687.59001591243</c:v>
                      </c:pt>
                      <c:pt idx="111">
                        <c:v>929190.22334924596</c:v>
                      </c:pt>
                      <c:pt idx="112">
                        <c:v>934644.22334924573</c:v>
                      </c:pt>
                      <c:pt idx="113">
                        <c:v>936082.85668257927</c:v>
                      </c:pt>
                      <c:pt idx="114">
                        <c:v>935695.85668257927</c:v>
                      </c:pt>
                    </c:numCache>
                  </c:numRef>
                </c:val>
                <c:smooth val="0"/>
                <c:extLst xmlns:c15="http://schemas.microsoft.com/office/drawing/2012/chart">
                  <c:ext xmlns:c16="http://schemas.microsoft.com/office/drawing/2014/chart" uri="{C3380CC4-5D6E-409C-BE32-E72D297353CC}">
                    <c16:uniqueId val="{00000002-88F7-4EB2-81DD-E6C2F310D8C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'NI IE Traffic'!$E$8</c15:sqref>
                        </c15:formulaRef>
                      </c:ext>
                    </c:extLst>
                    <c:strCache>
                      <c:ptCount val="1"/>
                      <c:pt idx="0">
                        <c:v>HGV-ART</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'NI IE Traffic'!$A$9:$A$123</c15:sqref>
                        </c15:formulaRef>
                      </c:ext>
                    </c:extLst>
                    <c:strCache>
                      <c:ptCount val="115"/>
                      <c:pt idx="0">
                        <c:v>12 months to Feb 2014</c:v>
                      </c:pt>
                      <c:pt idx="1">
                        <c:v>12 months to Mar 2014</c:v>
                      </c:pt>
                      <c:pt idx="2">
                        <c:v>12 months to Apr 2014</c:v>
                      </c:pt>
                      <c:pt idx="3">
                        <c:v>12 months to May 2014</c:v>
                      </c:pt>
                      <c:pt idx="4">
                        <c:v>12 months to Jun 2014</c:v>
                      </c:pt>
                      <c:pt idx="5">
                        <c:v>12 months to Jul 2014</c:v>
                      </c:pt>
                      <c:pt idx="6">
                        <c:v>12 months to Aug 2014</c:v>
                      </c:pt>
                      <c:pt idx="7">
                        <c:v>12 months to Sep 2014</c:v>
                      </c:pt>
                      <c:pt idx="8">
                        <c:v>12 months to Oct 2014</c:v>
                      </c:pt>
                      <c:pt idx="9">
                        <c:v>12 months to Nov 2014</c:v>
                      </c:pt>
                      <c:pt idx="10">
                        <c:v>12 months to Dec 2014</c:v>
                      </c:pt>
                      <c:pt idx="11">
                        <c:v>12 months to Jan 2015</c:v>
                      </c:pt>
                      <c:pt idx="12">
                        <c:v>12 months to Feb 2015</c:v>
                      </c:pt>
                      <c:pt idx="13">
                        <c:v>12 months to Mar 2015</c:v>
                      </c:pt>
                      <c:pt idx="14">
                        <c:v>12 months to Apr 2015</c:v>
                      </c:pt>
                      <c:pt idx="15">
                        <c:v>12 months to May 2015</c:v>
                      </c:pt>
                      <c:pt idx="16">
                        <c:v>12 months to Jun 2015</c:v>
                      </c:pt>
                      <c:pt idx="17">
                        <c:v>12 months to Jul 2015</c:v>
                      </c:pt>
                      <c:pt idx="18">
                        <c:v>12 months to Aug 2015</c:v>
                      </c:pt>
                      <c:pt idx="19">
                        <c:v>12 months to Sep 2015</c:v>
                      </c:pt>
                      <c:pt idx="20">
                        <c:v>12 months to Oct 2015</c:v>
                      </c:pt>
                      <c:pt idx="21">
                        <c:v>12 months to Nov 2015</c:v>
                      </c:pt>
                      <c:pt idx="22">
                        <c:v>12 months to Dec 2015</c:v>
                      </c:pt>
                      <c:pt idx="23">
                        <c:v>12 months to Jan 2016</c:v>
                      </c:pt>
                      <c:pt idx="24">
                        <c:v>12 months to Feb 2016</c:v>
                      </c:pt>
                      <c:pt idx="25">
                        <c:v>12 months to Mar 2016</c:v>
                      </c:pt>
                      <c:pt idx="26">
                        <c:v>12 months to Apr 2016</c:v>
                      </c:pt>
                      <c:pt idx="27">
                        <c:v>12 months to May 2016</c:v>
                      </c:pt>
                      <c:pt idx="28">
                        <c:v>12 months to Jun 2016</c:v>
                      </c:pt>
                      <c:pt idx="29">
                        <c:v>12 months to Jul 2016</c:v>
                      </c:pt>
                      <c:pt idx="30">
                        <c:v>12 months to Aug 2016</c:v>
                      </c:pt>
                      <c:pt idx="31">
                        <c:v>12 months to Sep 2016</c:v>
                      </c:pt>
                      <c:pt idx="32">
                        <c:v>12 months to Oct 2016</c:v>
                      </c:pt>
                      <c:pt idx="33">
                        <c:v>12 months to Nov 2016</c:v>
                      </c:pt>
                      <c:pt idx="34">
                        <c:v>12 months to Dec 2016</c:v>
                      </c:pt>
                      <c:pt idx="35">
                        <c:v>12 months to Jan 2017</c:v>
                      </c:pt>
                      <c:pt idx="36">
                        <c:v>12 months to Feb 2017</c:v>
                      </c:pt>
                      <c:pt idx="37">
                        <c:v>12 months to Mar 2017</c:v>
                      </c:pt>
                      <c:pt idx="38">
                        <c:v>12 months to Apr 2017</c:v>
                      </c:pt>
                      <c:pt idx="39">
                        <c:v>12 months to May 2017</c:v>
                      </c:pt>
                      <c:pt idx="40">
                        <c:v>12 months to Jun 2017</c:v>
                      </c:pt>
                      <c:pt idx="41">
                        <c:v>12 months to Jul 2017</c:v>
                      </c:pt>
                      <c:pt idx="42">
                        <c:v>12 months to Aug 2017</c:v>
                      </c:pt>
                      <c:pt idx="43">
                        <c:v>12 months to Sep 2017</c:v>
                      </c:pt>
                      <c:pt idx="44">
                        <c:v>12 months to Oct 2017</c:v>
                      </c:pt>
                      <c:pt idx="45">
                        <c:v>12 months to Nov 2017</c:v>
                      </c:pt>
                      <c:pt idx="46">
                        <c:v>12 months to Dec 2017</c:v>
                      </c:pt>
                      <c:pt idx="47">
                        <c:v>12 months to Jan 2018</c:v>
                      </c:pt>
                      <c:pt idx="48">
                        <c:v>12 months to Feb 2018</c:v>
                      </c:pt>
                      <c:pt idx="49">
                        <c:v>12 months to Mar 2018</c:v>
                      </c:pt>
                      <c:pt idx="50">
                        <c:v>12 months to Apr 2018</c:v>
                      </c:pt>
                      <c:pt idx="51">
                        <c:v>12 months to May 2018</c:v>
                      </c:pt>
                      <c:pt idx="52">
                        <c:v>12 months to June 2018</c:v>
                      </c:pt>
                      <c:pt idx="53">
                        <c:v>12 months to Jul 2018</c:v>
                      </c:pt>
                      <c:pt idx="54">
                        <c:v>12 months to Aug 2018</c:v>
                      </c:pt>
                      <c:pt idx="55">
                        <c:v>12 months to Sep 2018</c:v>
                      </c:pt>
                      <c:pt idx="56">
                        <c:v>12 months to Oct 2018</c:v>
                      </c:pt>
                      <c:pt idx="57">
                        <c:v>12 months to Nov 2018</c:v>
                      </c:pt>
                      <c:pt idx="58">
                        <c:v>12 months to Dec 2018</c:v>
                      </c:pt>
                      <c:pt idx="59">
                        <c:v>12 months to Jan 2019</c:v>
                      </c:pt>
                      <c:pt idx="60">
                        <c:v>12 months to Feb 2019</c:v>
                      </c:pt>
                      <c:pt idx="61">
                        <c:v>12 months to Mar 2019</c:v>
                      </c:pt>
                      <c:pt idx="62">
                        <c:v>12 months to Apr 2019</c:v>
                      </c:pt>
                      <c:pt idx="63">
                        <c:v>12 months to May 2019</c:v>
                      </c:pt>
                      <c:pt idx="64">
                        <c:v>12 months to Jun 2019</c:v>
                      </c:pt>
                      <c:pt idx="65">
                        <c:v>12 months to Jul 2019</c:v>
                      </c:pt>
                      <c:pt idx="66">
                        <c:v>12 months to Aug 2019</c:v>
                      </c:pt>
                      <c:pt idx="67">
                        <c:v>12 months to Sep 2019</c:v>
                      </c:pt>
                      <c:pt idx="68">
                        <c:v>12 months to Oct 2019</c:v>
                      </c:pt>
                      <c:pt idx="69">
                        <c:v>12 months to Nov 2019</c:v>
                      </c:pt>
                      <c:pt idx="70">
                        <c:v>12 months to Dec 2019</c:v>
                      </c:pt>
                      <c:pt idx="71">
                        <c:v>12 months to Jan 2020</c:v>
                      </c:pt>
                      <c:pt idx="72">
                        <c:v>12 months to Feb 2020</c:v>
                      </c:pt>
                      <c:pt idx="73">
                        <c:v>12 months to Mar 2020</c:v>
                      </c:pt>
                      <c:pt idx="74">
                        <c:v>12 months to Apr 2020</c:v>
                      </c:pt>
                      <c:pt idx="75">
                        <c:v>12 months to May 2020</c:v>
                      </c:pt>
                      <c:pt idx="76">
                        <c:v>12 months to Jun 2020</c:v>
                      </c:pt>
                      <c:pt idx="77">
                        <c:v>12 months to Jul 2020</c:v>
                      </c:pt>
                      <c:pt idx="78">
                        <c:v>12 months to Aug 2020</c:v>
                      </c:pt>
                      <c:pt idx="79">
                        <c:v>12 months to Sept 2020</c:v>
                      </c:pt>
                      <c:pt idx="80">
                        <c:v>12 months to Oct 2020</c:v>
                      </c:pt>
                      <c:pt idx="81">
                        <c:v>12 months to Nov 2020</c:v>
                      </c:pt>
                      <c:pt idx="82">
                        <c:v>12 months to Dec 2020</c:v>
                      </c:pt>
                      <c:pt idx="83">
                        <c:v>12 months to Jan 2021</c:v>
                      </c:pt>
                      <c:pt idx="84">
                        <c:v>12 months to Feb 2021</c:v>
                      </c:pt>
                      <c:pt idx="85">
                        <c:v>12 months to Mar 2021</c:v>
                      </c:pt>
                      <c:pt idx="86">
                        <c:v>12 months to Apr 2021</c:v>
                      </c:pt>
                      <c:pt idx="87">
                        <c:v>12 months to May 2021</c:v>
                      </c:pt>
                      <c:pt idx="88">
                        <c:v>12 months to June 2021</c:v>
                      </c:pt>
                      <c:pt idx="89">
                        <c:v>12 months to Jul 2021</c:v>
                      </c:pt>
                      <c:pt idx="90">
                        <c:v>12 months to Aug 2021</c:v>
                      </c:pt>
                      <c:pt idx="91">
                        <c:v>12 months to Sep 2021</c:v>
                      </c:pt>
                      <c:pt idx="92">
                        <c:v>12 months to Oct 2021</c:v>
                      </c:pt>
                      <c:pt idx="93">
                        <c:v>12 months to Nov 2021</c:v>
                      </c:pt>
                      <c:pt idx="94">
                        <c:v>12 months to Dec 2021</c:v>
                      </c:pt>
                      <c:pt idx="95">
                        <c:v>12 months to Jan 2022</c:v>
                      </c:pt>
                      <c:pt idx="96">
                        <c:v>12 months to Feb 2022</c:v>
                      </c:pt>
                      <c:pt idx="97">
                        <c:v>12 months to Mar 2022</c:v>
                      </c:pt>
                      <c:pt idx="98">
                        <c:v>12 months to Apr 2022</c:v>
                      </c:pt>
                      <c:pt idx="99">
                        <c:v>12 months to May 2022</c:v>
                      </c:pt>
                      <c:pt idx="100">
                        <c:v>12 months to Jun 2022</c:v>
                      </c:pt>
                      <c:pt idx="101">
                        <c:v>12 months to Jul 2022</c:v>
                      </c:pt>
                      <c:pt idx="102">
                        <c:v>12 months to Aug 2022</c:v>
                      </c:pt>
                      <c:pt idx="103">
                        <c:v>12 months to Sep 2022</c:v>
                      </c:pt>
                      <c:pt idx="104">
                        <c:v>12 months to Oct 2022</c:v>
                      </c:pt>
                      <c:pt idx="105">
                        <c:v>12 months to Nov 2022</c:v>
                      </c:pt>
                      <c:pt idx="106">
                        <c:v>12 months to Dec 2022</c:v>
                      </c:pt>
                      <c:pt idx="107">
                        <c:v>12 months to Jan 2023</c:v>
                      </c:pt>
                      <c:pt idx="108">
                        <c:v>12 months to Feb 2023</c:v>
                      </c:pt>
                      <c:pt idx="109">
                        <c:v>12 months to Mar 2023</c:v>
                      </c:pt>
                      <c:pt idx="110">
                        <c:v>12 months to Apr 2023</c:v>
                      </c:pt>
                      <c:pt idx="111">
                        <c:v>12 months to May 2023</c:v>
                      </c:pt>
                      <c:pt idx="112">
                        <c:v>12 months to Jun 2023</c:v>
                      </c:pt>
                      <c:pt idx="113">
                        <c:v>12 months to Jul 2023</c:v>
                      </c:pt>
                      <c:pt idx="114">
                        <c:v>12 months to Aug 2023</c:v>
                      </c:pt>
                    </c:strCache>
                  </c:strRef>
                </c:cat>
                <c:val>
                  <c:numRef>
                    <c:extLst xmlns:c15="http://schemas.microsoft.com/office/drawing/2012/chart">
                      <c:ext xmlns:c15="http://schemas.microsoft.com/office/drawing/2012/chart" uri="{02D57815-91ED-43cb-92C2-25804820EDAC}">
                        <c15:formulaRef>
                          <c15:sqref>'NI IE Traffic'!$E$9:$E$123</c15:sqref>
                        </c15:formulaRef>
                      </c:ext>
                    </c:extLst>
                    <c:numCache>
                      <c:formatCode>#,##0</c:formatCode>
                      <c:ptCount val="115"/>
                      <c:pt idx="0">
                        <c:v>2150361.4008419318</c:v>
                      </c:pt>
                      <c:pt idx="1">
                        <c:v>2157942.7714540879</c:v>
                      </c:pt>
                      <c:pt idx="2">
                        <c:v>2161522.9434847287</c:v>
                      </c:pt>
                      <c:pt idx="3">
                        <c:v>2163865.1114467555</c:v>
                      </c:pt>
                      <c:pt idx="4">
                        <c:v>2173279.1114467555</c:v>
                      </c:pt>
                      <c:pt idx="5">
                        <c:v>2185356.1114467555</c:v>
                      </c:pt>
                      <c:pt idx="6">
                        <c:v>2192865.1114467555</c:v>
                      </c:pt>
                      <c:pt idx="7">
                        <c:v>2206394.1114467555</c:v>
                      </c:pt>
                      <c:pt idx="8">
                        <c:v>2211574.1114467555</c:v>
                      </c:pt>
                      <c:pt idx="9">
                        <c:v>2217657.1114467555</c:v>
                      </c:pt>
                      <c:pt idx="10">
                        <c:v>2237308.8472206877</c:v>
                      </c:pt>
                      <c:pt idx="11">
                        <c:v>2229637.5941472901</c:v>
                      </c:pt>
                      <c:pt idx="12">
                        <c:v>2247403</c:v>
                      </c:pt>
                      <c:pt idx="13">
                        <c:v>2266272</c:v>
                      </c:pt>
                      <c:pt idx="14">
                        <c:v>2283569</c:v>
                      </c:pt>
                      <c:pt idx="15">
                        <c:v>2295545</c:v>
                      </c:pt>
                      <c:pt idx="16">
                        <c:v>2322044</c:v>
                      </c:pt>
                      <c:pt idx="17">
                        <c:v>2335307</c:v>
                      </c:pt>
                      <c:pt idx="18">
                        <c:v>2344174</c:v>
                      </c:pt>
                      <c:pt idx="19">
                        <c:v>2349062</c:v>
                      </c:pt>
                      <c:pt idx="20">
                        <c:v>2353321</c:v>
                      </c:pt>
                      <c:pt idx="21">
                        <c:v>2364695</c:v>
                      </c:pt>
                      <c:pt idx="22">
                        <c:v>2371776</c:v>
                      </c:pt>
                      <c:pt idx="23">
                        <c:v>2377916</c:v>
                      </c:pt>
                      <c:pt idx="24">
                        <c:v>2395753</c:v>
                      </c:pt>
                      <c:pt idx="25">
                        <c:v>2408577</c:v>
                      </c:pt>
                      <c:pt idx="26">
                        <c:v>2422538</c:v>
                      </c:pt>
                      <c:pt idx="27">
                        <c:v>2433949</c:v>
                      </c:pt>
                      <c:pt idx="28">
                        <c:v>2441027</c:v>
                      </c:pt>
                      <c:pt idx="29">
                        <c:v>2436249</c:v>
                      </c:pt>
                      <c:pt idx="30">
                        <c:v>2467875</c:v>
                      </c:pt>
                      <c:pt idx="31">
                        <c:v>2489693</c:v>
                      </c:pt>
                      <c:pt idx="32">
                        <c:v>2506025</c:v>
                      </c:pt>
                      <c:pt idx="33">
                        <c:v>2536278</c:v>
                      </c:pt>
                      <c:pt idx="34">
                        <c:v>2548033</c:v>
                      </c:pt>
                      <c:pt idx="35">
                        <c:v>2564521.5</c:v>
                      </c:pt>
                      <c:pt idx="36">
                        <c:v>2565970.5</c:v>
                      </c:pt>
                      <c:pt idx="37">
                        <c:v>2586184</c:v>
                      </c:pt>
                      <c:pt idx="38">
                        <c:v>2587092.5</c:v>
                      </c:pt>
                      <c:pt idx="39">
                        <c:v>2614657</c:v>
                      </c:pt>
                      <c:pt idx="40">
                        <c:v>2632183</c:v>
                      </c:pt>
                      <c:pt idx="41">
                        <c:v>2647833</c:v>
                      </c:pt>
                      <c:pt idx="42">
                        <c:v>2651282</c:v>
                      </c:pt>
                      <c:pt idx="43">
                        <c:v>2649381</c:v>
                      </c:pt>
                      <c:pt idx="44">
                        <c:v>2659868</c:v>
                      </c:pt>
                      <c:pt idx="45">
                        <c:v>2670169</c:v>
                      </c:pt>
                      <c:pt idx="46">
                        <c:v>2669941</c:v>
                      </c:pt>
                      <c:pt idx="47">
                        <c:v>2689486.5</c:v>
                      </c:pt>
                      <c:pt idx="48">
                        <c:v>2703601.5</c:v>
                      </c:pt>
                      <c:pt idx="49">
                        <c:v>2705438</c:v>
                      </c:pt>
                      <c:pt idx="50">
                        <c:v>2720307.5</c:v>
                      </c:pt>
                      <c:pt idx="51">
                        <c:v>2730925</c:v>
                      </c:pt>
                      <c:pt idx="52">
                        <c:v>2732767</c:v>
                      </c:pt>
                      <c:pt idx="53">
                        <c:v>2756578</c:v>
                      </c:pt>
                      <c:pt idx="54">
                        <c:v>2771600.7131637507</c:v>
                      </c:pt>
                      <c:pt idx="55">
                        <c:v>2779368.6192463478</c:v>
                      </c:pt>
                      <c:pt idx="56">
                        <c:v>2802319.5427580918</c:v>
                      </c:pt>
                      <c:pt idx="57">
                        <c:v>2798779.714029307</c:v>
                      </c:pt>
                      <c:pt idx="58">
                        <c:v>2801089.2769937161</c:v>
                      </c:pt>
                      <c:pt idx="59">
                        <c:v>2807585.387123981</c:v>
                      </c:pt>
                      <c:pt idx="60">
                        <c:v>2809609.387123981</c:v>
                      </c:pt>
                      <c:pt idx="61">
                        <c:v>2808755.387123981</c:v>
                      </c:pt>
                      <c:pt idx="62">
                        <c:v>2811872.387123981</c:v>
                      </c:pt>
                      <c:pt idx="63">
                        <c:v>2805069.387123981</c:v>
                      </c:pt>
                      <c:pt idx="64">
                        <c:v>2814766.6398628294</c:v>
                      </c:pt>
                      <c:pt idx="65">
                        <c:v>2821648.5605865</c:v>
                      </c:pt>
                      <c:pt idx="66">
                        <c:v>2807418.8474227493</c:v>
                      </c:pt>
                      <c:pt idx="67">
                        <c:v>2807191.9413401522</c:v>
                      </c:pt>
                      <c:pt idx="68">
                        <c:v>2805284.382500675</c:v>
                      </c:pt>
                      <c:pt idx="69">
                        <c:v>2793769.8051507343</c:v>
                      </c:pt>
                      <c:pt idx="70">
                        <c:v>2787389.2421863247</c:v>
                      </c:pt>
                      <c:pt idx="71">
                        <c:v>2780992.1320560598</c:v>
                      </c:pt>
                      <c:pt idx="72">
                        <c:v>2784783.1320560598</c:v>
                      </c:pt>
                      <c:pt idx="73">
                        <c:v>2788293.1320560598</c:v>
                      </c:pt>
                      <c:pt idx="74">
                        <c:v>2725847.1320560598</c:v>
                      </c:pt>
                      <c:pt idx="75">
                        <c:v>2680073.1320560598</c:v>
                      </c:pt>
                      <c:pt idx="76">
                        <c:v>2671252.1244169595</c:v>
                      </c:pt>
                      <c:pt idx="77">
                        <c:v>2676292.191896081</c:v>
                      </c:pt>
                      <c:pt idx="78">
                        <c:v>2682682.5577166011</c:v>
                      </c:pt>
                      <c:pt idx="79">
                        <c:v>2708012.2175462735</c:v>
                      </c:pt>
                      <c:pt idx="80">
                        <c:v>2718234.1724982783</c:v>
                      </c:pt>
                      <c:pt idx="81">
                        <c:v>2732602.704448482</c:v>
                      </c:pt>
                      <c:pt idx="82">
                        <c:v>2771539.4667342426</c:v>
                      </c:pt>
                      <c:pt idx="83">
                        <c:v>2750682.4667342422</c:v>
                      </c:pt>
                      <c:pt idx="84">
                        <c:v>2715541.4667342422</c:v>
                      </c:pt>
                      <c:pt idx="85">
                        <c:v>2760524</c:v>
                      </c:pt>
                      <c:pt idx="86">
                        <c:v>2840442</c:v>
                      </c:pt>
                      <c:pt idx="87">
                        <c:v>2887262</c:v>
                      </c:pt>
                      <c:pt idx="88">
                        <c:v>2902521</c:v>
                      </c:pt>
                      <c:pt idx="89">
                        <c:v>2898150</c:v>
                      </c:pt>
                      <c:pt idx="90">
                        <c:v>2903440</c:v>
                      </c:pt>
                      <c:pt idx="91">
                        <c:v>2904853.2077815095</c:v>
                      </c:pt>
                      <c:pt idx="92">
                        <c:v>2886398.8881572378</c:v>
                      </c:pt>
                      <c:pt idx="93">
                        <c:v>2896827.7622857601</c:v>
                      </c:pt>
                      <c:pt idx="94">
                        <c:v>2880638</c:v>
                      </c:pt>
                      <c:pt idx="95">
                        <c:v>2906046</c:v>
                      </c:pt>
                      <c:pt idx="96">
                        <c:v>2915797</c:v>
                      </c:pt>
                      <c:pt idx="97">
                        <c:v>2921169</c:v>
                      </c:pt>
                      <c:pt idx="98">
                        <c:v>2911684</c:v>
                      </c:pt>
                      <c:pt idx="99">
                        <c:v>2917246.1666666665</c:v>
                      </c:pt>
                      <c:pt idx="100">
                        <c:v>2914346.1666666665</c:v>
                      </c:pt>
                      <c:pt idx="101">
                        <c:v>2906696.333333333</c:v>
                      </c:pt>
                      <c:pt idx="102">
                        <c:v>2918431.333333333</c:v>
                      </c:pt>
                      <c:pt idx="103">
                        <c:v>2913057.3333333335</c:v>
                      </c:pt>
                      <c:pt idx="104">
                        <c:v>2906049.1514407629</c:v>
                      </c:pt>
                      <c:pt idx="105">
                        <c:v>2898585.1514407629</c:v>
                      </c:pt>
                      <c:pt idx="106">
                        <c:v>2890656.1514407629</c:v>
                      </c:pt>
                      <c:pt idx="107">
                        <c:v>2886296.1514407629</c:v>
                      </c:pt>
                      <c:pt idx="108">
                        <c:v>2878667.1514407629</c:v>
                      </c:pt>
                      <c:pt idx="109">
                        <c:v>2870116.1514407629</c:v>
                      </c:pt>
                      <c:pt idx="110">
                        <c:v>2857311.6501927888</c:v>
                      </c:pt>
                      <c:pt idx="111">
                        <c:v>2869180.4835261218</c:v>
                      </c:pt>
                      <c:pt idx="112">
                        <c:v>2875463.4835261218</c:v>
                      </c:pt>
                      <c:pt idx="113">
                        <c:v>2869340.3168594553</c:v>
                      </c:pt>
                      <c:pt idx="114">
                        <c:v>2867867.3168594548</c:v>
                      </c:pt>
                    </c:numCache>
                  </c:numRef>
                </c:val>
                <c:smooth val="0"/>
                <c:extLst xmlns:c15="http://schemas.microsoft.com/office/drawing/2012/chart">
                  <c:ext xmlns:c16="http://schemas.microsoft.com/office/drawing/2014/chart" uri="{C3380CC4-5D6E-409C-BE32-E72D297353CC}">
                    <c16:uniqueId val="{00000003-88F7-4EB2-81DD-E6C2F310D8CB}"/>
                  </c:ext>
                </c:extLst>
              </c15:ser>
            </c15:filteredLineSeries>
          </c:ext>
        </c:extLst>
      </c:lineChart>
      <c:catAx>
        <c:axId val="87156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38320"/>
        <c:crosses val="autoZero"/>
        <c:auto val="1"/>
        <c:lblAlgn val="ctr"/>
        <c:lblOffset val="100"/>
        <c:tickLblSkip val="19"/>
        <c:noMultiLvlLbl val="0"/>
      </c:catAx>
      <c:valAx>
        <c:axId val="8715383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7156849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
          <c:order val="2"/>
          <c:tx>
            <c:strRef>
              <c:f>'air passenger flow'!$D$11</c:f>
              <c:strCache>
                <c:ptCount val="1"/>
                <c:pt idx="0">
                  <c:v>   George Best Belfast City Airport</c:v>
                </c:pt>
              </c:strCache>
            </c:strRef>
          </c:tx>
          <c:spPr>
            <a:ln w="28575" cap="rnd">
              <a:solidFill>
                <a:srgbClr val="7030A0"/>
              </a:solidFill>
              <a:round/>
            </a:ln>
            <a:effectLst/>
          </c:spPr>
          <c:marker>
            <c:symbol val="none"/>
          </c:marker>
          <c:cat>
            <c:strRef>
              <c:f>'air passenger flow'!$A$12:$A$150</c:f>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f>'air passenger flow'!$D$12:$D$150</c:f>
              <c:numCache>
                <c:formatCode>_-* #,##0_-;\-* #,##0_-;_-* "-"??_-;_-@_-</c:formatCode>
                <c:ptCount val="139"/>
                <c:pt idx="0">
                  <c:v>2397312</c:v>
                </c:pt>
                <c:pt idx="1">
                  <c:v>2372544</c:v>
                </c:pt>
                <c:pt idx="2">
                  <c:v>2357425</c:v>
                </c:pt>
                <c:pt idx="3">
                  <c:v>2343323</c:v>
                </c:pt>
                <c:pt idx="4">
                  <c:v>2331523</c:v>
                </c:pt>
                <c:pt idx="5">
                  <c:v>2332145</c:v>
                </c:pt>
                <c:pt idx="6">
                  <c:v>2311355</c:v>
                </c:pt>
                <c:pt idx="7">
                  <c:v>2280645</c:v>
                </c:pt>
                <c:pt idx="8">
                  <c:v>2252428</c:v>
                </c:pt>
                <c:pt idx="9">
                  <c:v>2232956</c:v>
                </c:pt>
                <c:pt idx="10">
                  <c:v>2220133</c:v>
                </c:pt>
                <c:pt idx="11">
                  <c:v>2235999</c:v>
                </c:pt>
                <c:pt idx="12">
                  <c:v>2246202</c:v>
                </c:pt>
                <c:pt idx="13">
                  <c:v>2247102</c:v>
                </c:pt>
                <c:pt idx="14">
                  <c:v>2242568</c:v>
                </c:pt>
                <c:pt idx="15">
                  <c:v>2237178</c:v>
                </c:pt>
                <c:pt idx="16">
                  <c:v>2240791</c:v>
                </c:pt>
                <c:pt idx="17">
                  <c:v>2258635</c:v>
                </c:pt>
                <c:pt idx="18">
                  <c:v>2306835</c:v>
                </c:pt>
                <c:pt idx="19">
                  <c:v>2374593</c:v>
                </c:pt>
                <c:pt idx="20">
                  <c:v>2433971</c:v>
                </c:pt>
                <c:pt idx="21">
                  <c:v>2487656</c:v>
                </c:pt>
                <c:pt idx="22">
                  <c:v>2533278</c:v>
                </c:pt>
                <c:pt idx="23">
                  <c:v>2535135</c:v>
                </c:pt>
                <c:pt idx="24">
                  <c:v>2541759</c:v>
                </c:pt>
                <c:pt idx="25">
                  <c:v>2553747</c:v>
                </c:pt>
                <c:pt idx="26">
                  <c:v>2559419</c:v>
                </c:pt>
                <c:pt idx="27">
                  <c:v>2563262</c:v>
                </c:pt>
                <c:pt idx="28">
                  <c:v>2567020</c:v>
                </c:pt>
                <c:pt idx="29">
                  <c:v>2563020</c:v>
                </c:pt>
                <c:pt idx="30">
                  <c:v>2556389</c:v>
                </c:pt>
                <c:pt idx="31">
                  <c:v>2549682</c:v>
                </c:pt>
                <c:pt idx="32">
                  <c:v>2547226</c:v>
                </c:pt>
                <c:pt idx="33">
                  <c:v>2545997</c:v>
                </c:pt>
                <c:pt idx="34">
                  <c:v>2544652</c:v>
                </c:pt>
                <c:pt idx="35">
                  <c:v>2548686</c:v>
                </c:pt>
                <c:pt idx="36">
                  <c:v>2555145</c:v>
                </c:pt>
                <c:pt idx="37">
                  <c:v>2560449</c:v>
                </c:pt>
                <c:pt idx="38">
                  <c:v>2576577</c:v>
                </c:pt>
                <c:pt idx="39">
                  <c:v>2591920</c:v>
                </c:pt>
                <c:pt idx="40">
                  <c:v>2601619</c:v>
                </c:pt>
                <c:pt idx="41">
                  <c:v>2617945</c:v>
                </c:pt>
                <c:pt idx="42">
                  <c:v>2637519</c:v>
                </c:pt>
                <c:pt idx="43">
                  <c:v>2655528</c:v>
                </c:pt>
                <c:pt idx="44">
                  <c:v>2673248</c:v>
                </c:pt>
                <c:pt idx="45">
                  <c:v>2683844</c:v>
                </c:pt>
                <c:pt idx="46">
                  <c:v>2693147</c:v>
                </c:pt>
                <c:pt idx="47">
                  <c:v>2690106</c:v>
                </c:pt>
                <c:pt idx="48">
                  <c:v>2692742</c:v>
                </c:pt>
                <c:pt idx="49">
                  <c:v>2686746</c:v>
                </c:pt>
                <c:pt idx="50">
                  <c:v>2688137</c:v>
                </c:pt>
                <c:pt idx="51">
                  <c:v>2687110</c:v>
                </c:pt>
                <c:pt idx="52">
                  <c:v>2681780</c:v>
                </c:pt>
                <c:pt idx="53">
                  <c:v>2686883</c:v>
                </c:pt>
                <c:pt idx="54">
                  <c:v>2690537</c:v>
                </c:pt>
                <c:pt idx="55">
                  <c:v>2690923</c:v>
                </c:pt>
                <c:pt idx="56">
                  <c:v>2696785</c:v>
                </c:pt>
                <c:pt idx="57">
                  <c:v>2697668</c:v>
                </c:pt>
                <c:pt idx="58">
                  <c:v>2684970</c:v>
                </c:pt>
                <c:pt idx="59">
                  <c:v>2677174</c:v>
                </c:pt>
                <c:pt idx="60">
                  <c:v>2665139</c:v>
                </c:pt>
                <c:pt idx="61">
                  <c:v>2662466</c:v>
                </c:pt>
                <c:pt idx="62">
                  <c:v>2646670</c:v>
                </c:pt>
                <c:pt idx="63">
                  <c:v>2633686</c:v>
                </c:pt>
                <c:pt idx="64">
                  <c:v>2634305</c:v>
                </c:pt>
                <c:pt idx="65">
                  <c:v>2613138</c:v>
                </c:pt>
                <c:pt idx="66">
                  <c:v>2598732</c:v>
                </c:pt>
                <c:pt idx="67">
                  <c:v>2586588</c:v>
                </c:pt>
                <c:pt idx="68">
                  <c:v>2573299</c:v>
                </c:pt>
                <c:pt idx="69">
                  <c:v>2556420</c:v>
                </c:pt>
                <c:pt idx="70">
                  <c:v>2554351</c:v>
                </c:pt>
                <c:pt idx="71">
                  <c:v>2558113</c:v>
                </c:pt>
                <c:pt idx="72">
                  <c:v>2559846</c:v>
                </c:pt>
                <c:pt idx="73">
                  <c:v>2563976</c:v>
                </c:pt>
                <c:pt idx="74">
                  <c:v>2564943</c:v>
                </c:pt>
                <c:pt idx="75">
                  <c:v>2562994</c:v>
                </c:pt>
                <c:pt idx="76">
                  <c:v>2549562</c:v>
                </c:pt>
                <c:pt idx="77">
                  <c:v>2559866</c:v>
                </c:pt>
                <c:pt idx="78">
                  <c:v>2554775</c:v>
                </c:pt>
                <c:pt idx="79">
                  <c:v>2548244</c:v>
                </c:pt>
                <c:pt idx="80">
                  <c:v>2538340</c:v>
                </c:pt>
                <c:pt idx="81">
                  <c:v>2530909</c:v>
                </c:pt>
                <c:pt idx="82">
                  <c:v>2520879</c:v>
                </c:pt>
                <c:pt idx="83">
                  <c:v>2514428</c:v>
                </c:pt>
                <c:pt idx="84">
                  <c:v>2511261</c:v>
                </c:pt>
                <c:pt idx="85">
                  <c:v>2510151</c:v>
                </c:pt>
                <c:pt idx="86">
                  <c:v>2509636</c:v>
                </c:pt>
                <c:pt idx="87">
                  <c:v>2509755</c:v>
                </c:pt>
                <c:pt idx="88">
                  <c:v>2516538</c:v>
                </c:pt>
                <c:pt idx="89">
                  <c:v>2506174</c:v>
                </c:pt>
                <c:pt idx="90">
                  <c:v>2502725</c:v>
                </c:pt>
                <c:pt idx="91">
                  <c:v>2508786</c:v>
                </c:pt>
                <c:pt idx="92">
                  <c:v>2506086</c:v>
                </c:pt>
                <c:pt idx="93">
                  <c:v>2493037</c:v>
                </c:pt>
                <c:pt idx="94">
                  <c:v>2486033</c:v>
                </c:pt>
                <c:pt idx="95">
                  <c:v>2472736</c:v>
                </c:pt>
                <c:pt idx="96">
                  <c:v>2455259</c:v>
                </c:pt>
                <c:pt idx="97">
                  <c:v>2434782</c:v>
                </c:pt>
                <c:pt idx="98">
                  <c:v>2409739</c:v>
                </c:pt>
                <c:pt idx="99">
                  <c:v>2260379</c:v>
                </c:pt>
                <c:pt idx="100">
                  <c:v>2051832</c:v>
                </c:pt>
                <c:pt idx="101">
                  <c:v>1835195</c:v>
                </c:pt>
                <c:pt idx="102">
                  <c:v>1615153</c:v>
                </c:pt>
                <c:pt idx="103">
                  <c:v>1381564</c:v>
                </c:pt>
                <c:pt idx="104">
                  <c:v>1159483</c:v>
                </c:pt>
                <c:pt idx="105">
                  <c:v>989303</c:v>
                </c:pt>
                <c:pt idx="106">
                  <c:v>819474</c:v>
                </c:pt>
                <c:pt idx="107">
                  <c:v>670133</c:v>
                </c:pt>
                <c:pt idx="108">
                  <c:v>542547</c:v>
                </c:pt>
                <c:pt idx="109">
                  <c:v>419482</c:v>
                </c:pt>
                <c:pt idx="110">
                  <c:v>285379</c:v>
                </c:pt>
                <c:pt idx="111">
                  <c:v>257333</c:v>
                </c:pt>
                <c:pt idx="112">
                  <c:v>283581</c:v>
                </c:pt>
                <c:pt idx="113">
                  <c:v>316114</c:v>
                </c:pt>
                <c:pt idx="114">
                  <c:v>374145</c:v>
                </c:pt>
                <c:pt idx="115">
                  <c:v>448795</c:v>
                </c:pt>
                <c:pt idx="116">
                  <c:v>542708</c:v>
                </c:pt>
                <c:pt idx="117">
                  <c:v>607040</c:v>
                </c:pt>
                <c:pt idx="118">
                  <c:v>681798</c:v>
                </c:pt>
                <c:pt idx="119">
                  <c:v>752553</c:v>
                </c:pt>
                <c:pt idx="120">
                  <c:v>812424</c:v>
                </c:pt>
                <c:pt idx="121">
                  <c:v>857166</c:v>
                </c:pt>
                <c:pt idx="122">
                  <c:v>931211</c:v>
                </c:pt>
                <c:pt idx="123">
                  <c:v>1019016</c:v>
                </c:pt>
                <c:pt idx="124">
                  <c:v>1101501</c:v>
                </c:pt>
                <c:pt idx="125">
                  <c:v>1194267</c:v>
                </c:pt>
                <c:pt idx="126">
                  <c:v>1266046</c:v>
                </c:pt>
                <c:pt idx="127">
                  <c:v>1333255</c:v>
                </c:pt>
                <c:pt idx="128">
                  <c:v>1383812</c:v>
                </c:pt>
                <c:pt idx="129">
                  <c:v>1447407</c:v>
                </c:pt>
                <c:pt idx="130">
                  <c:v>1510615</c:v>
                </c:pt>
                <c:pt idx="131">
                  <c:v>1584070</c:v>
                </c:pt>
                <c:pt idx="132">
                  <c:v>1655164</c:v>
                </c:pt>
                <c:pt idx="133">
                  <c:v>1735487</c:v>
                </c:pt>
                <c:pt idx="134">
                  <c:v>1792100</c:v>
                </c:pt>
                <c:pt idx="135">
                  <c:v>1850380</c:v>
                </c:pt>
                <c:pt idx="136">
                  <c:v>1909316</c:v>
                </c:pt>
                <c:pt idx="137">
                  <c:v>1945739</c:v>
                </c:pt>
                <c:pt idx="138">
                  <c:v>1983691</c:v>
                </c:pt>
              </c:numCache>
            </c:numRef>
          </c:val>
          <c:smooth val="0"/>
          <c:extLst>
            <c:ext xmlns:c16="http://schemas.microsoft.com/office/drawing/2014/chart" uri="{C3380CC4-5D6E-409C-BE32-E72D297353CC}">
              <c16:uniqueId val="{00000002-4FD2-4EFB-9F26-ABDE1A4CCBE3}"/>
            </c:ext>
          </c:extLst>
        </c:ser>
        <c:ser>
          <c:idx val="4"/>
          <c:order val="4"/>
          <c:tx>
            <c:strRef>
              <c:f>'air passenger flow'!$F$11</c:f>
              <c:strCache>
                <c:ptCount val="1"/>
                <c:pt idx="0">
                  <c:v>   Belfast International Airport</c:v>
                </c:pt>
              </c:strCache>
            </c:strRef>
          </c:tx>
          <c:spPr>
            <a:ln w="28575" cap="rnd">
              <a:solidFill>
                <a:srgbClr val="002060"/>
              </a:solidFill>
              <a:round/>
            </a:ln>
            <a:effectLst/>
          </c:spPr>
          <c:marker>
            <c:symbol val="none"/>
          </c:marker>
          <c:cat>
            <c:strRef>
              <c:f>'air passenger flow'!$A$12:$A$150</c:f>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f>'air passenger flow'!$F$12:$F$150</c:f>
              <c:numCache>
                <c:formatCode>_-* #,##0_-;\-* #,##0_-;_-* "-"??_-;_-@_-</c:formatCode>
                <c:ptCount val="139"/>
                <c:pt idx="0">
                  <c:v>4103620</c:v>
                </c:pt>
                <c:pt idx="1">
                  <c:v>4124219</c:v>
                </c:pt>
                <c:pt idx="2">
                  <c:v>4144428</c:v>
                </c:pt>
                <c:pt idx="3">
                  <c:v>4173931</c:v>
                </c:pt>
                <c:pt idx="4">
                  <c:v>4205060</c:v>
                </c:pt>
                <c:pt idx="5">
                  <c:v>4231753</c:v>
                </c:pt>
                <c:pt idx="6">
                  <c:v>4266383</c:v>
                </c:pt>
                <c:pt idx="7">
                  <c:v>4276731</c:v>
                </c:pt>
                <c:pt idx="8">
                  <c:v>4299823</c:v>
                </c:pt>
                <c:pt idx="9">
                  <c:v>4316812</c:v>
                </c:pt>
                <c:pt idx="10">
                  <c:v>4320697</c:v>
                </c:pt>
                <c:pt idx="11">
                  <c:v>4316665</c:v>
                </c:pt>
                <c:pt idx="12">
                  <c:v>4313685</c:v>
                </c:pt>
                <c:pt idx="13">
                  <c:v>4302248</c:v>
                </c:pt>
                <c:pt idx="14">
                  <c:v>4301946</c:v>
                </c:pt>
                <c:pt idx="15">
                  <c:v>4309529</c:v>
                </c:pt>
                <c:pt idx="16">
                  <c:v>4270779</c:v>
                </c:pt>
                <c:pt idx="17">
                  <c:v>4242527</c:v>
                </c:pt>
                <c:pt idx="18">
                  <c:v>4188096</c:v>
                </c:pt>
                <c:pt idx="19">
                  <c:v>4130271</c:v>
                </c:pt>
                <c:pt idx="20">
                  <c:v>4078870</c:v>
                </c:pt>
                <c:pt idx="21">
                  <c:v>4036613</c:v>
                </c:pt>
                <c:pt idx="22">
                  <c:v>4013188</c:v>
                </c:pt>
                <c:pt idx="23">
                  <c:v>4017026</c:v>
                </c:pt>
                <c:pt idx="24">
                  <c:v>4023336</c:v>
                </c:pt>
                <c:pt idx="25">
                  <c:v>4030763</c:v>
                </c:pt>
                <c:pt idx="26">
                  <c:v>4031538</c:v>
                </c:pt>
                <c:pt idx="27">
                  <c:v>4016468</c:v>
                </c:pt>
                <c:pt idx="28">
                  <c:v>4032656</c:v>
                </c:pt>
                <c:pt idx="29">
                  <c:v>4042268</c:v>
                </c:pt>
                <c:pt idx="30">
                  <c:v>4061698</c:v>
                </c:pt>
                <c:pt idx="31">
                  <c:v>4056229</c:v>
                </c:pt>
                <c:pt idx="32">
                  <c:v>4049559</c:v>
                </c:pt>
                <c:pt idx="33">
                  <c:v>4048489</c:v>
                </c:pt>
                <c:pt idx="34">
                  <c:v>4050719</c:v>
                </c:pt>
                <c:pt idx="35">
                  <c:v>4043195</c:v>
                </c:pt>
                <c:pt idx="36">
                  <c:v>4033954</c:v>
                </c:pt>
                <c:pt idx="37">
                  <c:v>4020893</c:v>
                </c:pt>
                <c:pt idx="38">
                  <c:v>4014617</c:v>
                </c:pt>
                <c:pt idx="39">
                  <c:v>4037860</c:v>
                </c:pt>
                <c:pt idx="40">
                  <c:v>4054061</c:v>
                </c:pt>
                <c:pt idx="41">
                  <c:v>4083567</c:v>
                </c:pt>
                <c:pt idx="42">
                  <c:v>4116599</c:v>
                </c:pt>
                <c:pt idx="43">
                  <c:v>4162630</c:v>
                </c:pt>
                <c:pt idx="44">
                  <c:v>4209509</c:v>
                </c:pt>
                <c:pt idx="45">
                  <c:v>4253579</c:v>
                </c:pt>
                <c:pt idx="46">
                  <c:v>4301875</c:v>
                </c:pt>
                <c:pt idx="47">
                  <c:v>4351536</c:v>
                </c:pt>
                <c:pt idx="48">
                  <c:v>4391311</c:v>
                </c:pt>
                <c:pt idx="49">
                  <c:v>4438184</c:v>
                </c:pt>
                <c:pt idx="50">
                  <c:v>4492769</c:v>
                </c:pt>
                <c:pt idx="51">
                  <c:v>4531946</c:v>
                </c:pt>
                <c:pt idx="52">
                  <c:v>4586699</c:v>
                </c:pt>
                <c:pt idx="53">
                  <c:v>4633817</c:v>
                </c:pt>
                <c:pt idx="54">
                  <c:v>4698506</c:v>
                </c:pt>
                <c:pt idx="55">
                  <c:v>4760333</c:v>
                </c:pt>
                <c:pt idx="56">
                  <c:v>4827541</c:v>
                </c:pt>
                <c:pt idx="57">
                  <c:v>4900317</c:v>
                </c:pt>
                <c:pt idx="58">
                  <c:v>4959875</c:v>
                </c:pt>
                <c:pt idx="59">
                  <c:v>5041220</c:v>
                </c:pt>
                <c:pt idx="60">
                  <c:v>5147546</c:v>
                </c:pt>
                <c:pt idx="61">
                  <c:v>5242077</c:v>
                </c:pt>
                <c:pt idx="62">
                  <c:v>5315241</c:v>
                </c:pt>
                <c:pt idx="63">
                  <c:v>5391691</c:v>
                </c:pt>
                <c:pt idx="64">
                  <c:v>5495237</c:v>
                </c:pt>
                <c:pt idx="65">
                  <c:v>5578238</c:v>
                </c:pt>
                <c:pt idx="66">
                  <c:v>5650031</c:v>
                </c:pt>
                <c:pt idx="67">
                  <c:v>5726803</c:v>
                </c:pt>
                <c:pt idx="68">
                  <c:v>5784908</c:v>
                </c:pt>
                <c:pt idx="69">
                  <c:v>5831628</c:v>
                </c:pt>
                <c:pt idx="70">
                  <c:v>5873756</c:v>
                </c:pt>
                <c:pt idx="71">
                  <c:v>5865297</c:v>
                </c:pt>
                <c:pt idx="72">
                  <c:v>5836735</c:v>
                </c:pt>
                <c:pt idx="73">
                  <c:v>5821848</c:v>
                </c:pt>
                <c:pt idx="74">
                  <c:v>5803028</c:v>
                </c:pt>
                <c:pt idx="75">
                  <c:v>5805898</c:v>
                </c:pt>
                <c:pt idx="76">
                  <c:v>5805465</c:v>
                </c:pt>
                <c:pt idx="77">
                  <c:v>5839422</c:v>
                </c:pt>
                <c:pt idx="78">
                  <c:v>5882882</c:v>
                </c:pt>
                <c:pt idx="79">
                  <c:v>5949832</c:v>
                </c:pt>
                <c:pt idx="80">
                  <c:v>6029805</c:v>
                </c:pt>
                <c:pt idx="81">
                  <c:v>6093357</c:v>
                </c:pt>
                <c:pt idx="82">
                  <c:v>6156111</c:v>
                </c:pt>
                <c:pt idx="83">
                  <c:v>6209442</c:v>
                </c:pt>
                <c:pt idx="84">
                  <c:v>6268960</c:v>
                </c:pt>
                <c:pt idx="85">
                  <c:v>6310430</c:v>
                </c:pt>
                <c:pt idx="86">
                  <c:v>6373870</c:v>
                </c:pt>
                <c:pt idx="87">
                  <c:v>6411554</c:v>
                </c:pt>
                <c:pt idx="88">
                  <c:v>6455146</c:v>
                </c:pt>
                <c:pt idx="89">
                  <c:v>6505020</c:v>
                </c:pt>
                <c:pt idx="90">
                  <c:v>6508170</c:v>
                </c:pt>
                <c:pt idx="91">
                  <c:v>6471199</c:v>
                </c:pt>
                <c:pt idx="92">
                  <c:v>6438514</c:v>
                </c:pt>
                <c:pt idx="93">
                  <c:v>6416934</c:v>
                </c:pt>
                <c:pt idx="94">
                  <c:v>6384105</c:v>
                </c:pt>
                <c:pt idx="95">
                  <c:v>6324452</c:v>
                </c:pt>
                <c:pt idx="96">
                  <c:v>6278563</c:v>
                </c:pt>
                <c:pt idx="97">
                  <c:v>6252684</c:v>
                </c:pt>
                <c:pt idx="98">
                  <c:v>6200823</c:v>
                </c:pt>
                <c:pt idx="99">
                  <c:v>5954678</c:v>
                </c:pt>
                <c:pt idx="100">
                  <c:v>5412512</c:v>
                </c:pt>
                <c:pt idx="101">
                  <c:v>4805154</c:v>
                </c:pt>
                <c:pt idx="102">
                  <c:v>4208016</c:v>
                </c:pt>
                <c:pt idx="103">
                  <c:v>3672525</c:v>
                </c:pt>
                <c:pt idx="104">
                  <c:v>3248407</c:v>
                </c:pt>
                <c:pt idx="105">
                  <c:v>2844766</c:v>
                </c:pt>
                <c:pt idx="106">
                  <c:v>2436516</c:v>
                </c:pt>
                <c:pt idx="107">
                  <c:v>2075895</c:v>
                </c:pt>
                <c:pt idx="108">
                  <c:v>1747086</c:v>
                </c:pt>
                <c:pt idx="109">
                  <c:v>1396193</c:v>
                </c:pt>
                <c:pt idx="110">
                  <c:v>1026418</c:v>
                </c:pt>
                <c:pt idx="111">
                  <c:v>826451</c:v>
                </c:pt>
                <c:pt idx="112">
                  <c:v>881867</c:v>
                </c:pt>
                <c:pt idx="113">
                  <c:v>998792</c:v>
                </c:pt>
                <c:pt idx="114">
                  <c:v>1158512</c:v>
                </c:pt>
                <c:pt idx="115">
                  <c:v>1329901</c:v>
                </c:pt>
                <c:pt idx="116">
                  <c:v>1458148</c:v>
                </c:pt>
                <c:pt idx="117">
                  <c:v>1596832</c:v>
                </c:pt>
                <c:pt idx="118">
                  <c:v>1858353</c:v>
                </c:pt>
                <c:pt idx="119">
                  <c:v>2119396</c:v>
                </c:pt>
                <c:pt idx="120">
                  <c:v>2328276</c:v>
                </c:pt>
                <c:pt idx="121">
                  <c:v>2519615</c:v>
                </c:pt>
                <c:pt idx="122">
                  <c:v>2800031</c:v>
                </c:pt>
                <c:pt idx="123">
                  <c:v>3123962</c:v>
                </c:pt>
                <c:pt idx="124">
                  <c:v>3500014</c:v>
                </c:pt>
                <c:pt idx="125">
                  <c:v>3855231</c:v>
                </c:pt>
                <c:pt idx="126">
                  <c:v>4159166</c:v>
                </c:pt>
                <c:pt idx="127">
                  <c:v>4393970</c:v>
                </c:pt>
                <c:pt idx="128">
                  <c:v>4571216</c:v>
                </c:pt>
                <c:pt idx="129">
                  <c:v>4720274</c:v>
                </c:pt>
                <c:pt idx="130">
                  <c:v>4787238</c:v>
                </c:pt>
                <c:pt idx="131">
                  <c:v>4791947</c:v>
                </c:pt>
                <c:pt idx="132">
                  <c:v>4818214</c:v>
                </c:pt>
                <c:pt idx="133">
                  <c:v>4888592</c:v>
                </c:pt>
                <c:pt idx="134">
                  <c:v>4916747</c:v>
                </c:pt>
                <c:pt idx="135">
                  <c:v>4943445</c:v>
                </c:pt>
                <c:pt idx="136">
                  <c:v>5052721</c:v>
                </c:pt>
                <c:pt idx="137">
                  <c:v>5142779</c:v>
                </c:pt>
                <c:pt idx="138">
                  <c:v>5255255</c:v>
                </c:pt>
              </c:numCache>
            </c:numRef>
          </c:val>
          <c:smooth val="0"/>
          <c:extLst>
            <c:ext xmlns:c16="http://schemas.microsoft.com/office/drawing/2014/chart" uri="{C3380CC4-5D6E-409C-BE32-E72D297353CC}">
              <c16:uniqueId val="{00000004-4FD2-4EFB-9F26-ABDE1A4CCBE3}"/>
            </c:ext>
          </c:extLst>
        </c:ser>
        <c:ser>
          <c:idx val="6"/>
          <c:order val="6"/>
          <c:tx>
            <c:strRef>
              <c:f>'air passenger flow'!$H$11</c:f>
              <c:strCache>
                <c:ptCount val="1"/>
                <c:pt idx="0">
                  <c:v>   City of Derry Airport</c:v>
                </c:pt>
              </c:strCache>
            </c:strRef>
          </c:tx>
          <c:spPr>
            <a:ln w="28575" cap="rnd">
              <a:solidFill>
                <a:srgbClr val="C00000"/>
              </a:solidFill>
              <a:round/>
            </a:ln>
            <a:effectLst/>
          </c:spPr>
          <c:marker>
            <c:symbol val="none"/>
          </c:marker>
          <c:cat>
            <c:strRef>
              <c:f>'air passenger flow'!$A$12:$A$150</c:f>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f>'air passenger flow'!$H$12:$H$150</c:f>
              <c:numCache>
                <c:formatCode>_-* #,##0_-;\-* #,##0_-;_-* "-"??_-;_-@_-</c:formatCode>
                <c:ptCount val="139"/>
                <c:pt idx="0">
                  <c:v>405697</c:v>
                </c:pt>
                <c:pt idx="1">
                  <c:v>407418</c:v>
                </c:pt>
                <c:pt idx="2">
                  <c:v>409355</c:v>
                </c:pt>
                <c:pt idx="3">
                  <c:v>410258</c:v>
                </c:pt>
                <c:pt idx="4">
                  <c:v>414141</c:v>
                </c:pt>
                <c:pt idx="5">
                  <c:v>413620</c:v>
                </c:pt>
                <c:pt idx="6">
                  <c:v>411578</c:v>
                </c:pt>
                <c:pt idx="7">
                  <c:v>407876</c:v>
                </c:pt>
                <c:pt idx="8">
                  <c:v>405281</c:v>
                </c:pt>
                <c:pt idx="9">
                  <c:v>403363</c:v>
                </c:pt>
                <c:pt idx="10">
                  <c:v>400556</c:v>
                </c:pt>
                <c:pt idx="11">
                  <c:v>398730</c:v>
                </c:pt>
                <c:pt idx="12">
                  <c:v>398209</c:v>
                </c:pt>
                <c:pt idx="13">
                  <c:v>395392</c:v>
                </c:pt>
                <c:pt idx="14">
                  <c:v>391693</c:v>
                </c:pt>
                <c:pt idx="15">
                  <c:v>389331</c:v>
                </c:pt>
                <c:pt idx="16">
                  <c:v>388820</c:v>
                </c:pt>
                <c:pt idx="17">
                  <c:v>388163</c:v>
                </c:pt>
                <c:pt idx="18">
                  <c:v>386145</c:v>
                </c:pt>
                <c:pt idx="19">
                  <c:v>386403</c:v>
                </c:pt>
                <c:pt idx="20">
                  <c:v>386103</c:v>
                </c:pt>
                <c:pt idx="21">
                  <c:v>387227</c:v>
                </c:pt>
                <c:pt idx="22">
                  <c:v>388004</c:v>
                </c:pt>
                <c:pt idx="23">
                  <c:v>386389</c:v>
                </c:pt>
                <c:pt idx="24">
                  <c:v>384973</c:v>
                </c:pt>
                <c:pt idx="25">
                  <c:v>385271</c:v>
                </c:pt>
                <c:pt idx="26">
                  <c:v>384935</c:v>
                </c:pt>
                <c:pt idx="27">
                  <c:v>382371</c:v>
                </c:pt>
                <c:pt idx="28">
                  <c:v>377847</c:v>
                </c:pt>
                <c:pt idx="29">
                  <c:v>373001</c:v>
                </c:pt>
                <c:pt idx="30">
                  <c:v>370642</c:v>
                </c:pt>
                <c:pt idx="31">
                  <c:v>367213</c:v>
                </c:pt>
                <c:pt idx="32">
                  <c:v>362410</c:v>
                </c:pt>
                <c:pt idx="33">
                  <c:v>355996</c:v>
                </c:pt>
                <c:pt idx="34">
                  <c:v>355068</c:v>
                </c:pt>
                <c:pt idx="35">
                  <c:v>353933</c:v>
                </c:pt>
                <c:pt idx="36">
                  <c:v>350257</c:v>
                </c:pt>
                <c:pt idx="37">
                  <c:v>348302</c:v>
                </c:pt>
                <c:pt idx="38">
                  <c:v>346918</c:v>
                </c:pt>
                <c:pt idx="39">
                  <c:v>345558</c:v>
                </c:pt>
                <c:pt idx="40">
                  <c:v>340103</c:v>
                </c:pt>
                <c:pt idx="41">
                  <c:v>333497</c:v>
                </c:pt>
                <c:pt idx="42">
                  <c:v>325556</c:v>
                </c:pt>
                <c:pt idx="43">
                  <c:v>314714</c:v>
                </c:pt>
                <c:pt idx="44">
                  <c:v>300890</c:v>
                </c:pt>
                <c:pt idx="45">
                  <c:v>295181</c:v>
                </c:pt>
                <c:pt idx="46">
                  <c:v>287198</c:v>
                </c:pt>
                <c:pt idx="47">
                  <c:v>285903</c:v>
                </c:pt>
                <c:pt idx="48">
                  <c:v>284485</c:v>
                </c:pt>
                <c:pt idx="49">
                  <c:v>284729</c:v>
                </c:pt>
                <c:pt idx="50">
                  <c:v>286437</c:v>
                </c:pt>
                <c:pt idx="51">
                  <c:v>287887</c:v>
                </c:pt>
                <c:pt idx="52">
                  <c:v>287419</c:v>
                </c:pt>
                <c:pt idx="53">
                  <c:v>288271</c:v>
                </c:pt>
                <c:pt idx="54">
                  <c:v>289401</c:v>
                </c:pt>
                <c:pt idx="55">
                  <c:v>289022</c:v>
                </c:pt>
                <c:pt idx="56">
                  <c:v>292294</c:v>
                </c:pt>
                <c:pt idx="57">
                  <c:v>295661</c:v>
                </c:pt>
                <c:pt idx="58">
                  <c:v>295253</c:v>
                </c:pt>
                <c:pt idx="59">
                  <c:v>291209</c:v>
                </c:pt>
                <c:pt idx="60">
                  <c:v>290671</c:v>
                </c:pt>
                <c:pt idx="61">
                  <c:v>289738</c:v>
                </c:pt>
                <c:pt idx="62">
                  <c:v>286092</c:v>
                </c:pt>
                <c:pt idx="63">
                  <c:v>280302</c:v>
                </c:pt>
                <c:pt idx="64">
                  <c:v>268463</c:v>
                </c:pt>
                <c:pt idx="65">
                  <c:v>258802</c:v>
                </c:pt>
                <c:pt idx="66">
                  <c:v>248247</c:v>
                </c:pt>
                <c:pt idx="67">
                  <c:v>236287</c:v>
                </c:pt>
                <c:pt idx="68">
                  <c:v>223639</c:v>
                </c:pt>
                <c:pt idx="69">
                  <c:v>212480</c:v>
                </c:pt>
                <c:pt idx="70">
                  <c:v>203594</c:v>
                </c:pt>
                <c:pt idx="71">
                  <c:v>199379</c:v>
                </c:pt>
                <c:pt idx="72">
                  <c:v>193981</c:v>
                </c:pt>
                <c:pt idx="73">
                  <c:v>188884</c:v>
                </c:pt>
                <c:pt idx="74">
                  <c:v>182900</c:v>
                </c:pt>
                <c:pt idx="75">
                  <c:v>178984</c:v>
                </c:pt>
                <c:pt idx="76">
                  <c:v>183404</c:v>
                </c:pt>
                <c:pt idx="77">
                  <c:v>185093</c:v>
                </c:pt>
                <c:pt idx="78">
                  <c:v>186519</c:v>
                </c:pt>
                <c:pt idx="79">
                  <c:v>187927</c:v>
                </c:pt>
                <c:pt idx="80">
                  <c:v>189437</c:v>
                </c:pt>
                <c:pt idx="81">
                  <c:v>187228</c:v>
                </c:pt>
                <c:pt idx="82">
                  <c:v>184968</c:v>
                </c:pt>
                <c:pt idx="83">
                  <c:v>184991</c:v>
                </c:pt>
                <c:pt idx="84">
                  <c:v>185843</c:v>
                </c:pt>
                <c:pt idx="85">
                  <c:v>185784</c:v>
                </c:pt>
                <c:pt idx="86">
                  <c:v>184672</c:v>
                </c:pt>
                <c:pt idx="87">
                  <c:v>185507</c:v>
                </c:pt>
                <c:pt idx="88">
                  <c:v>186406</c:v>
                </c:pt>
                <c:pt idx="89">
                  <c:v>186206</c:v>
                </c:pt>
                <c:pt idx="90">
                  <c:v>187323</c:v>
                </c:pt>
                <c:pt idx="91">
                  <c:v>188316</c:v>
                </c:pt>
                <c:pt idx="92">
                  <c:v>191207</c:v>
                </c:pt>
                <c:pt idx="93">
                  <c:v>195152</c:v>
                </c:pt>
                <c:pt idx="94">
                  <c:v>200506</c:v>
                </c:pt>
                <c:pt idx="95">
                  <c:v>201597</c:v>
                </c:pt>
                <c:pt idx="96">
                  <c:v>203777</c:v>
                </c:pt>
                <c:pt idx="97">
                  <c:v>204440</c:v>
                </c:pt>
                <c:pt idx="98">
                  <c:v>206871</c:v>
                </c:pt>
                <c:pt idx="99">
                  <c:v>200057</c:v>
                </c:pt>
                <c:pt idx="100">
                  <c:v>184336</c:v>
                </c:pt>
                <c:pt idx="101">
                  <c:v>169941</c:v>
                </c:pt>
                <c:pt idx="102">
                  <c:v>154509</c:v>
                </c:pt>
                <c:pt idx="103">
                  <c:v>141911</c:v>
                </c:pt>
                <c:pt idx="104">
                  <c:v>130429</c:v>
                </c:pt>
                <c:pt idx="105">
                  <c:v>119944</c:v>
                </c:pt>
                <c:pt idx="106">
                  <c:v>105374</c:v>
                </c:pt>
                <c:pt idx="107">
                  <c:v>92949</c:v>
                </c:pt>
                <c:pt idx="108">
                  <c:v>80494</c:v>
                </c:pt>
                <c:pt idx="109">
                  <c:v>66406</c:v>
                </c:pt>
                <c:pt idx="110">
                  <c:v>51257</c:v>
                </c:pt>
                <c:pt idx="111">
                  <c:v>43183</c:v>
                </c:pt>
                <c:pt idx="112">
                  <c:v>46377</c:v>
                </c:pt>
                <c:pt idx="113">
                  <c:v>49900</c:v>
                </c:pt>
                <c:pt idx="114">
                  <c:v>55842</c:v>
                </c:pt>
                <c:pt idx="115">
                  <c:v>58489</c:v>
                </c:pt>
                <c:pt idx="116">
                  <c:v>60134</c:v>
                </c:pt>
                <c:pt idx="117">
                  <c:v>62168</c:v>
                </c:pt>
                <c:pt idx="118">
                  <c:v>66289</c:v>
                </c:pt>
                <c:pt idx="119">
                  <c:v>67647</c:v>
                </c:pt>
                <c:pt idx="120">
                  <c:v>73024</c:v>
                </c:pt>
                <c:pt idx="121">
                  <c:v>79205</c:v>
                </c:pt>
                <c:pt idx="122">
                  <c:v>88229</c:v>
                </c:pt>
                <c:pt idx="123">
                  <c:v>97458</c:v>
                </c:pt>
                <c:pt idx="124">
                  <c:v>106908</c:v>
                </c:pt>
                <c:pt idx="125">
                  <c:v>116349</c:v>
                </c:pt>
                <c:pt idx="126">
                  <c:v>124313</c:v>
                </c:pt>
                <c:pt idx="127">
                  <c:v>135872</c:v>
                </c:pt>
                <c:pt idx="128">
                  <c:v>144601</c:v>
                </c:pt>
                <c:pt idx="129">
                  <c:v>150505</c:v>
                </c:pt>
                <c:pt idx="130">
                  <c:v>157430</c:v>
                </c:pt>
                <c:pt idx="131">
                  <c:v>161824</c:v>
                </c:pt>
                <c:pt idx="132">
                  <c:v>163379</c:v>
                </c:pt>
                <c:pt idx="133">
                  <c:v>166487</c:v>
                </c:pt>
                <c:pt idx="134">
                  <c:v>167572</c:v>
                </c:pt>
                <c:pt idx="135">
                  <c:v>168276</c:v>
                </c:pt>
                <c:pt idx="136">
                  <c:v>168909</c:v>
                </c:pt>
                <c:pt idx="137">
                  <c:v>167895</c:v>
                </c:pt>
                <c:pt idx="138">
                  <c:v>166673</c:v>
                </c:pt>
              </c:numCache>
            </c:numRef>
          </c:val>
          <c:smooth val="0"/>
          <c:extLst>
            <c:ext xmlns:c16="http://schemas.microsoft.com/office/drawing/2014/chart" uri="{C3380CC4-5D6E-409C-BE32-E72D297353CC}">
              <c16:uniqueId val="{00000006-4FD2-4EFB-9F26-ABDE1A4CCBE3}"/>
            </c:ext>
          </c:extLst>
        </c:ser>
        <c:dLbls>
          <c:showLegendKey val="0"/>
          <c:showVal val="0"/>
          <c:showCatName val="0"/>
          <c:showSerName val="0"/>
          <c:showPercent val="0"/>
          <c:showBubbleSize val="0"/>
        </c:dLbls>
        <c:smooth val="0"/>
        <c:axId val="1109138608"/>
        <c:axId val="1109139592"/>
        <c:extLst>
          <c:ext xmlns:c15="http://schemas.microsoft.com/office/drawing/2012/chart" uri="{02D57815-91ED-43cb-92C2-25804820EDAC}">
            <c15:filteredLineSeries>
              <c15:ser>
                <c:idx val="0"/>
                <c:order val="0"/>
                <c:tx>
                  <c:strRef>
                    <c:extLst>
                      <c:ext uri="{02D57815-91ED-43cb-92C2-25804820EDAC}">
                        <c15:formulaRef>
                          <c15:sqref>'air passenger flow'!$B$11</c15:sqref>
                        </c15:formulaRef>
                      </c:ext>
                    </c:extLst>
                    <c:strCache>
                      <c:ptCount val="1"/>
                      <c:pt idx="0">
                        <c:v>All NI Airports</c:v>
                      </c:pt>
                    </c:strCache>
                  </c:strRef>
                </c:tx>
                <c:spPr>
                  <a:ln w="28575" cap="rnd">
                    <a:solidFill>
                      <a:schemeClr val="accent1"/>
                    </a:solidFill>
                    <a:round/>
                  </a:ln>
                  <a:effectLst/>
                </c:spPr>
                <c:marker>
                  <c:symbol val="none"/>
                </c:marker>
                <c:cat>
                  <c:strRef>
                    <c:extLst>
                      <c:ex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uri="{02D57815-91ED-43cb-92C2-25804820EDAC}">
                        <c15:formulaRef>
                          <c15:sqref>'air passenger flow'!$B$12:$B$150</c15:sqref>
                        </c15:formulaRef>
                      </c:ext>
                    </c:extLst>
                    <c:numCache>
                      <c:formatCode>_-* #,##0_-;\-* #,##0_-;_-* "-"??_-;_-@_-</c:formatCode>
                      <c:ptCount val="139"/>
                      <c:pt idx="0">
                        <c:v>6906629</c:v>
                      </c:pt>
                      <c:pt idx="1">
                        <c:v>6904181</c:v>
                      </c:pt>
                      <c:pt idx="2">
                        <c:v>6911208</c:v>
                      </c:pt>
                      <c:pt idx="3">
                        <c:v>6927512</c:v>
                      </c:pt>
                      <c:pt idx="4">
                        <c:v>6950724</c:v>
                      </c:pt>
                      <c:pt idx="5">
                        <c:v>6977518</c:v>
                      </c:pt>
                      <c:pt idx="6">
                        <c:v>6989316</c:v>
                      </c:pt>
                      <c:pt idx="7">
                        <c:v>6965252</c:v>
                      </c:pt>
                      <c:pt idx="8">
                        <c:v>6957532</c:v>
                      </c:pt>
                      <c:pt idx="9">
                        <c:v>6953131</c:v>
                      </c:pt>
                      <c:pt idx="10">
                        <c:v>6941386</c:v>
                      </c:pt>
                      <c:pt idx="11">
                        <c:v>6951394</c:v>
                      </c:pt>
                      <c:pt idx="12">
                        <c:v>6958096</c:v>
                      </c:pt>
                      <c:pt idx="13">
                        <c:v>6944742</c:v>
                      </c:pt>
                      <c:pt idx="14">
                        <c:v>6936207</c:v>
                      </c:pt>
                      <c:pt idx="15">
                        <c:v>6936038</c:v>
                      </c:pt>
                      <c:pt idx="16">
                        <c:v>6900390</c:v>
                      </c:pt>
                      <c:pt idx="17">
                        <c:v>6889325</c:v>
                      </c:pt>
                      <c:pt idx="18">
                        <c:v>6881076</c:v>
                      </c:pt>
                      <c:pt idx="19">
                        <c:v>6891267</c:v>
                      </c:pt>
                      <c:pt idx="20">
                        <c:v>6898944</c:v>
                      </c:pt>
                      <c:pt idx="21">
                        <c:v>6911496</c:v>
                      </c:pt>
                      <c:pt idx="22">
                        <c:v>6934470</c:v>
                      </c:pt>
                      <c:pt idx="23">
                        <c:v>6938550</c:v>
                      </c:pt>
                      <c:pt idx="24">
                        <c:v>6950068</c:v>
                      </c:pt>
                      <c:pt idx="25">
                        <c:v>6969781</c:v>
                      </c:pt>
                      <c:pt idx="26">
                        <c:v>6975892</c:v>
                      </c:pt>
                      <c:pt idx="27">
                        <c:v>6962101</c:v>
                      </c:pt>
                      <c:pt idx="28">
                        <c:v>6977523</c:v>
                      </c:pt>
                      <c:pt idx="29">
                        <c:v>6978289</c:v>
                      </c:pt>
                      <c:pt idx="30">
                        <c:v>6988729</c:v>
                      </c:pt>
                      <c:pt idx="31">
                        <c:v>6973124</c:v>
                      </c:pt>
                      <c:pt idx="32">
                        <c:v>6959195</c:v>
                      </c:pt>
                      <c:pt idx="33">
                        <c:v>6950482</c:v>
                      </c:pt>
                      <c:pt idx="34">
                        <c:v>6950439</c:v>
                      </c:pt>
                      <c:pt idx="35">
                        <c:v>6945814</c:v>
                      </c:pt>
                      <c:pt idx="36">
                        <c:v>6939356</c:v>
                      </c:pt>
                      <c:pt idx="37">
                        <c:v>6929644</c:v>
                      </c:pt>
                      <c:pt idx="38">
                        <c:v>6938112</c:v>
                      </c:pt>
                      <c:pt idx="39">
                        <c:v>6975338</c:v>
                      </c:pt>
                      <c:pt idx="40">
                        <c:v>6995783</c:v>
                      </c:pt>
                      <c:pt idx="41">
                        <c:v>7035009</c:v>
                      </c:pt>
                      <c:pt idx="42">
                        <c:v>7079674</c:v>
                      </c:pt>
                      <c:pt idx="43">
                        <c:v>7132872</c:v>
                      </c:pt>
                      <c:pt idx="44">
                        <c:v>7183647</c:v>
                      </c:pt>
                      <c:pt idx="45">
                        <c:v>7232604</c:v>
                      </c:pt>
                      <c:pt idx="46">
                        <c:v>7282220</c:v>
                      </c:pt>
                      <c:pt idx="47">
                        <c:v>7327545</c:v>
                      </c:pt>
                      <c:pt idx="48">
                        <c:v>7368538</c:v>
                      </c:pt>
                      <c:pt idx="49">
                        <c:v>7409659</c:v>
                      </c:pt>
                      <c:pt idx="50">
                        <c:v>7467343</c:v>
                      </c:pt>
                      <c:pt idx="51">
                        <c:v>7506943</c:v>
                      </c:pt>
                      <c:pt idx="52">
                        <c:v>7555898</c:v>
                      </c:pt>
                      <c:pt idx="53">
                        <c:v>7608971</c:v>
                      </c:pt>
                      <c:pt idx="54">
                        <c:v>7678444</c:v>
                      </c:pt>
                      <c:pt idx="55">
                        <c:v>7740278</c:v>
                      </c:pt>
                      <c:pt idx="56">
                        <c:v>7816620</c:v>
                      </c:pt>
                      <c:pt idx="57">
                        <c:v>7893646</c:v>
                      </c:pt>
                      <c:pt idx="58">
                        <c:v>7940098</c:v>
                      </c:pt>
                      <c:pt idx="59">
                        <c:v>8009603</c:v>
                      </c:pt>
                      <c:pt idx="60">
                        <c:v>8103356</c:v>
                      </c:pt>
                      <c:pt idx="61">
                        <c:v>8194281</c:v>
                      </c:pt>
                      <c:pt idx="62">
                        <c:v>8248003</c:v>
                      </c:pt>
                      <c:pt idx="63">
                        <c:v>8305679</c:v>
                      </c:pt>
                      <c:pt idx="64">
                        <c:v>8398005</c:v>
                      </c:pt>
                      <c:pt idx="65">
                        <c:v>8450178</c:v>
                      </c:pt>
                      <c:pt idx="66">
                        <c:v>8497010</c:v>
                      </c:pt>
                      <c:pt idx="67">
                        <c:v>8549678</c:v>
                      </c:pt>
                      <c:pt idx="68">
                        <c:v>8581846</c:v>
                      </c:pt>
                      <c:pt idx="69">
                        <c:v>8600528</c:v>
                      </c:pt>
                      <c:pt idx="70">
                        <c:v>8631701</c:v>
                      </c:pt>
                      <c:pt idx="71">
                        <c:v>8622789</c:v>
                      </c:pt>
                      <c:pt idx="72">
                        <c:v>8590562</c:v>
                      </c:pt>
                      <c:pt idx="73">
                        <c:v>8574708</c:v>
                      </c:pt>
                      <c:pt idx="74">
                        <c:v>8550871</c:v>
                      </c:pt>
                      <c:pt idx="75">
                        <c:v>8547876</c:v>
                      </c:pt>
                      <c:pt idx="76">
                        <c:v>8538431</c:v>
                      </c:pt>
                      <c:pt idx="77">
                        <c:v>8584381</c:v>
                      </c:pt>
                      <c:pt idx="78">
                        <c:v>8624176</c:v>
                      </c:pt>
                      <c:pt idx="79">
                        <c:v>8686003</c:v>
                      </c:pt>
                      <c:pt idx="80">
                        <c:v>8757582</c:v>
                      </c:pt>
                      <c:pt idx="81">
                        <c:v>8811494</c:v>
                      </c:pt>
                      <c:pt idx="82">
                        <c:v>8861958</c:v>
                      </c:pt>
                      <c:pt idx="83">
                        <c:v>8908861</c:v>
                      </c:pt>
                      <c:pt idx="84">
                        <c:v>8966064</c:v>
                      </c:pt>
                      <c:pt idx="85">
                        <c:v>9006365</c:v>
                      </c:pt>
                      <c:pt idx="86">
                        <c:v>9068178</c:v>
                      </c:pt>
                      <c:pt idx="87">
                        <c:v>9106816</c:v>
                      </c:pt>
                      <c:pt idx="88">
                        <c:v>9158090</c:v>
                      </c:pt>
                      <c:pt idx="89">
                        <c:v>9197400</c:v>
                      </c:pt>
                      <c:pt idx="90">
                        <c:v>9198218</c:v>
                      </c:pt>
                      <c:pt idx="91">
                        <c:v>9168301</c:v>
                      </c:pt>
                      <c:pt idx="92">
                        <c:v>9135807</c:v>
                      </c:pt>
                      <c:pt idx="93">
                        <c:v>9105123</c:v>
                      </c:pt>
                      <c:pt idx="94">
                        <c:v>9070644</c:v>
                      </c:pt>
                      <c:pt idx="95">
                        <c:v>8998785</c:v>
                      </c:pt>
                      <c:pt idx="96">
                        <c:v>8937599</c:v>
                      </c:pt>
                      <c:pt idx="97">
                        <c:v>8891906</c:v>
                      </c:pt>
                      <c:pt idx="98">
                        <c:v>8817433</c:v>
                      </c:pt>
                      <c:pt idx="99">
                        <c:v>8415114</c:v>
                      </c:pt>
                      <c:pt idx="100">
                        <c:v>7648680</c:v>
                      </c:pt>
                      <c:pt idx="101">
                        <c:v>6810290</c:v>
                      </c:pt>
                      <c:pt idx="102">
                        <c:v>5977678</c:v>
                      </c:pt>
                      <c:pt idx="103">
                        <c:v>5196000</c:v>
                      </c:pt>
                      <c:pt idx="104">
                        <c:v>4538319</c:v>
                      </c:pt>
                      <c:pt idx="105">
                        <c:v>3954013</c:v>
                      </c:pt>
                      <c:pt idx="106">
                        <c:v>3361364</c:v>
                      </c:pt>
                      <c:pt idx="107">
                        <c:v>2838977</c:v>
                      </c:pt>
                      <c:pt idx="108">
                        <c:v>2370127</c:v>
                      </c:pt>
                      <c:pt idx="109">
                        <c:v>1882081</c:v>
                      </c:pt>
                      <c:pt idx="110">
                        <c:v>1363054</c:v>
                      </c:pt>
                      <c:pt idx="111">
                        <c:v>1126967</c:v>
                      </c:pt>
                      <c:pt idx="112">
                        <c:v>1211825</c:v>
                      </c:pt>
                      <c:pt idx="113">
                        <c:v>1364806</c:v>
                      </c:pt>
                      <c:pt idx="114">
                        <c:v>1588499</c:v>
                      </c:pt>
                      <c:pt idx="115">
                        <c:v>1837185</c:v>
                      </c:pt>
                      <c:pt idx="116">
                        <c:v>2060990</c:v>
                      </c:pt>
                      <c:pt idx="117">
                        <c:v>2266040</c:v>
                      </c:pt>
                      <c:pt idx="118">
                        <c:v>2606440</c:v>
                      </c:pt>
                      <c:pt idx="119">
                        <c:v>2939596</c:v>
                      </c:pt>
                      <c:pt idx="120">
                        <c:v>3213724</c:v>
                      </c:pt>
                      <c:pt idx="121">
                        <c:v>3455986</c:v>
                      </c:pt>
                      <c:pt idx="122">
                        <c:v>3819471</c:v>
                      </c:pt>
                      <c:pt idx="123">
                        <c:v>4240436</c:v>
                      </c:pt>
                      <c:pt idx="124">
                        <c:v>4708423</c:v>
                      </c:pt>
                      <c:pt idx="125">
                        <c:v>5165847</c:v>
                      </c:pt>
                      <c:pt idx="126">
                        <c:v>5549525</c:v>
                      </c:pt>
                      <c:pt idx="127">
                        <c:v>5863097</c:v>
                      </c:pt>
                      <c:pt idx="128">
                        <c:v>6099629</c:v>
                      </c:pt>
                      <c:pt idx="129">
                        <c:v>6318186</c:v>
                      </c:pt>
                      <c:pt idx="130">
                        <c:v>6455283</c:v>
                      </c:pt>
                      <c:pt idx="131">
                        <c:v>6537841</c:v>
                      </c:pt>
                      <c:pt idx="132">
                        <c:v>6636757</c:v>
                      </c:pt>
                      <c:pt idx="133">
                        <c:v>6790566</c:v>
                      </c:pt>
                      <c:pt idx="134">
                        <c:v>6876419</c:v>
                      </c:pt>
                      <c:pt idx="135">
                        <c:v>6962101</c:v>
                      </c:pt>
                      <c:pt idx="136">
                        <c:v>7130946</c:v>
                      </c:pt>
                      <c:pt idx="137">
                        <c:v>7256413</c:v>
                      </c:pt>
                      <c:pt idx="138">
                        <c:v>7405619</c:v>
                      </c:pt>
                    </c:numCache>
                  </c:numRef>
                </c:val>
                <c:smooth val="0"/>
                <c:extLst>
                  <c:ext xmlns:c16="http://schemas.microsoft.com/office/drawing/2014/chart" uri="{C3380CC4-5D6E-409C-BE32-E72D297353CC}">
                    <c16:uniqueId val="{00000000-4FD2-4EFB-9F26-ABDE1A4CCBE3}"/>
                  </c:ext>
                </c:extLst>
              </c15:ser>
            </c15:filteredLineSeries>
            <c15:filteredLineSeries>
              <c15:ser>
                <c:idx val="1"/>
                <c:order val="1"/>
                <c:tx>
                  <c:strRef>
                    <c:extLst>
                      <c:ext xmlns:c15="http://schemas.microsoft.com/office/drawing/2012/chart" uri="{02D57815-91ED-43cb-92C2-25804820EDAC}">
                        <c15:formulaRef>
                          <c15:sqref>'air passenger flow'!$C$11</c15:sqref>
                        </c15:formulaRef>
                      </c:ext>
                    </c:extLst>
                    <c:strCache>
                      <c:ptCount val="1"/>
                      <c:pt idx="0">
                        <c:v>% change year on year through All NI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flow'!$C$12:$C$150</c15:sqref>
                        </c15:formulaRef>
                      </c:ext>
                    </c:extLst>
                    <c:numCache>
                      <c:formatCode>_-* #,##0_-;\-* #,##0_-;_-* "-"??_-;_-@_-</c:formatCode>
                      <c:ptCount val="139"/>
                      <c:pt idx="12" formatCode="0%">
                        <c:v>7.4518263540722975E-3</c:v>
                      </c:pt>
                      <c:pt idx="13" formatCode="0%">
                        <c:v>5.8748459810077404E-3</c:v>
                      </c:pt>
                      <c:pt idx="14" formatCode="0%">
                        <c:v>3.617167939381943E-3</c:v>
                      </c:pt>
                      <c:pt idx="15" formatCode="0%">
                        <c:v>1.2307448908063963E-3</c:v>
                      </c:pt>
                      <c:pt idx="16" formatCode="0%">
                        <c:v>-7.2415477869643505E-3</c:v>
                      </c:pt>
                      <c:pt idx="17" formatCode="0%">
                        <c:v>-1.2639594767079067E-2</c:v>
                      </c:pt>
                      <c:pt idx="18" formatCode="0%">
                        <c:v>-1.5486493957348616E-2</c:v>
                      </c:pt>
                      <c:pt idx="19" formatCode="0%">
                        <c:v>-1.0622013388747457E-2</c:v>
                      </c:pt>
                      <c:pt idx="20" formatCode="0%">
                        <c:v>-8.420802089016622E-3</c:v>
                      </c:pt>
                      <c:pt idx="21" formatCode="0%">
                        <c:v>-5.9879498890499832E-3</c:v>
                      </c:pt>
                      <c:pt idx="22" formatCode="0%">
                        <c:v>-9.9634280531294469E-4</c:v>
                      </c:pt>
                      <c:pt idx="23" formatCode="0%">
                        <c:v>-1.8476869531492532E-3</c:v>
                      </c:pt>
                      <c:pt idx="24" formatCode="0%">
                        <c:v>-1.1537639032286994E-3</c:v>
                      </c:pt>
                      <c:pt idx="25" formatCode="0%">
                        <c:v>3.6054615131850829E-3</c:v>
                      </c:pt>
                      <c:pt idx="26" formatCode="0%">
                        <c:v>5.7214267105926914E-3</c:v>
                      </c:pt>
                      <c:pt idx="27" formatCode="0%">
                        <c:v>3.7576207050768755E-3</c:v>
                      </c:pt>
                      <c:pt idx="28" formatCode="0%">
                        <c:v>1.1178063848565081E-2</c:v>
                      </c:pt>
                      <c:pt idx="29" formatCode="0%">
                        <c:v>1.2913311536326128E-2</c:v>
                      </c:pt>
                      <c:pt idx="30" formatCode="0%">
                        <c:v>1.5644791599453343E-2</c:v>
                      </c:pt>
                      <c:pt idx="31" formatCode="0%">
                        <c:v>1.1878367214621056E-2</c:v>
                      </c:pt>
                      <c:pt idx="32" formatCode="0%">
                        <c:v>8.7333655701510252E-3</c:v>
                      </c:pt>
                      <c:pt idx="33" formatCode="0%">
                        <c:v>5.6407469526134433E-3</c:v>
                      </c:pt>
                      <c:pt idx="34" formatCode="0%">
                        <c:v>2.3028436203487795E-3</c:v>
                      </c:pt>
                      <c:pt idx="35" formatCode="0%">
                        <c:v>1.0469046126352047E-3</c:v>
                      </c:pt>
                      <c:pt idx="36" formatCode="0%">
                        <c:v>-1.5412798838802728E-3</c:v>
                      </c:pt>
                      <c:pt idx="37" formatCode="0%">
                        <c:v>-5.7587175264186925E-3</c:v>
                      </c:pt>
                      <c:pt idx="38" formatCode="0%">
                        <c:v>-5.4157948546221758E-3</c:v>
                      </c:pt>
                      <c:pt idx="39" formatCode="0%">
                        <c:v>1.9012938766616572E-3</c:v>
                      </c:pt>
                      <c:pt idx="40" formatCode="0%">
                        <c:v>2.6169745337994588E-3</c:v>
                      </c:pt>
                      <c:pt idx="41" formatCode="0%">
                        <c:v>8.1280669229950205E-3</c:v>
                      </c:pt>
                      <c:pt idx="42" formatCode="0%">
                        <c:v>1.301309580039518E-2</c:v>
                      </c:pt>
                      <c:pt idx="43" formatCode="0%">
                        <c:v>2.2909100712965952E-2</c:v>
                      </c:pt>
                      <c:pt idx="44" formatCode="0%">
                        <c:v>3.2252580937881463E-2</c:v>
                      </c:pt>
                      <c:pt idx="45" formatCode="0%">
                        <c:v>4.0590278487161034E-2</c:v>
                      </c:pt>
                      <c:pt idx="46" formatCode="0%">
                        <c:v>4.7735258161390959E-2</c:v>
                      </c:pt>
                      <c:pt idx="47" formatCode="0%">
                        <c:v>5.4958425319192247E-2</c:v>
                      </c:pt>
                      <c:pt idx="48" formatCode="0%">
                        <c:v>6.1847525908744268E-2</c:v>
                      </c:pt>
                      <c:pt idx="49" formatCode="0%">
                        <c:v>6.9269792214434106E-2</c:v>
                      </c:pt>
                      <c:pt idx="50" formatCode="0%">
                        <c:v>7.627882052062579E-2</c:v>
                      </c:pt>
                      <c:pt idx="51" formatCode="0%">
                        <c:v>7.6212077464919981E-2</c:v>
                      </c:pt>
                      <c:pt idx="52" formatCode="0%">
                        <c:v>8.0064661811265439E-2</c:v>
                      </c:pt>
                      <c:pt idx="53" formatCode="0%">
                        <c:v>8.1586533862287883E-2</c:v>
                      </c:pt>
                      <c:pt idx="54" formatCode="0%">
                        <c:v>8.4575928213643736E-2</c:v>
                      </c:pt>
                      <c:pt idx="55" formatCode="0%">
                        <c:v>8.5155881109320347E-2</c:v>
                      </c:pt>
                      <c:pt idx="56" formatCode="0%">
                        <c:v>8.8113043416526454E-2</c:v>
                      </c:pt>
                      <c:pt idx="57" formatCode="0%">
                        <c:v>9.13975104955283E-2</c:v>
                      </c:pt>
                      <c:pt idx="58" formatCode="0%">
                        <c:v>9.0340308312575016E-2</c:v>
                      </c:pt>
                      <c:pt idx="59" formatCode="0%">
                        <c:v>9.3081379916465881E-2</c:v>
                      </c:pt>
                      <c:pt idx="60" formatCode="0%">
                        <c:v>9.9723717242144919E-2</c:v>
                      </c:pt>
                      <c:pt idx="61" formatCode="0%">
                        <c:v>0.10589178260430068</c:v>
                      </c:pt>
                      <c:pt idx="62" formatCode="0%">
                        <c:v>0.10454320901021956</c:v>
                      </c:pt>
                      <c:pt idx="63" formatCode="0%">
                        <c:v>0.10639963564396319</c:v>
                      </c:pt>
                      <c:pt idx="64" formatCode="0%">
                        <c:v>0.11145028691493718</c:v>
                      </c:pt>
                      <c:pt idx="65" formatCode="0%">
                        <c:v>0.11055463347146414</c:v>
                      </c:pt>
                      <c:pt idx="66" formatCode="0%">
                        <c:v>0.10660571334504751</c:v>
                      </c:pt>
                      <c:pt idx="67" formatCode="0%">
                        <c:v>0.10456988754150691</c:v>
                      </c:pt>
                      <c:pt idx="68" formatCode="0%">
                        <c:v>9.7897300879408233E-2</c:v>
                      </c:pt>
                      <c:pt idx="69" formatCode="0%">
                        <c:v>8.955076019370517E-2</c:v>
                      </c:pt>
                      <c:pt idx="70" formatCode="0%">
                        <c:v>8.7102577323352942E-2</c:v>
                      </c:pt>
                      <c:pt idx="71" formatCode="0%">
                        <c:v>7.6556353666967017E-2</c:v>
                      </c:pt>
                      <c:pt idx="72" formatCode="0%">
                        <c:v>6.0123978262833326E-2</c:v>
                      </c:pt>
                      <c:pt idx="73" formatCode="0%">
                        <c:v>4.6425915830809315E-2</c:v>
                      </c:pt>
                      <c:pt idx="74" formatCode="0%">
                        <c:v>3.672016123175513E-2</c:v>
                      </c:pt>
                      <c:pt idx="75" formatCode="0%">
                        <c:v>2.9160409401808089E-2</c:v>
                      </c:pt>
                      <c:pt idx="76" formatCode="0%">
                        <c:v>1.672135227354592E-2</c:v>
                      </c:pt>
                      <c:pt idx="77" formatCode="0%">
                        <c:v>1.5881677285377895E-2</c:v>
                      </c:pt>
                      <c:pt idx="78" formatCode="0%">
                        <c:v>1.4965970382522793E-2</c:v>
                      </c:pt>
                      <c:pt idx="79" formatCode="0%">
                        <c:v>1.5945044947891604E-2</c:v>
                      </c:pt>
                      <c:pt idx="80" formatCode="0%">
                        <c:v>2.0477645485598321E-2</c:v>
                      </c:pt>
                      <c:pt idx="81" formatCode="0%">
                        <c:v>2.4529424240000149E-2</c:v>
                      </c:pt>
                      <c:pt idx="82" formatCode="0%">
                        <c:v>2.6675738652207716E-2</c:v>
                      </c:pt>
                      <c:pt idx="83" formatCode="0%">
                        <c:v>3.3176272781347195E-2</c:v>
                      </c:pt>
                      <c:pt idx="84" formatCode="0%">
                        <c:v>4.371099352987616E-2</c:v>
                      </c:pt>
                      <c:pt idx="85" formatCode="0%">
                        <c:v>5.0340722972723968E-2</c:v>
                      </c:pt>
                      <c:pt idx="86" formatCode="0%">
                        <c:v>6.0497579720241362E-2</c:v>
                      </c:pt>
                      <c:pt idx="87" formatCode="0%">
                        <c:v>6.5389343504749023E-2</c:v>
                      </c:pt>
                      <c:pt idx="88" formatCode="0%">
                        <c:v>7.2572935238335939E-2</c:v>
                      </c:pt>
                      <c:pt idx="89" formatCode="0%">
                        <c:v>7.1410973021817176E-2</c:v>
                      </c:pt>
                      <c:pt idx="90" formatCode="0%">
                        <c:v>6.6561953281101871E-2</c:v>
                      </c:pt>
                      <c:pt idx="91" formatCode="0%">
                        <c:v>5.5525884575448568E-2</c:v>
                      </c:pt>
                      <c:pt idx="92" formatCode="0%">
                        <c:v>4.3188291014574574E-2</c:v>
                      </c:pt>
                      <c:pt idx="93" formatCode="0%">
                        <c:v>3.3323406904663386E-2</c:v>
                      </c:pt>
                      <c:pt idx="94" formatCode="0%">
                        <c:v>2.3548520541397285E-2</c:v>
                      </c:pt>
                      <c:pt idx="95" formatCode="0%">
                        <c:v>1.0093770685163907E-2</c:v>
                      </c:pt>
                      <c:pt idx="96" formatCode="0%">
                        <c:v>-3.1747486968640866E-3</c:v>
                      </c:pt>
                      <c:pt idx="97" formatCode="0%">
                        <c:v>-1.2708678806599556E-2</c:v>
                      </c:pt>
                      <c:pt idx="98" formatCode="0%">
                        <c:v>-2.7651089336799519E-2</c:v>
                      </c:pt>
                      <c:pt idx="99" formatCode="0%">
                        <c:v>-7.5954318172234955E-2</c:v>
                      </c:pt>
                      <c:pt idx="100" formatCode="0%">
                        <c:v>-0.16481711797984078</c:v>
                      </c:pt>
                      <c:pt idx="101" formatCode="0%">
                        <c:v>-0.25954182703807599</c:v>
                      </c:pt>
                      <c:pt idx="102" formatCode="0%">
                        <c:v>-0.35012651363557595</c:v>
                      </c:pt>
                      <c:pt idx="103" formatCode="0%">
                        <c:v>-0.43326468011903185</c:v>
                      </c:pt>
                      <c:pt idx="104" formatCode="0%">
                        <c:v>-0.50323830177235573</c:v>
                      </c:pt>
                      <c:pt idx="105" formatCode="0%">
                        <c:v>-0.5657375523647511</c:v>
                      </c:pt>
                      <c:pt idx="106" formatCode="0%">
                        <c:v>-0.62942388655094395</c:v>
                      </c:pt>
                      <c:pt idx="107" formatCode="0%">
                        <c:v>-0.68451552070640642</c:v>
                      </c:pt>
                      <c:pt idx="108" formatCode="0%">
                        <c:v>-0.73481390248096834</c:v>
                      </c:pt>
                      <c:pt idx="109" formatCode="0%">
                        <c:v>-0.78833773096566695</c:v>
                      </c:pt>
                      <c:pt idx="110" formatCode="0%">
                        <c:v>-0.84541373889657001</c:v>
                      </c:pt>
                      <c:pt idx="111" formatCode="0%">
                        <c:v>-0.86607822544055846</c:v>
                      </c:pt>
                      <c:pt idx="112" formatCode="0%">
                        <c:v>-0.84156416532002909</c:v>
                      </c:pt>
                      <c:pt idx="113" formatCode="0%">
                        <c:v>-0.79959649295404456</c:v>
                      </c:pt>
                      <c:pt idx="114" formatCode="0%">
                        <c:v>-0.73426153098243163</c:v>
                      </c:pt>
                      <c:pt idx="115" formatCode="0%">
                        <c:v>-0.64642321016166282</c:v>
                      </c:pt>
                      <c:pt idx="116" formatCode="0%">
                        <c:v>-0.545869296539093</c:v>
                      </c:pt>
                      <c:pt idx="117" formatCode="0%">
                        <c:v>-0.42690122667780811</c:v>
                      </c:pt>
                      <c:pt idx="118" formatCode="0%">
                        <c:v>-0.22458858963206604</c:v>
                      </c:pt>
                      <c:pt idx="119" formatCode="0%">
                        <c:v>3.544199195696196E-2</c:v>
                      </c:pt>
                      <c:pt idx="120" formatCode="0%">
                        <c:v>0.3559290282757</c:v>
                      </c:pt>
                      <c:pt idx="121" formatCode="0%">
                        <c:v>0.83625784437545458</c:v>
                      </c:pt>
                      <c:pt idx="122" formatCode="0%">
                        <c:v>1.8021421014868082</c:v>
                      </c:pt>
                      <c:pt idx="123" formatCode="0%">
                        <c:v>2.7626975767702158</c:v>
                      </c:pt>
                      <c:pt idx="124" formatCode="0%">
                        <c:v>2.8853984692509234</c:v>
                      </c:pt>
                      <c:pt idx="125" formatCode="0%">
                        <c:v>2.7850412439570165</c:v>
                      </c:pt>
                      <c:pt idx="126" formatCode="0%">
                        <c:v>2.4935653091377459</c:v>
                      </c:pt>
                      <c:pt idx="127" formatCode="0%">
                        <c:v>2.1913481766942362</c:v>
                      </c:pt>
                      <c:pt idx="128" formatCode="0%">
                        <c:v>1.9595626373733013</c:v>
                      </c:pt>
                      <c:pt idx="129" formatCode="0%">
                        <c:v>1.7882058569133819</c:v>
                      </c:pt>
                      <c:pt idx="130" formatCode="0%">
                        <c:v>1.476666641088995</c:v>
                      </c:pt>
                      <c:pt idx="131" formatCode="0%">
                        <c:v>1.2240610614519818</c:v>
                      </c:pt>
                      <c:pt idx="132" formatCode="0%">
                        <c:v>1.0651297373389874</c:v>
                      </c:pt>
                      <c:pt idx="133" formatCode="0%">
                        <c:v>0.96487080676831449</c:v>
                      </c:pt>
                      <c:pt idx="134" formatCode="0%">
                        <c:v>0.80035900259486192</c:v>
                      </c:pt>
                      <c:pt idx="135" formatCode="0%">
                        <c:v>0.64183612251193034</c:v>
                      </c:pt>
                      <c:pt idx="136" formatCode="0%">
                        <c:v>0.51450836086732221</c:v>
                      </c:pt>
                      <c:pt idx="137" formatCode="0%">
                        <c:v>0.40468987951056234</c:v>
                      </c:pt>
                      <c:pt idx="138" formatCode="0%">
                        <c:v>0.33445997630427832</c:v>
                      </c:pt>
                    </c:numCache>
                  </c:numRef>
                </c:val>
                <c:smooth val="0"/>
                <c:extLst xmlns:c15="http://schemas.microsoft.com/office/drawing/2012/chart">
                  <c:ext xmlns:c16="http://schemas.microsoft.com/office/drawing/2014/chart" uri="{C3380CC4-5D6E-409C-BE32-E72D297353CC}">
                    <c16:uniqueId val="{00000001-4FD2-4EFB-9F26-ABDE1A4CCBE3}"/>
                  </c:ext>
                </c:extLst>
              </c15:ser>
            </c15:filteredLineSeries>
            <c15:filteredLineSeries>
              <c15:ser>
                <c:idx val="3"/>
                <c:order val="3"/>
                <c:tx>
                  <c:strRef>
                    <c:extLst>
                      <c:ext xmlns:c15="http://schemas.microsoft.com/office/drawing/2012/chart" uri="{02D57815-91ED-43cb-92C2-25804820EDAC}">
                        <c15:formulaRef>
                          <c15:sqref>'air passenger flow'!$E$11</c15:sqref>
                        </c15:formulaRef>
                      </c:ext>
                    </c:extLst>
                    <c:strCache>
                      <c:ptCount val="1"/>
                      <c:pt idx="0">
                        <c:v>% change year on year through George Best Belfast City Airport</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flow'!$E$12:$E$150</c15:sqref>
                        </c15:formulaRef>
                      </c:ext>
                    </c:extLst>
                    <c:numCache>
                      <c:formatCode>_-* #,##0_-;\-* #,##0_-;_-* "-"??_-;_-@_-</c:formatCode>
                      <c:ptCount val="139"/>
                      <c:pt idx="12" formatCode="0%">
                        <c:v>-6.3033097068716959E-2</c:v>
                      </c:pt>
                      <c:pt idx="13" formatCode="0%">
                        <c:v>-5.2872359796067005E-2</c:v>
                      </c:pt>
                      <c:pt idx="14" formatCode="0%">
                        <c:v>-4.8721380319628409E-2</c:v>
                      </c:pt>
                      <c:pt idx="15" formatCode="0%">
                        <c:v>-4.5296785803749635E-2</c:v>
                      </c:pt>
                      <c:pt idx="16" formatCode="0%">
                        <c:v>-3.891533559823343E-2</c:v>
                      </c:pt>
                      <c:pt idx="17" formatCode="0%">
                        <c:v>-3.1520338572430105E-2</c:v>
                      </c:pt>
                      <c:pt idx="18" formatCode="0%">
                        <c:v>-1.9555628624767724E-3</c:v>
                      </c:pt>
                      <c:pt idx="19" formatCode="0%">
                        <c:v>4.1193609702518369E-2</c:v>
                      </c:pt>
                      <c:pt idx="20" formatCode="0%">
                        <c:v>8.0598802714226606E-2</c:v>
                      </c:pt>
                      <c:pt idx="21" formatCode="0%">
                        <c:v>0.11406404783614187</c:v>
                      </c:pt>
                      <c:pt idx="22" formatCode="0%">
                        <c:v>0.14104785614195187</c:v>
                      </c:pt>
                      <c:pt idx="23" formatCode="0%">
                        <c:v>0.1337818129614548</c:v>
                      </c:pt>
                      <c:pt idx="24" formatCode="0%">
                        <c:v>0.13158077501489179</c:v>
                      </c:pt>
                      <c:pt idx="25" formatCode="0%">
                        <c:v>0.13646243027686328</c:v>
                      </c:pt>
                      <c:pt idx="26" formatCode="0%">
                        <c:v>0.14128936112528137</c:v>
                      </c:pt>
                      <c:pt idx="27" formatCode="0%">
                        <c:v>0.14575684187847368</c:v>
                      </c:pt>
                      <c:pt idx="28" formatCode="0%">
                        <c:v>0.14558653618298181</c:v>
                      </c:pt>
                      <c:pt idx="29" formatCode="0%">
                        <c:v>0.13476502400786317</c:v>
                      </c:pt>
                      <c:pt idx="30" formatCode="0%">
                        <c:v>0.10818025563163382</c:v>
                      </c:pt>
                      <c:pt idx="31" formatCode="0%">
                        <c:v>7.37343199445126E-2</c:v>
                      </c:pt>
                      <c:pt idx="32" formatCode="0%">
                        <c:v>4.6530957024549596E-2</c:v>
                      </c:pt>
                      <c:pt idx="33" formatCode="0%">
                        <c:v>2.3452197570725211E-2</c:v>
                      </c:pt>
                      <c:pt idx="34" formatCode="0%">
                        <c:v>4.4898349095519718E-3</c:v>
                      </c:pt>
                      <c:pt idx="35" formatCode="0%">
                        <c:v>5.3452774704305685E-3</c:v>
                      </c:pt>
                      <c:pt idx="36" formatCode="0%">
                        <c:v>5.2664316325820035E-3</c:v>
                      </c:pt>
                      <c:pt idx="37" formatCode="0%">
                        <c:v>2.6243790007389142E-3</c:v>
                      </c:pt>
                      <c:pt idx="38" formatCode="0%">
                        <c:v>6.703865213159705E-3</c:v>
                      </c:pt>
                      <c:pt idx="39" formatCode="0%">
                        <c:v>1.1180285121068388E-2</c:v>
                      </c:pt>
                      <c:pt idx="40" formatCode="0%">
                        <c:v>1.3478274419365647E-2</c:v>
                      </c:pt>
                      <c:pt idx="41" formatCode="0%">
                        <c:v>2.1429797660572295E-2</c:v>
                      </c:pt>
                      <c:pt idx="42" formatCode="0%">
                        <c:v>3.1736171607685687E-2</c:v>
                      </c:pt>
                      <c:pt idx="43" formatCode="0%">
                        <c:v>4.1513412260823113E-2</c:v>
                      </c:pt>
                      <c:pt idx="44" formatCode="0%">
                        <c:v>4.9474212339227067E-2</c:v>
                      </c:pt>
                      <c:pt idx="45" formatCode="0%">
                        <c:v>5.414264038802874E-2</c:v>
                      </c:pt>
                      <c:pt idx="46" formatCode="0%">
                        <c:v>5.8355720153482678E-2</c:v>
                      </c:pt>
                      <c:pt idx="47" formatCode="0%">
                        <c:v>5.5487415868412195E-2</c:v>
                      </c:pt>
                      <c:pt idx="48" formatCode="0%">
                        <c:v>5.3850955620913882E-2</c:v>
                      </c:pt>
                      <c:pt idx="49" formatCode="0%">
                        <c:v>4.9326114286986383E-2</c:v>
                      </c:pt>
                      <c:pt idx="50" formatCode="0%">
                        <c:v>4.3297755122396885E-2</c:v>
                      </c:pt>
                      <c:pt idx="51" formatCode="0%">
                        <c:v>3.6725670545387203E-2</c:v>
                      </c:pt>
                      <c:pt idx="52" formatCode="0%">
                        <c:v>3.0811967471024774E-2</c:v>
                      </c:pt>
                      <c:pt idx="53" formatCode="0%">
                        <c:v>2.6332867955591123E-2</c:v>
                      </c:pt>
                      <c:pt idx="54" formatCode="0%">
                        <c:v>2.0101466567634205E-2</c:v>
                      </c:pt>
                      <c:pt idx="55" formatCode="0%">
                        <c:v>1.3328799395073221E-2</c:v>
                      </c:pt>
                      <c:pt idx="56" formatCode="0%">
                        <c:v>8.8046451358048342E-3</c:v>
                      </c:pt>
                      <c:pt idx="57" formatCode="0%">
                        <c:v>5.1508209866147209E-3</c:v>
                      </c:pt>
                      <c:pt idx="58" formatCode="0%">
                        <c:v>-3.0362249071439473E-3</c:v>
                      </c:pt>
                      <c:pt idx="59" formatCode="0%">
                        <c:v>-4.8072455137455547E-3</c:v>
                      </c:pt>
                      <c:pt idx="60" formatCode="0%">
                        <c:v>-1.0250889242266805E-2</c:v>
                      </c:pt>
                      <c:pt idx="61" formatCode="0%">
                        <c:v>-9.0369539956512458E-3</c:v>
                      </c:pt>
                      <c:pt idx="62" formatCode="0%">
                        <c:v>-1.5425925092359504E-2</c:v>
                      </c:pt>
                      <c:pt idx="63" formatCode="0%">
                        <c:v>-1.9881582815738843E-2</c:v>
                      </c:pt>
                      <c:pt idx="64" formatCode="0%">
                        <c:v>-1.7702794412666215E-2</c:v>
                      </c:pt>
                      <c:pt idx="65" formatCode="0%">
                        <c:v>-2.7446301160117505E-2</c:v>
                      </c:pt>
                      <c:pt idx="66" formatCode="0%">
                        <c:v>-3.4121441184417831E-2</c:v>
                      </c:pt>
                      <c:pt idx="67" formatCode="0%">
                        <c:v>-3.8772941477701148E-2</c:v>
                      </c:pt>
                      <c:pt idx="68" formatCode="0%">
                        <c:v>-4.5790079668939124E-2</c:v>
                      </c:pt>
                      <c:pt idx="69" formatCode="0%">
                        <c:v>-5.2359296992810084E-2</c:v>
                      </c:pt>
                      <c:pt idx="70" formatCode="0%">
                        <c:v>-4.8648215808742741E-2</c:v>
                      </c:pt>
                      <c:pt idx="71" formatCode="0%">
                        <c:v>-4.4472641673645417E-2</c:v>
                      </c:pt>
                      <c:pt idx="72" formatCode="0%">
                        <c:v>-3.950750786356734E-2</c:v>
                      </c:pt>
                      <c:pt idx="73" formatCode="0%">
                        <c:v>-3.6992021682154812E-2</c:v>
                      </c:pt>
                      <c:pt idx="74" formatCode="0%">
                        <c:v>-3.0879180252921596E-2</c:v>
                      </c:pt>
                      <c:pt idx="75" formatCode="0%">
                        <c:v>-2.6841468572943016E-2</c:v>
                      </c:pt>
                      <c:pt idx="76" formatCode="0%">
                        <c:v>-3.2169016116205221E-2</c:v>
                      </c:pt>
                      <c:pt idx="77" formatCode="0%">
                        <c:v>-2.0386217643308543E-2</c:v>
                      </c:pt>
                      <c:pt idx="78" formatCode="0%">
                        <c:v>-1.6914787673373014E-2</c:v>
                      </c:pt>
                      <c:pt idx="79" formatCode="0%">
                        <c:v>-1.4824162178128097E-2</c:v>
                      </c:pt>
                      <c:pt idx="80" formatCode="0%">
                        <c:v>-1.3585284881391553E-2</c:v>
                      </c:pt>
                      <c:pt idx="81" formatCode="0%">
                        <c:v>-9.9791896480234069E-3</c:v>
                      </c:pt>
                      <c:pt idx="82" formatCode="0%">
                        <c:v>-1.3103915632581427E-2</c:v>
                      </c:pt>
                      <c:pt idx="83" formatCode="0%">
                        <c:v>-1.707704077185019E-2</c:v>
                      </c:pt>
                      <c:pt idx="84" formatCode="0%">
                        <c:v>-1.8979657370013666E-2</c:v>
                      </c:pt>
                      <c:pt idx="85" formatCode="0%">
                        <c:v>-2.0992786203927027E-2</c:v>
                      </c:pt>
                      <c:pt idx="86" formatCode="0%">
                        <c:v>-2.156266240614314E-2</c:v>
                      </c:pt>
                      <c:pt idx="87" formatCode="0%">
                        <c:v>-2.0772190648905148E-2</c:v>
                      </c:pt>
                      <c:pt idx="88" formatCode="0%">
                        <c:v>-1.295281307142168E-2</c:v>
                      </c:pt>
                      <c:pt idx="89" formatCode="0%">
                        <c:v>-2.0974535385836601E-2</c:v>
                      </c:pt>
                      <c:pt idx="90" formatCode="0%">
                        <c:v>-2.0373614114745916E-2</c:v>
                      </c:pt>
                      <c:pt idx="91" formatCode="0%">
                        <c:v>-1.5484388465154828E-2</c:v>
                      </c:pt>
                      <c:pt idx="92" formatCode="0%">
                        <c:v>-1.2706729594932121E-2</c:v>
                      </c:pt>
                      <c:pt idx="93" formatCode="0%">
                        <c:v>-1.4963793640940864E-2</c:v>
                      </c:pt>
                      <c:pt idx="94" formatCode="0%">
                        <c:v>-1.3822956199008361E-2</c:v>
                      </c:pt>
                      <c:pt idx="95" formatCode="0%">
                        <c:v>-1.6581107114620103E-2</c:v>
                      </c:pt>
                      <c:pt idx="96" formatCode="0%">
                        <c:v>-2.2300350302099224E-2</c:v>
                      </c:pt>
                      <c:pt idx="97" formatCode="0%">
                        <c:v>-3.002568371384829E-2</c:v>
                      </c:pt>
                      <c:pt idx="98" formatCode="0%">
                        <c:v>-3.9805374165815283E-2</c:v>
                      </c:pt>
                      <c:pt idx="99" formatCode="0%">
                        <c:v>-9.9362686796121535E-2</c:v>
                      </c:pt>
                      <c:pt idx="100" formatCode="0%">
                        <c:v>-0.18466083166636069</c:v>
                      </c:pt>
                      <c:pt idx="101" formatCode="0%">
                        <c:v>-0.26773041297212402</c:v>
                      </c:pt>
                      <c:pt idx="102" formatCode="0%">
                        <c:v>-0.35464223995844529</c:v>
                      </c:pt>
                      <c:pt idx="103" formatCode="0%">
                        <c:v>-0.44930974582925765</c:v>
                      </c:pt>
                      <c:pt idx="104" formatCode="0%">
                        <c:v>-0.53733311626177238</c:v>
                      </c:pt>
                      <c:pt idx="105" formatCode="0%">
                        <c:v>-0.60317355899651715</c:v>
                      </c:pt>
                      <c:pt idx="106" formatCode="0%">
                        <c:v>-0.67036881650404478</c:v>
                      </c:pt>
                      <c:pt idx="107" formatCode="0%">
                        <c:v>-0.72899128738369157</c:v>
                      </c:pt>
                      <c:pt idx="108" formatCode="0%">
                        <c:v>-0.77902657112752671</c:v>
                      </c:pt>
                      <c:pt idx="109" formatCode="0%">
                        <c:v>-0.82771270692817678</c:v>
                      </c:pt>
                      <c:pt idx="110" formatCode="0%">
                        <c:v>-0.88157265164401621</c:v>
                      </c:pt>
                      <c:pt idx="111" formatCode="0%">
                        <c:v>-0.88615493242504906</c:v>
                      </c:pt>
                      <c:pt idx="112" formatCode="0%">
                        <c:v>-0.86179131624811389</c:v>
                      </c:pt>
                      <c:pt idx="113" formatCode="0%">
                        <c:v>-0.8277490947828432</c:v>
                      </c:pt>
                      <c:pt idx="114" formatCode="0%">
                        <c:v>-0.7683532148347556</c:v>
                      </c:pt>
                      <c:pt idx="115" formatCode="0%">
                        <c:v>-0.67515439024178392</c:v>
                      </c:pt>
                      <c:pt idx="116" formatCode="0%">
                        <c:v>-0.53193966621330369</c:v>
                      </c:pt>
                      <c:pt idx="117" formatCode="0%">
                        <c:v>-0.38639628101805007</c:v>
                      </c:pt>
                      <c:pt idx="118" formatCode="0%">
                        <c:v>-0.16800533024842765</c:v>
                      </c:pt>
                      <c:pt idx="119" formatCode="0%">
                        <c:v>0.12299051083889317</c:v>
                      </c:pt>
                      <c:pt idx="120" formatCode="0%">
                        <c:v>0.49742602944998315</c:v>
                      </c:pt>
                      <c:pt idx="121" formatCode="0%">
                        <c:v>1.0433916115590181</c:v>
                      </c:pt>
                      <c:pt idx="122" formatCode="0%">
                        <c:v>2.2630677099576353</c:v>
                      </c:pt>
                      <c:pt idx="123" formatCode="0%">
                        <c:v>2.9599118651708096</c:v>
                      </c:pt>
                      <c:pt idx="124" formatCode="0%">
                        <c:v>2.8842552921387541</c:v>
                      </c:pt>
                      <c:pt idx="125" formatCode="0%">
                        <c:v>2.7779630133432875</c:v>
                      </c:pt>
                      <c:pt idx="126" formatCode="0%">
                        <c:v>2.3838378168891738</c:v>
                      </c:pt>
                      <c:pt idx="127" formatCode="0%">
                        <c:v>1.9707438808364621</c:v>
                      </c:pt>
                      <c:pt idx="128" formatCode="0%">
                        <c:v>1.5498279000862343</c:v>
                      </c:pt>
                      <c:pt idx="129" formatCode="0%">
                        <c:v>1.3843684106483922</c:v>
                      </c:pt>
                      <c:pt idx="130" formatCode="0%">
                        <c:v>1.2156342494404502</c:v>
                      </c:pt>
                      <c:pt idx="131" formatCode="0%">
                        <c:v>1.1049281578838965</c:v>
                      </c:pt>
                      <c:pt idx="132" formatCode="0%">
                        <c:v>1.0373154904335666</c:v>
                      </c:pt>
                      <c:pt idx="133" formatCode="0%">
                        <c:v>1.0246801669688252</c:v>
                      </c:pt>
                      <c:pt idx="134" formatCode="0%">
                        <c:v>0.92448328037362104</c:v>
                      </c:pt>
                      <c:pt idx="135" formatCode="0%">
                        <c:v>0.815849800199408</c:v>
                      </c:pt>
                      <c:pt idx="136" formatCode="0%">
                        <c:v>0.73337654709346611</c:v>
                      </c:pt>
                      <c:pt idx="137" formatCode="0%">
                        <c:v>0.6292328264952477</c:v>
                      </c:pt>
                      <c:pt idx="138" formatCode="0%">
                        <c:v>0.56683959350608115</c:v>
                      </c:pt>
                    </c:numCache>
                  </c:numRef>
                </c:val>
                <c:smooth val="0"/>
                <c:extLst xmlns:c15="http://schemas.microsoft.com/office/drawing/2012/chart">
                  <c:ext xmlns:c16="http://schemas.microsoft.com/office/drawing/2014/chart" uri="{C3380CC4-5D6E-409C-BE32-E72D297353CC}">
                    <c16:uniqueId val="{00000003-4FD2-4EFB-9F26-ABDE1A4CCBE3}"/>
                  </c:ext>
                </c:extLst>
              </c15:ser>
            </c15:filteredLineSeries>
            <c15:filteredLineSeries>
              <c15:ser>
                <c:idx val="5"/>
                <c:order val="5"/>
                <c:tx>
                  <c:strRef>
                    <c:extLst>
                      <c:ext xmlns:c15="http://schemas.microsoft.com/office/drawing/2012/chart" uri="{02D57815-91ED-43cb-92C2-25804820EDAC}">
                        <c15:formulaRef>
                          <c15:sqref>'air passenger flow'!$G$11</c15:sqref>
                        </c15:formulaRef>
                      </c:ext>
                    </c:extLst>
                    <c:strCache>
                      <c:ptCount val="1"/>
                      <c:pt idx="0">
                        <c:v>% change year on year through Belfast international Airport</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flow'!$G$12:$G$150</c15:sqref>
                        </c15:formulaRef>
                      </c:ext>
                    </c:extLst>
                    <c:numCache>
                      <c:formatCode>_-* #,##0_-;\-* #,##0_-;_-* "-"??_-;_-@_-</c:formatCode>
                      <c:ptCount val="139"/>
                      <c:pt idx="12" formatCode="0%">
                        <c:v>5.11901686803359E-2</c:v>
                      </c:pt>
                      <c:pt idx="13" formatCode="0%">
                        <c:v>4.3166718353220328E-2</c:v>
                      </c:pt>
                      <c:pt idx="14" formatCode="0%">
                        <c:v>3.8007174934635131E-2</c:v>
                      </c:pt>
                      <c:pt idx="15" formatCode="0%">
                        <c:v>3.2486881072063718E-2</c:v>
                      </c:pt>
                      <c:pt idx="16" formatCode="0%">
                        <c:v>1.5628552267981908E-2</c:v>
                      </c:pt>
                      <c:pt idx="17" formatCode="0%">
                        <c:v>2.5459898061158106E-3</c:v>
                      </c:pt>
                      <c:pt idx="18" formatCode="0%">
                        <c:v>-1.8349735595702497E-2</c:v>
                      </c:pt>
                      <c:pt idx="19" formatCode="0%">
                        <c:v>-3.4245782584876157E-2</c:v>
                      </c:pt>
                      <c:pt idx="20" formatCode="0%">
                        <c:v>-5.1386533817787385E-2</c:v>
                      </c:pt>
                      <c:pt idx="21" formatCode="0%">
                        <c:v>-6.4908779905170758E-2</c:v>
                      </c:pt>
                      <c:pt idx="22" formatCode="0%">
                        <c:v>-7.1171155950070092E-2</c:v>
                      </c:pt>
                      <c:pt idx="23" formatCode="0%">
                        <c:v>-6.9414466955392648E-2</c:v>
                      </c:pt>
                      <c:pt idx="24" formatCode="0%">
                        <c:v>-6.7308809057685021E-2</c:v>
                      </c:pt>
                      <c:pt idx="25" formatCode="0%">
                        <c:v>-6.3103056820527317E-2</c:v>
                      </c:pt>
                      <c:pt idx="26" formatCode="0%">
                        <c:v>-6.2857134887327734E-2</c:v>
                      </c:pt>
                      <c:pt idx="27" formatCode="0%">
                        <c:v>-6.8003023068182164E-2</c:v>
                      </c:pt>
                      <c:pt idx="28" formatCode="0%">
                        <c:v>-5.57563385977125E-2</c:v>
                      </c:pt>
                      <c:pt idx="29" formatCode="0%">
                        <c:v>-4.7202763824484795E-2</c:v>
                      </c:pt>
                      <c:pt idx="30" formatCode="0%">
                        <c:v>-3.0180301502162318E-2</c:v>
                      </c:pt>
                      <c:pt idx="31" formatCode="0%">
                        <c:v>-1.7926668734327602E-2</c:v>
                      </c:pt>
                      <c:pt idx="32" formatCode="0%">
                        <c:v>-7.1860588839556053E-3</c:v>
                      </c:pt>
                      <c:pt idx="33" formatCode="0%">
                        <c:v>2.9420704932575899E-3</c:v>
                      </c:pt>
                      <c:pt idx="34" formatCode="0%">
                        <c:v>9.351916730539412E-3</c:v>
                      </c:pt>
                      <c:pt idx="35" formatCode="0%">
                        <c:v>6.5145209416120281E-3</c:v>
                      </c:pt>
                      <c:pt idx="36" formatCode="0%">
                        <c:v>2.6391034703539549E-3</c:v>
                      </c:pt>
                      <c:pt idx="37" formatCode="0%">
                        <c:v>-2.448667907291994E-3</c:v>
                      </c:pt>
                      <c:pt idx="38" formatCode="0%">
                        <c:v>-4.1971575115997911E-3</c:v>
                      </c:pt>
                      <c:pt idx="39" formatCode="0%">
                        <c:v>5.3260725592734707E-3</c:v>
                      </c:pt>
                      <c:pt idx="40" formatCode="0%">
                        <c:v>5.3079161723687809E-3</c:v>
                      </c:pt>
                      <c:pt idx="41" formatCode="0%">
                        <c:v>1.0216789188643603E-2</c:v>
                      </c:pt>
                      <c:pt idx="42" formatCode="0%">
                        <c:v>1.3516760724209431E-2</c:v>
                      </c:pt>
                      <c:pt idx="43" formatCode="0%">
                        <c:v>2.6231507146169508E-2</c:v>
                      </c:pt>
                      <c:pt idx="44" formatCode="0%">
                        <c:v>3.9498128067772316E-2</c:v>
                      </c:pt>
                      <c:pt idx="45" formatCode="0%">
                        <c:v>5.0658406136215264E-2</c:v>
                      </c:pt>
                      <c:pt idx="46" formatCode="0%">
                        <c:v>6.2002819746321582E-2</c:v>
                      </c:pt>
                      <c:pt idx="47" formatCode="0%">
                        <c:v>7.6261718764491948E-2</c:v>
                      </c:pt>
                      <c:pt idx="48" formatCode="0%">
                        <c:v>8.8587276900034068E-2</c:v>
                      </c:pt>
                      <c:pt idx="49" formatCode="0%">
                        <c:v>0.10378067757585194</c:v>
                      </c:pt>
                      <c:pt idx="50" formatCode="0%">
                        <c:v>0.1191027687074508</c:v>
                      </c:pt>
                      <c:pt idx="51" formatCode="0%">
                        <c:v>0.12236333107140911</c:v>
                      </c:pt>
                      <c:pt idx="52" formatCode="0%">
                        <c:v>0.13138381489573048</c:v>
                      </c:pt>
                      <c:pt idx="53" formatCode="0%">
                        <c:v>0.13474739119010415</c:v>
                      </c:pt>
                      <c:pt idx="54" formatCode="0%">
                        <c:v>0.14135625063310758</c:v>
                      </c:pt>
                      <c:pt idx="55" formatCode="0%">
                        <c:v>0.14358782788765756</c:v>
                      </c:pt>
                      <c:pt idx="56" formatCode="0%">
                        <c:v>0.14681807308168246</c:v>
                      </c:pt>
                      <c:pt idx="57" formatCode="0%">
                        <c:v>0.15204560677020457</c:v>
                      </c:pt>
                      <c:pt idx="58" formatCode="0%">
                        <c:v>0.15295655963969199</c:v>
                      </c:pt>
                      <c:pt idx="59" formatCode="0%">
                        <c:v>0.15849208187637653</c:v>
                      </c:pt>
                      <c:pt idx="60" formatCode="0%">
                        <c:v>0.17221166981796551</c:v>
                      </c:pt>
                      <c:pt idx="61" formatCode="0%">
                        <c:v>0.18113106621987732</c:v>
                      </c:pt>
                      <c:pt idx="62" formatCode="0%">
                        <c:v>0.18306572182990044</c:v>
                      </c:pt>
                      <c:pt idx="63" formatCode="0%">
                        <c:v>0.18970768848525557</c:v>
                      </c:pt>
                      <c:pt idx="64" formatCode="0%">
                        <c:v>0.1980810164346952</c:v>
                      </c:pt>
                      <c:pt idx="65" formatCode="0%">
                        <c:v>0.20381059502349791</c:v>
                      </c:pt>
                      <c:pt idx="66" formatCode="0%">
                        <c:v>0.20251650205405719</c:v>
                      </c:pt>
                      <c:pt idx="67" formatCode="0%">
                        <c:v>0.20302571269698991</c:v>
                      </c:pt>
                      <c:pt idx="68" formatCode="0%">
                        <c:v>0.19831359277942953</c:v>
                      </c:pt>
                      <c:pt idx="69" formatCode="0%">
                        <c:v>0.19005117424036036</c:v>
                      </c:pt>
                      <c:pt idx="70" formatCode="0%">
                        <c:v>0.18425484513218579</c:v>
                      </c:pt>
                      <c:pt idx="71" formatCode="0%">
                        <c:v>0.16346777169018611</c:v>
                      </c:pt>
                      <c:pt idx="72" formatCode="0%">
                        <c:v>0.13388690455607391</c:v>
                      </c:pt>
                      <c:pt idx="73" formatCode="0%">
                        <c:v>0.11059948184660393</c:v>
                      </c:pt>
                      <c:pt idx="74" formatCode="0%">
                        <c:v>9.1771379698493444E-2</c:v>
                      </c:pt>
                      <c:pt idx="75" formatCode="0%">
                        <c:v>7.6823208154918374E-2</c:v>
                      </c:pt>
                      <c:pt idx="76" formatCode="0%">
                        <c:v>5.6453980055819246E-2</c:v>
                      </c:pt>
                      <c:pt idx="77" formatCode="0%">
                        <c:v>4.6821953455553525E-2</c:v>
                      </c:pt>
                      <c:pt idx="78" formatCode="0%">
                        <c:v>4.12123402508765E-2</c:v>
                      </c:pt>
                      <c:pt idx="79" formatCode="0%">
                        <c:v>3.8944765517514746E-2</c:v>
                      </c:pt>
                      <c:pt idx="80" formatCode="0%">
                        <c:v>4.2333776094624152E-2</c:v>
                      </c:pt>
                      <c:pt idx="81" formatCode="0%">
                        <c:v>4.4880949196347913E-2</c:v>
                      </c:pt>
                      <c:pt idx="82" formatCode="0%">
                        <c:v>4.807060422666519E-2</c:v>
                      </c:pt>
                      <c:pt idx="83" formatCode="0%">
                        <c:v>5.8674778105865737E-2</c:v>
                      </c:pt>
                      <c:pt idx="84" formatCode="0%">
                        <c:v>7.4052531081160958E-2</c:v>
                      </c:pt>
                      <c:pt idx="85" formatCode="0%">
                        <c:v>8.3922149805353896E-2</c:v>
                      </c:pt>
                      <c:pt idx="86" formatCode="0%">
                        <c:v>9.8369678726347692E-2</c:v>
                      </c:pt>
                      <c:pt idx="87" formatCode="0%">
                        <c:v>0.10431736830374905</c:v>
                      </c:pt>
                      <c:pt idx="88" formatCode="0%">
                        <c:v>0.11190852067836082</c:v>
                      </c:pt>
                      <c:pt idx="89" formatCode="0%">
                        <c:v>0.1139835415217465</c:v>
                      </c:pt>
                      <c:pt idx="90" formatCode="0%">
                        <c:v>0.1062894003313342</c:v>
                      </c:pt>
                      <c:pt idx="91" formatCode="0%">
                        <c:v>8.7627180061554677E-2</c:v>
                      </c:pt>
                      <c:pt idx="92" formatCode="0%">
                        <c:v>6.7781462252925265E-2</c:v>
                      </c:pt>
                      <c:pt idx="93" formatCode="0%">
                        <c:v>5.3103240135117635E-2</c:v>
                      </c:pt>
                      <c:pt idx="94" formatCode="0%">
                        <c:v>3.7035394585965067E-2</c:v>
                      </c:pt>
                      <c:pt idx="95" formatCode="0%">
                        <c:v>1.852179310153795E-2</c:v>
                      </c:pt>
                      <c:pt idx="96" formatCode="0%">
                        <c:v>1.5318330313161992E-3</c:v>
                      </c:pt>
                      <c:pt idx="97" formatCode="0%">
                        <c:v>-9.1508819525769249E-3</c:v>
                      </c:pt>
                      <c:pt idx="98" formatCode="0%">
                        <c:v>-2.7149439822274378E-2</c:v>
                      </c:pt>
                      <c:pt idx="99" formatCode="0%">
                        <c:v>-7.1258231623721802E-2</c:v>
                      </c:pt>
                      <c:pt idx="100" formatCode="0%">
                        <c:v>-0.16151981690266959</c:v>
                      </c:pt>
                      <c:pt idx="101" formatCode="0%">
                        <c:v>-0.26131602977392843</c:v>
                      </c:pt>
                      <c:pt idx="102" formatCode="0%">
                        <c:v>-0.35342561733943645</c:v>
                      </c:pt>
                      <c:pt idx="103" formatCode="0%">
                        <c:v>-0.43248152313041216</c:v>
                      </c:pt>
                      <c:pt idx="104" formatCode="0%">
                        <c:v>-0.49547255779827459</c:v>
                      </c:pt>
                      <c:pt idx="105" formatCode="0%">
                        <c:v>-0.55667831397362044</c:v>
                      </c:pt>
                      <c:pt idx="106" formatCode="0%">
                        <c:v>-0.61834650275958802</c:v>
                      </c:pt>
                      <c:pt idx="107" formatCode="0%">
                        <c:v>-0.67176681869037824</c:v>
                      </c:pt>
                      <c:pt idx="108" formatCode="0%">
                        <c:v>-0.72173791996671854</c:v>
                      </c:pt>
                      <c:pt idx="109" formatCode="0%">
                        <c:v>-0.77670501179973273</c:v>
                      </c:pt>
                      <c:pt idx="110" formatCode="0%">
                        <c:v>-0.83447068235942234</c:v>
                      </c:pt>
                      <c:pt idx="111" formatCode="0%">
                        <c:v>-0.8612097916965451</c:v>
                      </c:pt>
                      <c:pt idx="112" formatCode="0%">
                        <c:v>-0.83706881388900389</c:v>
                      </c:pt>
                      <c:pt idx="113" formatCode="0%">
                        <c:v>-0.79214152137475724</c:v>
                      </c:pt>
                      <c:pt idx="114" formatCode="0%">
                        <c:v>-0.72468925973665499</c:v>
                      </c:pt>
                      <c:pt idx="115" formatCode="0%">
                        <c:v>-0.63787829899047654</c:v>
                      </c:pt>
                      <c:pt idx="116" formatCode="0%">
                        <c:v>-0.55111905620200918</c:v>
                      </c:pt>
                      <c:pt idx="117" formatCode="0%">
                        <c:v>-0.43867720578775199</c:v>
                      </c:pt>
                      <c:pt idx="118" formatCode="0%">
                        <c:v>-0.2372908694217481</c:v>
                      </c:pt>
                      <c:pt idx="119" formatCode="0%">
                        <c:v>2.0955298798831349E-2</c:v>
                      </c:pt>
                      <c:pt idx="120" formatCode="0%">
                        <c:v>0.33266250201764536</c:v>
                      </c:pt>
                      <c:pt idx="121" formatCode="0%">
                        <c:v>0.80463231086246667</c:v>
                      </c:pt>
                      <c:pt idx="122" formatCode="0%">
                        <c:v>1.7279636561322971</c:v>
                      </c:pt>
                      <c:pt idx="123" formatCode="0%">
                        <c:v>2.7799724363573883</c:v>
                      </c:pt>
                      <c:pt idx="124" formatCode="0%">
                        <c:v>2.9688683214135465</c:v>
                      </c:pt>
                      <c:pt idx="125" formatCode="0%">
                        <c:v>2.8598937516519958</c:v>
                      </c:pt>
                      <c:pt idx="126" formatCode="0%">
                        <c:v>2.5900931539768255</c:v>
                      </c:pt>
                      <c:pt idx="127" formatCode="0%">
                        <c:v>2.3039827776654054</c:v>
                      </c:pt>
                      <c:pt idx="128" formatCode="0%">
                        <c:v>2.1349465212036089</c:v>
                      </c:pt>
                      <c:pt idx="129" formatCode="0%">
                        <c:v>1.956024177872187</c:v>
                      </c:pt>
                      <c:pt idx="130" formatCode="0%">
                        <c:v>1.5760649349181775</c:v>
                      </c:pt>
                      <c:pt idx="131" formatCode="0%">
                        <c:v>1.2609965291998286</c:v>
                      </c:pt>
                      <c:pt idx="132" formatCode="0%">
                        <c:v>1.069434207971907</c:v>
                      </c:pt>
                      <c:pt idx="133" formatCode="0%">
                        <c:v>0.94021388188274801</c:v>
                      </c:pt>
                      <c:pt idx="134" formatCode="0%">
                        <c:v>0.75596163042480602</c:v>
                      </c:pt>
                      <c:pt idx="135" formatCode="0%">
                        <c:v>0.58242801929088761</c:v>
                      </c:pt>
                      <c:pt idx="136" formatCode="0%">
                        <c:v>0.44362879691338375</c:v>
                      </c:pt>
                      <c:pt idx="137" formatCode="0%">
                        <c:v>0.33397428065918749</c:v>
                      </c:pt>
                      <c:pt idx="138" formatCode="0%">
                        <c:v>0.26353576654550454</c:v>
                      </c:pt>
                    </c:numCache>
                  </c:numRef>
                </c:val>
                <c:smooth val="0"/>
                <c:extLst xmlns:c15="http://schemas.microsoft.com/office/drawing/2012/chart">
                  <c:ext xmlns:c16="http://schemas.microsoft.com/office/drawing/2014/chart" uri="{C3380CC4-5D6E-409C-BE32-E72D297353CC}">
                    <c16:uniqueId val="{00000005-4FD2-4EFB-9F26-ABDE1A4CCBE3}"/>
                  </c:ext>
                </c:extLst>
              </c15:ser>
            </c15:filteredLineSeries>
            <c15:filteredLineSeries>
              <c15:ser>
                <c:idx val="7"/>
                <c:order val="7"/>
                <c:tx>
                  <c:strRef>
                    <c:extLst>
                      <c:ext xmlns:c15="http://schemas.microsoft.com/office/drawing/2012/chart" uri="{02D57815-91ED-43cb-92C2-25804820EDAC}">
                        <c15:formulaRef>
                          <c15:sqref>'air passenger flow'!$I$11</c15:sqref>
                        </c15:formulaRef>
                      </c:ext>
                    </c:extLst>
                    <c:strCache>
                      <c:ptCount val="1"/>
                      <c:pt idx="0">
                        <c:v>% change year on year through City of Derry Airport</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'air passenger flow'!$A$12:$A$150</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ormulaRef>
                          <c15:sqref>'air passenger flow'!$I$12:$I$150</c15:sqref>
                        </c15:formulaRef>
                      </c:ext>
                    </c:extLst>
                    <c:numCache>
                      <c:formatCode>_-* #,##0_-;\-* #,##0_-;_-* "-"??_-;_-@_-</c:formatCode>
                      <c:ptCount val="139"/>
                      <c:pt idx="12" formatCode="0%">
                        <c:v>-1.8457124405652496E-2</c:v>
                      </c:pt>
                      <c:pt idx="13" formatCode="0%">
                        <c:v>-2.9517596178862987E-2</c:v>
                      </c:pt>
                      <c:pt idx="14" formatCode="0%">
                        <c:v>-4.3145924686396893E-2</c:v>
                      </c:pt>
                      <c:pt idx="15" formatCode="0%">
                        <c:v>-5.1009364838711248E-2</c:v>
                      </c:pt>
                      <c:pt idx="16" formatCode="0%">
                        <c:v>-6.1141012360524556E-2</c:v>
                      </c:pt>
                      <c:pt idx="17" formatCode="0%">
                        <c:v>-6.1546830424060735E-2</c:v>
                      </c:pt>
                      <c:pt idx="18" formatCode="0%">
                        <c:v>-6.179387625188907E-2</c:v>
                      </c:pt>
                      <c:pt idx="19" formatCode="0%">
                        <c:v>-5.2645902185958479E-2</c:v>
                      </c:pt>
                      <c:pt idx="20" formatCode="0%">
                        <c:v>-4.7320254342049096E-2</c:v>
                      </c:pt>
                      <c:pt idx="21" formatCode="0%">
                        <c:v>-4.0003669151607857E-2</c:v>
                      </c:pt>
                      <c:pt idx="22" formatCode="0%">
                        <c:v>-3.1336442345140256E-2</c:v>
                      </c:pt>
                      <c:pt idx="23" formatCode="0%">
                        <c:v>-3.0950768690592632E-2</c:v>
                      </c:pt>
                      <c:pt idx="24" formatCode="0%">
                        <c:v>-3.3238826847208379E-2</c:v>
                      </c:pt>
                      <c:pt idx="25" formatCode="0%">
                        <c:v>-2.5597381838782778E-2</c:v>
                      </c:pt>
                      <c:pt idx="26" formatCode="0%">
                        <c:v>-1.7253308075457056E-2</c:v>
                      </c:pt>
                      <c:pt idx="27" formatCode="0%">
                        <c:v>-1.7876819467239957E-2</c:v>
                      </c:pt>
                      <c:pt idx="28" formatCode="0%">
                        <c:v>-2.8221284913327503E-2</c:v>
                      </c:pt>
                      <c:pt idx="29" formatCode="0%">
                        <c:v>-3.9060909978539941E-2</c:v>
                      </c:pt>
                      <c:pt idx="30" formatCode="0%">
                        <c:v>-4.0148130883476414E-2</c:v>
                      </c:pt>
                      <c:pt idx="31" formatCode="0%">
                        <c:v>-4.9663175492943898E-2</c:v>
                      </c:pt>
                      <c:pt idx="32" formatCode="0%">
                        <c:v>-6.1364454562642612E-2</c:v>
                      </c:pt>
                      <c:pt idx="33" formatCode="0%">
                        <c:v>-8.0652950336624257E-2</c:v>
                      </c:pt>
                      <c:pt idx="34" formatCode="0%">
                        <c:v>-8.4885722827599722E-2</c:v>
                      </c:pt>
                      <c:pt idx="35" formatCode="0%">
                        <c:v>-8.3998250467792815E-2</c:v>
                      </c:pt>
                      <c:pt idx="36" formatCode="0%">
                        <c:v>-9.0177752725515814E-2</c:v>
                      </c:pt>
                      <c:pt idx="37" formatCode="0%">
                        <c:v>-9.5955833685899022E-2</c:v>
                      </c:pt>
                      <c:pt idx="38" formatCode="0%">
                        <c:v>-9.876212867107434E-2</c:v>
                      </c:pt>
                      <c:pt idx="39" formatCode="0%">
                        <c:v>-9.6275606675192416E-2</c:v>
                      </c:pt>
                      <c:pt idx="40" formatCode="0%">
                        <c:v>-9.9892284443174093E-2</c:v>
                      </c:pt>
                      <c:pt idx="41" formatCode="0%">
                        <c:v>-0.10590856324781971</c:v>
                      </c:pt>
                      <c:pt idx="42" formatCode="0%">
                        <c:v>-0.12164298703330977</c:v>
                      </c:pt>
                      <c:pt idx="43" formatCode="0%">
                        <c:v>-0.14296607146261162</c:v>
                      </c:pt>
                      <c:pt idx="44" formatCode="0%">
                        <c:v>-0.16975249027344719</c:v>
                      </c:pt>
                      <c:pt idx="45" formatCode="0%">
                        <c:v>-0.17083057113001271</c:v>
                      </c:pt>
                      <c:pt idx="46" formatCode="0%">
                        <c:v>-0.1911464846170311</c:v>
                      </c:pt>
                      <c:pt idx="47" formatCode="0%">
                        <c:v>-0.19221152025948415</c:v>
                      </c:pt>
                      <c:pt idx="48" formatCode="0%">
                        <c:v>-0.18778211427608871</c:v>
                      </c:pt>
                      <c:pt idx="49" formatCode="0%">
                        <c:v>-0.18252263840000918</c:v>
                      </c:pt>
                      <c:pt idx="50" formatCode="0%">
                        <c:v>-0.17433802800661827</c:v>
                      </c:pt>
                      <c:pt idx="51" formatCode="0%">
                        <c:v>-0.16689238854258909</c:v>
                      </c:pt>
                      <c:pt idx="52" formatCode="0%">
                        <c:v>-0.15490601376641783</c:v>
                      </c:pt>
                      <c:pt idx="53" formatCode="0%">
                        <c:v>-0.13561141479533548</c:v>
                      </c:pt>
                      <c:pt idx="54" formatCode="0%">
                        <c:v>-0.11105616238066569</c:v>
                      </c:pt>
                      <c:pt idx="55" formatCode="0%">
                        <c:v>-8.1636025089446285E-2</c:v>
                      </c:pt>
                      <c:pt idx="56" formatCode="0%">
                        <c:v>-2.8568579879690251E-2</c:v>
                      </c:pt>
                      <c:pt idx="57" formatCode="0%">
                        <c:v>1.6261209224170932E-3</c:v>
                      </c:pt>
                      <c:pt idx="58" formatCode="0%">
                        <c:v>2.8046852693960265E-2</c:v>
                      </c:pt>
                      <c:pt idx="59" formatCode="0%">
                        <c:v>1.8558741950941402E-2</c:v>
                      </c:pt>
                      <c:pt idx="60" formatCode="0%">
                        <c:v>2.1744555951983408E-2</c:v>
                      </c:pt>
                      <c:pt idx="61" formatCode="0%">
                        <c:v>1.7592166586473452E-2</c:v>
                      </c:pt>
                      <c:pt idx="62" formatCode="0%">
                        <c:v>-1.2044533352883881E-3</c:v>
                      </c:pt>
                      <c:pt idx="63" formatCode="0%">
                        <c:v>-2.6347143149916461E-2</c:v>
                      </c:pt>
                      <c:pt idx="64" formatCode="0%">
                        <c:v>-6.5952494441912327E-2</c:v>
                      </c:pt>
                      <c:pt idx="65" formatCode="0%">
                        <c:v>-0.1022267241588644</c:v>
                      </c:pt>
                      <c:pt idx="66" formatCode="0%">
                        <c:v>-0.1422040697855225</c:v>
                      </c:pt>
                      <c:pt idx="67" formatCode="0%">
                        <c:v>-0.18246015874224109</c:v>
                      </c:pt>
                      <c:pt idx="68" formatCode="0%">
                        <c:v>-0.23488337085263467</c:v>
                      </c:pt>
                      <c:pt idx="69" formatCode="0%">
                        <c:v>-0.28133910120036121</c:v>
                      </c:pt>
                      <c:pt idx="70" formatCode="0%">
                        <c:v>-0.31044223090027873</c:v>
                      </c:pt>
                      <c:pt idx="71" formatCode="0%">
                        <c:v>-0.31534052862377193</c:v>
                      </c:pt>
                      <c:pt idx="72" formatCode="0%">
                        <c:v>-0.33264412342476546</c:v>
                      </c:pt>
                      <c:pt idx="73" formatCode="0%">
                        <c:v>-0.34808689229579826</c:v>
                      </c:pt>
                      <c:pt idx="74" formatCode="0%">
                        <c:v>-0.36069516099716176</c:v>
                      </c:pt>
                      <c:pt idx="75" formatCode="0%">
                        <c:v>-0.36146013942105298</c:v>
                      </c:pt>
                      <c:pt idx="76" formatCode="0%">
                        <c:v>-0.31683695704808484</c:v>
                      </c:pt>
                      <c:pt idx="77" formatCode="0%">
                        <c:v>-0.28480846361310963</c:v>
                      </c:pt>
                      <c:pt idx="78" formatCode="0%">
                        <c:v>-0.24865557287701362</c:v>
                      </c:pt>
                      <c:pt idx="79" formatCode="0%">
                        <c:v>-0.20466635913105671</c:v>
                      </c:pt>
                      <c:pt idx="80" formatCode="0%">
                        <c:v>-0.15293396947759558</c:v>
                      </c:pt>
                      <c:pt idx="81" formatCode="0%">
                        <c:v>-0.11884412650602409</c:v>
                      </c:pt>
                      <c:pt idx="82" formatCode="0%">
                        <c:v>-9.1485996640372505E-2</c:v>
                      </c:pt>
                      <c:pt idx="83" formatCode="0%">
                        <c:v>-7.2164069435597528E-2</c:v>
                      </c:pt>
                      <c:pt idx="84" formatCode="0%">
                        <c:v>-4.1952562364355274E-2</c:v>
                      </c:pt>
                      <c:pt idx="85" formatCode="0%">
                        <c:v>-1.6412189491963321E-2</c:v>
                      </c:pt>
                      <c:pt idx="86" formatCode="0%">
                        <c:v>9.6883542919628217E-3</c:v>
                      </c:pt>
                      <c:pt idx="87" formatCode="0%">
                        <c:v>3.6444598399856969E-2</c:v>
                      </c:pt>
                      <c:pt idx="88" formatCode="0%">
                        <c:v>1.6368236243484331E-2</c:v>
                      </c:pt>
                      <c:pt idx="89" formatCode="0%">
                        <c:v>6.0131933676584202E-3</c:v>
                      </c:pt>
                      <c:pt idx="90" formatCode="0%">
                        <c:v>4.3105528123140273E-3</c:v>
                      </c:pt>
                      <c:pt idx="91" formatCode="0%">
                        <c:v>2.0699526943972926E-3</c:v>
                      </c:pt>
                      <c:pt idx="92" formatCode="0%">
                        <c:v>9.3434756673722655E-3</c:v>
                      </c:pt>
                      <c:pt idx="93" formatCode="0%">
                        <c:v>4.2322729506270432E-2</c:v>
                      </c:pt>
                      <c:pt idx="94" formatCode="0%">
                        <c:v>8.4003719562302667E-2</c:v>
                      </c:pt>
                      <c:pt idx="95" formatCode="0%">
                        <c:v>8.9766529182500776E-2</c:v>
                      </c:pt>
                      <c:pt idx="96" formatCode="0%">
                        <c:v>9.650080982334551E-2</c:v>
                      </c:pt>
                      <c:pt idx="97" formatCode="0%">
                        <c:v>0.10041768935968652</c:v>
                      </c:pt>
                      <c:pt idx="98" formatCode="0%">
                        <c:v>0.12020771963264598</c:v>
                      </c:pt>
                      <c:pt idx="99" formatCode="0%">
                        <c:v>7.8433697919755047E-2</c:v>
                      </c:pt>
                      <c:pt idx="100" formatCode="0%">
                        <c:v>-1.110479276418141E-2</c:v>
                      </c:pt>
                      <c:pt idx="101" formatCode="0%">
                        <c:v>-8.7349494645714967E-2</c:v>
                      </c:pt>
                      <c:pt idx="102" formatCode="0%">
                        <c:v>-0.1751733636552906</c:v>
                      </c:pt>
                      <c:pt idx="103" formatCode="0%">
                        <c:v>-0.24642090953503684</c:v>
                      </c:pt>
                      <c:pt idx="104" formatCode="0%">
                        <c:v>-0.31786493172321095</c:v>
                      </c:pt>
                      <c:pt idx="105" formatCode="0%">
                        <c:v>-0.38538165122571122</c:v>
                      </c:pt>
                      <c:pt idx="106" formatCode="0%">
                        <c:v>-0.47445961716856355</c:v>
                      </c:pt>
                      <c:pt idx="107" formatCode="0%">
                        <c:v>-0.53893659131832317</c:v>
                      </c:pt>
                      <c:pt idx="108" formatCode="0%">
                        <c:v>-0.60498976822703254</c:v>
                      </c:pt>
                      <c:pt idx="109" formatCode="0%">
                        <c:v>-0.67518098219526512</c:v>
                      </c:pt>
                      <c:pt idx="110" formatCode="0%">
                        <c:v>-0.75222723339665787</c:v>
                      </c:pt>
                      <c:pt idx="111" formatCode="0%">
                        <c:v>-0.78414651824230097</c:v>
                      </c:pt>
                      <c:pt idx="112" formatCode="0%">
                        <c:v>-0.74841051124034375</c:v>
                      </c:pt>
                      <c:pt idx="113" formatCode="0%">
                        <c:v>-0.70636868089513416</c:v>
                      </c:pt>
                      <c:pt idx="114" formatCode="0%">
                        <c:v>-0.63858416014601094</c:v>
                      </c:pt>
                      <c:pt idx="115" formatCode="0%">
                        <c:v>-0.58784731275235891</c:v>
                      </c:pt>
                      <c:pt idx="116" formatCode="0%">
                        <c:v>-0.53895222688205846</c:v>
                      </c:pt>
                      <c:pt idx="117" formatCode="0%">
                        <c:v>-0.481691456012806</c:v>
                      </c:pt>
                      <c:pt idx="118" formatCode="0%">
                        <c:v>-0.37091692447852409</c:v>
                      </c:pt>
                      <c:pt idx="119" formatCode="0%">
                        <c:v>-0.27221379466158863</c:v>
                      </c:pt>
                      <c:pt idx="120" formatCode="0%">
                        <c:v>-9.280194797127736E-2</c:v>
                      </c:pt>
                      <c:pt idx="121" formatCode="0%">
                        <c:v>0.19273860795711231</c:v>
                      </c:pt>
                      <c:pt idx="122" formatCode="0%">
                        <c:v>0.72130635815595923</c:v>
                      </c:pt>
                      <c:pt idx="123" formatCode="0%">
                        <c:v>1.2568603385591552</c:v>
                      </c:pt>
                      <c:pt idx="124" formatCode="0%">
                        <c:v>1.3051943851478103</c:v>
                      </c:pt>
                      <c:pt idx="125" formatCode="0%">
                        <c:v>1.3316432865731462</c:v>
                      </c:pt>
                      <c:pt idx="126" formatCode="0%">
                        <c:v>1.2261559399734967</c:v>
                      </c:pt>
                      <c:pt idx="127" formatCode="0%">
                        <c:v>1.3230351006172101</c:v>
                      </c:pt>
                      <c:pt idx="128" formatCode="0%">
                        <c:v>1.4046462899524395</c:v>
                      </c:pt>
                      <c:pt idx="129" formatCode="0%">
                        <c:v>1.4209400334577273</c:v>
                      </c:pt>
                      <c:pt idx="130" formatCode="0%">
                        <c:v>1.3749038301980721</c:v>
                      </c:pt>
                      <c:pt idx="131" formatCode="0%">
                        <c:v>1.3921829497243041</c:v>
                      </c:pt>
                      <c:pt idx="132" formatCode="0%">
                        <c:v>1.2373329316389132</c:v>
                      </c:pt>
                      <c:pt idx="133" formatCode="0%">
                        <c:v>1.1019758853607726</c:v>
                      </c:pt>
                      <c:pt idx="134" formatCode="0%">
                        <c:v>0.89928481565018303</c:v>
                      </c:pt>
                      <c:pt idx="135" formatCode="0%">
                        <c:v>0.72665148063781326</c:v>
                      </c:pt>
                      <c:pt idx="136" formatCode="0%">
                        <c:v>0.57994724435963629</c:v>
                      </c:pt>
                      <c:pt idx="137" formatCode="0%">
                        <c:v>0.44302916226181577</c:v>
                      </c:pt>
                      <c:pt idx="138" formatCode="0%">
                        <c:v>0.34075277726384207</c:v>
                      </c:pt>
                    </c:numCache>
                  </c:numRef>
                </c:val>
                <c:smooth val="0"/>
                <c:extLst xmlns:c15="http://schemas.microsoft.com/office/drawing/2012/chart">
                  <c:ext xmlns:c16="http://schemas.microsoft.com/office/drawing/2014/chart" uri="{C3380CC4-5D6E-409C-BE32-E72D297353CC}">
                    <c16:uniqueId val="{00000007-4FD2-4EFB-9F26-ABDE1A4CCBE3}"/>
                  </c:ext>
                </c:extLst>
              </c15:ser>
            </c15:filteredLineSeries>
          </c:ext>
        </c:extLst>
      </c:lineChart>
      <c:catAx>
        <c:axId val="110913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9592"/>
        <c:crosses val="autoZero"/>
        <c:auto val="1"/>
        <c:lblAlgn val="ctr"/>
        <c:lblOffset val="100"/>
        <c:tickLblSkip val="6"/>
        <c:noMultiLvlLbl val="0"/>
      </c:catAx>
      <c:valAx>
        <c:axId val="110913959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913860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Annual</a:t>
            </a:r>
            <a:r>
              <a:rPr lang="en-GB" baseline="0"/>
              <a:t> Change in Air Passenger flow through NI airports (12 month rolling data) (%)</a:t>
            </a:r>
            <a:endParaRPr lang="en-GB"/>
          </a:p>
        </c:rich>
      </c:tx>
      <c:layout>
        <c:manualLayout>
          <c:xMode val="edge"/>
          <c:yMode val="edge"/>
          <c:x val="0.46584586901180292"/>
          <c:y val="2.20507166482910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3"/>
          <c:order val="3"/>
          <c:tx>
            <c:strRef>
              <c:f>'air passenger flow'!$E$11</c:f>
              <c:strCache>
                <c:ptCount val="1"/>
                <c:pt idx="0">
                  <c:v>% change year on year through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'air passenger flow'!$A$12:$A$150</c15:sqref>
                  </c15:fullRef>
                </c:ext>
              </c:extLst>
              <c:f>'air passenger flow'!$A$24:$A$150</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flow'!$E$12:$E$150</c15:sqref>
                  </c15:fullRef>
                </c:ext>
              </c:extLst>
              <c:f>'air passenger flow'!$E$24:$E$150</c:f>
              <c:numCache>
                <c:formatCode>_-* #,##0_-;\-* #,##0_-;_-* "-"??_-;_-@_-</c:formatCode>
                <c:ptCount val="127"/>
                <c:pt idx="0" formatCode="0%">
                  <c:v>-6.3033097068716959E-2</c:v>
                </c:pt>
                <c:pt idx="1" formatCode="0%">
                  <c:v>-5.2872359796067005E-2</c:v>
                </c:pt>
                <c:pt idx="2" formatCode="0%">
                  <c:v>-4.8721380319628409E-2</c:v>
                </c:pt>
                <c:pt idx="3" formatCode="0%">
                  <c:v>-4.5296785803749635E-2</c:v>
                </c:pt>
                <c:pt idx="4" formatCode="0%">
                  <c:v>-3.891533559823343E-2</c:v>
                </c:pt>
                <c:pt idx="5" formatCode="0%">
                  <c:v>-3.1520338572430105E-2</c:v>
                </c:pt>
                <c:pt idx="6" formatCode="0%">
                  <c:v>-1.9555628624767724E-3</c:v>
                </c:pt>
                <c:pt idx="7" formatCode="0%">
                  <c:v>4.1193609702518369E-2</c:v>
                </c:pt>
                <c:pt idx="8" formatCode="0%">
                  <c:v>8.0598802714226606E-2</c:v>
                </c:pt>
                <c:pt idx="9" formatCode="0%">
                  <c:v>0.11406404783614187</c:v>
                </c:pt>
                <c:pt idx="10" formatCode="0%">
                  <c:v>0.14104785614195187</c:v>
                </c:pt>
                <c:pt idx="11" formatCode="0%">
                  <c:v>0.1337818129614548</c:v>
                </c:pt>
                <c:pt idx="12" formatCode="0%">
                  <c:v>0.13158077501489179</c:v>
                </c:pt>
                <c:pt idx="13" formatCode="0%">
                  <c:v>0.13646243027686328</c:v>
                </c:pt>
                <c:pt idx="14" formatCode="0%">
                  <c:v>0.14128936112528137</c:v>
                </c:pt>
                <c:pt idx="15" formatCode="0%">
                  <c:v>0.14575684187847368</c:v>
                </c:pt>
                <c:pt idx="16" formatCode="0%">
                  <c:v>0.14558653618298181</c:v>
                </c:pt>
                <c:pt idx="17" formatCode="0%">
                  <c:v>0.13476502400786317</c:v>
                </c:pt>
                <c:pt idx="18" formatCode="0%">
                  <c:v>0.10818025563163382</c:v>
                </c:pt>
                <c:pt idx="19" formatCode="0%">
                  <c:v>7.37343199445126E-2</c:v>
                </c:pt>
                <c:pt idx="20" formatCode="0%">
                  <c:v>4.6530957024549596E-2</c:v>
                </c:pt>
                <c:pt idx="21" formatCode="0%">
                  <c:v>2.3452197570725211E-2</c:v>
                </c:pt>
                <c:pt idx="22" formatCode="0%">
                  <c:v>4.4898349095519718E-3</c:v>
                </c:pt>
                <c:pt idx="23" formatCode="0%">
                  <c:v>5.3452774704305685E-3</c:v>
                </c:pt>
                <c:pt idx="24" formatCode="0%">
                  <c:v>5.2664316325820035E-3</c:v>
                </c:pt>
                <c:pt idx="25" formatCode="0%">
                  <c:v>2.6243790007389142E-3</c:v>
                </c:pt>
                <c:pt idx="26" formatCode="0%">
                  <c:v>6.703865213159705E-3</c:v>
                </c:pt>
                <c:pt idx="27" formatCode="0%">
                  <c:v>1.1180285121068388E-2</c:v>
                </c:pt>
                <c:pt idx="28" formatCode="0%">
                  <c:v>1.3478274419365647E-2</c:v>
                </c:pt>
                <c:pt idx="29" formatCode="0%">
                  <c:v>2.1429797660572295E-2</c:v>
                </c:pt>
                <c:pt idx="30" formatCode="0%">
                  <c:v>3.1736171607685687E-2</c:v>
                </c:pt>
                <c:pt idx="31" formatCode="0%">
                  <c:v>4.1513412260823113E-2</c:v>
                </c:pt>
                <c:pt idx="32" formatCode="0%">
                  <c:v>4.9474212339227067E-2</c:v>
                </c:pt>
                <c:pt idx="33" formatCode="0%">
                  <c:v>5.414264038802874E-2</c:v>
                </c:pt>
                <c:pt idx="34" formatCode="0%">
                  <c:v>5.8355720153482678E-2</c:v>
                </c:pt>
                <c:pt idx="35" formatCode="0%">
                  <c:v>5.5487415868412195E-2</c:v>
                </c:pt>
                <c:pt idx="36" formatCode="0%">
                  <c:v>5.3850955620913882E-2</c:v>
                </c:pt>
                <c:pt idx="37" formatCode="0%">
                  <c:v>4.9326114286986383E-2</c:v>
                </c:pt>
                <c:pt idx="38" formatCode="0%">
                  <c:v>4.3297755122396885E-2</c:v>
                </c:pt>
                <c:pt idx="39" formatCode="0%">
                  <c:v>3.6725670545387203E-2</c:v>
                </c:pt>
                <c:pt idx="40" formatCode="0%">
                  <c:v>3.0811967471024774E-2</c:v>
                </c:pt>
                <c:pt idx="41" formatCode="0%">
                  <c:v>2.6332867955591123E-2</c:v>
                </c:pt>
                <c:pt idx="42" formatCode="0%">
                  <c:v>2.0101466567634205E-2</c:v>
                </c:pt>
                <c:pt idx="43" formatCode="0%">
                  <c:v>1.3328799395073221E-2</c:v>
                </c:pt>
                <c:pt idx="44" formatCode="0%">
                  <c:v>8.8046451358048342E-3</c:v>
                </c:pt>
                <c:pt idx="45" formatCode="0%">
                  <c:v>5.1508209866147209E-3</c:v>
                </c:pt>
                <c:pt idx="46" formatCode="0%">
                  <c:v>-3.0362249071439473E-3</c:v>
                </c:pt>
                <c:pt idx="47" formatCode="0%">
                  <c:v>-4.8072455137455547E-3</c:v>
                </c:pt>
                <c:pt idx="48" formatCode="0%">
                  <c:v>-1.0250889242266805E-2</c:v>
                </c:pt>
                <c:pt idx="49" formatCode="0%">
                  <c:v>-9.0369539956512458E-3</c:v>
                </c:pt>
                <c:pt idx="50" formatCode="0%">
                  <c:v>-1.5425925092359504E-2</c:v>
                </c:pt>
                <c:pt idx="51" formatCode="0%">
                  <c:v>-1.9881582815738843E-2</c:v>
                </c:pt>
                <c:pt idx="52" formatCode="0%">
                  <c:v>-1.7702794412666215E-2</c:v>
                </c:pt>
                <c:pt idx="53" formatCode="0%">
                  <c:v>-2.7446301160117505E-2</c:v>
                </c:pt>
                <c:pt idx="54" formatCode="0%">
                  <c:v>-3.4121441184417831E-2</c:v>
                </c:pt>
                <c:pt idx="55" formatCode="0%">
                  <c:v>-3.8772941477701148E-2</c:v>
                </c:pt>
                <c:pt idx="56" formatCode="0%">
                  <c:v>-4.5790079668939124E-2</c:v>
                </c:pt>
                <c:pt idx="57" formatCode="0%">
                  <c:v>-5.2359296992810084E-2</c:v>
                </c:pt>
                <c:pt idx="58" formatCode="0%">
                  <c:v>-4.8648215808742741E-2</c:v>
                </c:pt>
                <c:pt idx="59" formatCode="0%">
                  <c:v>-4.4472641673645417E-2</c:v>
                </c:pt>
                <c:pt idx="60" formatCode="0%">
                  <c:v>-3.950750786356734E-2</c:v>
                </c:pt>
                <c:pt idx="61" formatCode="0%">
                  <c:v>-3.6992021682154812E-2</c:v>
                </c:pt>
                <c:pt idx="62" formatCode="0%">
                  <c:v>-3.0879180252921596E-2</c:v>
                </c:pt>
                <c:pt idx="63" formatCode="0%">
                  <c:v>-2.6841468572943016E-2</c:v>
                </c:pt>
                <c:pt idx="64" formatCode="0%">
                  <c:v>-3.2169016116205221E-2</c:v>
                </c:pt>
                <c:pt idx="65" formatCode="0%">
                  <c:v>-2.0386217643308543E-2</c:v>
                </c:pt>
                <c:pt idx="66" formatCode="0%">
                  <c:v>-1.6914787673373014E-2</c:v>
                </c:pt>
                <c:pt idx="67" formatCode="0%">
                  <c:v>-1.4824162178128097E-2</c:v>
                </c:pt>
                <c:pt idx="68" formatCode="0%">
                  <c:v>-1.3585284881391553E-2</c:v>
                </c:pt>
                <c:pt idx="69" formatCode="0%">
                  <c:v>-9.9791896480234069E-3</c:v>
                </c:pt>
                <c:pt idx="70" formatCode="0%">
                  <c:v>-1.3103915632581427E-2</c:v>
                </c:pt>
                <c:pt idx="71" formatCode="0%">
                  <c:v>-1.707704077185019E-2</c:v>
                </c:pt>
                <c:pt idx="72" formatCode="0%">
                  <c:v>-1.8979657370013666E-2</c:v>
                </c:pt>
                <c:pt idx="73" formatCode="0%">
                  <c:v>-2.0992786203927027E-2</c:v>
                </c:pt>
                <c:pt idx="74" formatCode="0%">
                  <c:v>-2.156266240614314E-2</c:v>
                </c:pt>
                <c:pt idx="75" formatCode="0%">
                  <c:v>-2.0772190648905148E-2</c:v>
                </c:pt>
                <c:pt idx="76" formatCode="0%">
                  <c:v>-1.295281307142168E-2</c:v>
                </c:pt>
                <c:pt idx="77" formatCode="0%">
                  <c:v>-2.0974535385836601E-2</c:v>
                </c:pt>
                <c:pt idx="78" formatCode="0%">
                  <c:v>-2.0373614114745916E-2</c:v>
                </c:pt>
                <c:pt idx="79" formatCode="0%">
                  <c:v>-1.5484388465154828E-2</c:v>
                </c:pt>
                <c:pt idx="80" formatCode="0%">
                  <c:v>-1.2706729594932121E-2</c:v>
                </c:pt>
                <c:pt idx="81" formatCode="0%">
                  <c:v>-1.4963793640940864E-2</c:v>
                </c:pt>
                <c:pt idx="82" formatCode="0%">
                  <c:v>-1.3822956199008361E-2</c:v>
                </c:pt>
                <c:pt idx="83" formatCode="0%">
                  <c:v>-1.6581107114620103E-2</c:v>
                </c:pt>
                <c:pt idx="84" formatCode="0%">
                  <c:v>-2.2300350302099224E-2</c:v>
                </c:pt>
                <c:pt idx="85" formatCode="0%">
                  <c:v>-3.002568371384829E-2</c:v>
                </c:pt>
                <c:pt idx="86" formatCode="0%">
                  <c:v>-3.9805374165815283E-2</c:v>
                </c:pt>
                <c:pt idx="87" formatCode="0%">
                  <c:v>-9.9362686796121535E-2</c:v>
                </c:pt>
                <c:pt idx="88" formatCode="0%">
                  <c:v>-0.18466083166636069</c:v>
                </c:pt>
                <c:pt idx="89" formatCode="0%">
                  <c:v>-0.26773041297212402</c:v>
                </c:pt>
                <c:pt idx="90" formatCode="0%">
                  <c:v>-0.35464223995844529</c:v>
                </c:pt>
                <c:pt idx="91" formatCode="0%">
                  <c:v>-0.44930974582925765</c:v>
                </c:pt>
                <c:pt idx="92" formatCode="0%">
                  <c:v>-0.53733311626177238</c:v>
                </c:pt>
                <c:pt idx="93" formatCode="0%">
                  <c:v>-0.60317355899651715</c:v>
                </c:pt>
                <c:pt idx="94" formatCode="0%">
                  <c:v>-0.67036881650404478</c:v>
                </c:pt>
                <c:pt idx="95" formatCode="0%">
                  <c:v>-0.72899128738369157</c:v>
                </c:pt>
                <c:pt idx="96" formatCode="0%">
                  <c:v>-0.77902657112752671</c:v>
                </c:pt>
                <c:pt idx="97" formatCode="0%">
                  <c:v>-0.82771270692817678</c:v>
                </c:pt>
                <c:pt idx="98" formatCode="0%">
                  <c:v>-0.88157265164401621</c:v>
                </c:pt>
                <c:pt idx="99" formatCode="0%">
                  <c:v>-0.88615493242504906</c:v>
                </c:pt>
                <c:pt idx="100" formatCode="0%">
                  <c:v>-0.86179131624811389</c:v>
                </c:pt>
                <c:pt idx="101" formatCode="0%">
                  <c:v>-0.8277490947828432</c:v>
                </c:pt>
                <c:pt idx="102" formatCode="0%">
                  <c:v>-0.7683532148347556</c:v>
                </c:pt>
                <c:pt idx="103" formatCode="0%">
                  <c:v>-0.67515439024178392</c:v>
                </c:pt>
                <c:pt idx="104" formatCode="0%">
                  <c:v>-0.53193966621330369</c:v>
                </c:pt>
                <c:pt idx="105" formatCode="0%">
                  <c:v>-0.38639628101805007</c:v>
                </c:pt>
                <c:pt idx="106" formatCode="0%">
                  <c:v>-0.16800533024842765</c:v>
                </c:pt>
                <c:pt idx="107" formatCode="0%">
                  <c:v>0.12299051083889317</c:v>
                </c:pt>
                <c:pt idx="108" formatCode="0%">
                  <c:v>0.49742602944998315</c:v>
                </c:pt>
                <c:pt idx="109" formatCode="0%">
                  <c:v>1.0433916115590181</c:v>
                </c:pt>
                <c:pt idx="110" formatCode="0%">
                  <c:v>2.2630677099576353</c:v>
                </c:pt>
                <c:pt idx="111" formatCode="0%">
                  <c:v>2.9599118651708096</c:v>
                </c:pt>
                <c:pt idx="112" formatCode="0%">
                  <c:v>2.8842552921387541</c:v>
                </c:pt>
                <c:pt idx="113" formatCode="0%">
                  <c:v>2.7779630133432875</c:v>
                </c:pt>
                <c:pt idx="114" formatCode="0%">
                  <c:v>2.3838378168891738</c:v>
                </c:pt>
                <c:pt idx="115" formatCode="0%">
                  <c:v>1.9707438808364621</c:v>
                </c:pt>
                <c:pt idx="116" formatCode="0%">
                  <c:v>1.5498279000862343</c:v>
                </c:pt>
                <c:pt idx="117" formatCode="0%">
                  <c:v>1.3843684106483922</c:v>
                </c:pt>
                <c:pt idx="118" formatCode="0%">
                  <c:v>1.2156342494404502</c:v>
                </c:pt>
                <c:pt idx="119" formatCode="0%">
                  <c:v>1.1049281578838965</c:v>
                </c:pt>
                <c:pt idx="120" formatCode="0%">
                  <c:v>1.0373154904335666</c:v>
                </c:pt>
                <c:pt idx="121" formatCode="0%">
                  <c:v>1.0246801669688252</c:v>
                </c:pt>
                <c:pt idx="122" formatCode="0%">
                  <c:v>0.92448328037362104</c:v>
                </c:pt>
                <c:pt idx="123" formatCode="0%">
                  <c:v>0.815849800199408</c:v>
                </c:pt>
                <c:pt idx="124" formatCode="0%">
                  <c:v>0.73337654709346611</c:v>
                </c:pt>
                <c:pt idx="125" formatCode="0%">
                  <c:v>0.6292328264952477</c:v>
                </c:pt>
                <c:pt idx="126" formatCode="0%">
                  <c:v>0.56683959350608115</c:v>
                </c:pt>
              </c:numCache>
            </c:numRef>
          </c:val>
          <c:extLst>
            <c:ext xmlns:c16="http://schemas.microsoft.com/office/drawing/2014/chart" uri="{C3380CC4-5D6E-409C-BE32-E72D297353CC}">
              <c16:uniqueId val="{00000003-34C8-44E9-B540-B69D984B6069}"/>
            </c:ext>
          </c:extLst>
        </c:ser>
        <c:ser>
          <c:idx val="5"/>
          <c:order val="5"/>
          <c:tx>
            <c:strRef>
              <c:f>'air passenger flow'!$G$11</c:f>
              <c:strCache>
                <c:ptCount val="1"/>
                <c:pt idx="0">
                  <c:v>% change year on year through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'air passenger flow'!$A$12:$A$150</c15:sqref>
                  </c15:fullRef>
                </c:ext>
              </c:extLst>
              <c:f>'air passenger flow'!$A$24:$A$150</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flow'!$G$12:$G$150</c15:sqref>
                  </c15:fullRef>
                </c:ext>
              </c:extLst>
              <c:f>'air passenger flow'!$G$24:$G$150</c:f>
              <c:numCache>
                <c:formatCode>_-* #,##0_-;\-* #,##0_-;_-* "-"??_-;_-@_-</c:formatCode>
                <c:ptCount val="127"/>
                <c:pt idx="0" formatCode="0%">
                  <c:v>5.11901686803359E-2</c:v>
                </c:pt>
                <c:pt idx="1" formatCode="0%">
                  <c:v>4.3166718353220328E-2</c:v>
                </c:pt>
                <c:pt idx="2" formatCode="0%">
                  <c:v>3.8007174934635131E-2</c:v>
                </c:pt>
                <c:pt idx="3" formatCode="0%">
                  <c:v>3.2486881072063718E-2</c:v>
                </c:pt>
                <c:pt idx="4" formatCode="0%">
                  <c:v>1.5628552267981908E-2</c:v>
                </c:pt>
                <c:pt idx="5" formatCode="0%">
                  <c:v>2.5459898061158106E-3</c:v>
                </c:pt>
                <c:pt idx="6" formatCode="0%">
                  <c:v>-1.8349735595702497E-2</c:v>
                </c:pt>
                <c:pt idx="7" formatCode="0%">
                  <c:v>-3.4245782584876157E-2</c:v>
                </c:pt>
                <c:pt idx="8" formatCode="0%">
                  <c:v>-5.1386533817787385E-2</c:v>
                </c:pt>
                <c:pt idx="9" formatCode="0%">
                  <c:v>-6.4908779905170758E-2</c:v>
                </c:pt>
                <c:pt idx="10" formatCode="0%">
                  <c:v>-7.1171155950070092E-2</c:v>
                </c:pt>
                <c:pt idx="11" formatCode="0%">
                  <c:v>-6.9414466955392648E-2</c:v>
                </c:pt>
                <c:pt idx="12" formatCode="0%">
                  <c:v>-6.7308809057685021E-2</c:v>
                </c:pt>
                <c:pt idx="13" formatCode="0%">
                  <c:v>-6.3103056820527317E-2</c:v>
                </c:pt>
                <c:pt idx="14" formatCode="0%">
                  <c:v>-6.2857134887327734E-2</c:v>
                </c:pt>
                <c:pt idx="15" formatCode="0%">
                  <c:v>-6.8003023068182164E-2</c:v>
                </c:pt>
                <c:pt idx="16" formatCode="0%">
                  <c:v>-5.57563385977125E-2</c:v>
                </c:pt>
                <c:pt idx="17" formatCode="0%">
                  <c:v>-4.7202763824484795E-2</c:v>
                </c:pt>
                <c:pt idx="18" formatCode="0%">
                  <c:v>-3.0180301502162318E-2</c:v>
                </c:pt>
                <c:pt idx="19" formatCode="0%">
                  <c:v>-1.7926668734327602E-2</c:v>
                </c:pt>
                <c:pt idx="20" formatCode="0%">
                  <c:v>-7.1860588839556053E-3</c:v>
                </c:pt>
                <c:pt idx="21" formatCode="0%">
                  <c:v>2.9420704932575899E-3</c:v>
                </c:pt>
                <c:pt idx="22" formatCode="0%">
                  <c:v>9.351916730539412E-3</c:v>
                </c:pt>
                <c:pt idx="23" formatCode="0%">
                  <c:v>6.5145209416120281E-3</c:v>
                </c:pt>
                <c:pt idx="24" formatCode="0%">
                  <c:v>2.6391034703539549E-3</c:v>
                </c:pt>
                <c:pt idx="25" formatCode="0%">
                  <c:v>-2.448667907291994E-3</c:v>
                </c:pt>
                <c:pt idx="26" formatCode="0%">
                  <c:v>-4.1971575115997911E-3</c:v>
                </c:pt>
                <c:pt idx="27" formatCode="0%">
                  <c:v>5.3260725592734707E-3</c:v>
                </c:pt>
                <c:pt idx="28" formatCode="0%">
                  <c:v>5.3079161723687809E-3</c:v>
                </c:pt>
                <c:pt idx="29" formatCode="0%">
                  <c:v>1.0216789188643603E-2</c:v>
                </c:pt>
                <c:pt idx="30" formatCode="0%">
                  <c:v>1.3516760724209431E-2</c:v>
                </c:pt>
                <c:pt idx="31" formatCode="0%">
                  <c:v>2.6231507146169508E-2</c:v>
                </c:pt>
                <c:pt idx="32" formatCode="0%">
                  <c:v>3.9498128067772316E-2</c:v>
                </c:pt>
                <c:pt idx="33" formatCode="0%">
                  <c:v>5.0658406136215264E-2</c:v>
                </c:pt>
                <c:pt idx="34" formatCode="0%">
                  <c:v>6.2002819746321582E-2</c:v>
                </c:pt>
                <c:pt idx="35" formatCode="0%">
                  <c:v>7.6261718764491948E-2</c:v>
                </c:pt>
                <c:pt idx="36" formatCode="0%">
                  <c:v>8.8587276900034068E-2</c:v>
                </c:pt>
                <c:pt idx="37" formatCode="0%">
                  <c:v>0.10378067757585194</c:v>
                </c:pt>
                <c:pt idx="38" formatCode="0%">
                  <c:v>0.1191027687074508</c:v>
                </c:pt>
                <c:pt idx="39" formatCode="0%">
                  <c:v>0.12236333107140911</c:v>
                </c:pt>
                <c:pt idx="40" formatCode="0%">
                  <c:v>0.13138381489573048</c:v>
                </c:pt>
                <c:pt idx="41" formatCode="0%">
                  <c:v>0.13474739119010415</c:v>
                </c:pt>
                <c:pt idx="42" formatCode="0%">
                  <c:v>0.14135625063310758</c:v>
                </c:pt>
                <c:pt idx="43" formatCode="0%">
                  <c:v>0.14358782788765756</c:v>
                </c:pt>
                <c:pt idx="44" formatCode="0%">
                  <c:v>0.14681807308168246</c:v>
                </c:pt>
                <c:pt idx="45" formatCode="0%">
                  <c:v>0.15204560677020457</c:v>
                </c:pt>
                <c:pt idx="46" formatCode="0%">
                  <c:v>0.15295655963969199</c:v>
                </c:pt>
                <c:pt idx="47" formatCode="0%">
                  <c:v>0.15849208187637653</c:v>
                </c:pt>
                <c:pt idx="48" formatCode="0%">
                  <c:v>0.17221166981796551</c:v>
                </c:pt>
                <c:pt idx="49" formatCode="0%">
                  <c:v>0.18113106621987732</c:v>
                </c:pt>
                <c:pt idx="50" formatCode="0%">
                  <c:v>0.18306572182990044</c:v>
                </c:pt>
                <c:pt idx="51" formatCode="0%">
                  <c:v>0.18970768848525557</c:v>
                </c:pt>
                <c:pt idx="52" formatCode="0%">
                  <c:v>0.1980810164346952</c:v>
                </c:pt>
                <c:pt idx="53" formatCode="0%">
                  <c:v>0.20381059502349791</c:v>
                </c:pt>
                <c:pt idx="54" formatCode="0%">
                  <c:v>0.20251650205405719</c:v>
                </c:pt>
                <c:pt idx="55" formatCode="0%">
                  <c:v>0.20302571269698991</c:v>
                </c:pt>
                <c:pt idx="56" formatCode="0%">
                  <c:v>0.19831359277942953</c:v>
                </c:pt>
                <c:pt idx="57" formatCode="0%">
                  <c:v>0.19005117424036036</c:v>
                </c:pt>
                <c:pt idx="58" formatCode="0%">
                  <c:v>0.18425484513218579</c:v>
                </c:pt>
                <c:pt idx="59" formatCode="0%">
                  <c:v>0.16346777169018611</c:v>
                </c:pt>
                <c:pt idx="60" formatCode="0%">
                  <c:v>0.13388690455607391</c:v>
                </c:pt>
                <c:pt idx="61" formatCode="0%">
                  <c:v>0.11059948184660393</c:v>
                </c:pt>
                <c:pt idx="62" formatCode="0%">
                  <c:v>9.1771379698493444E-2</c:v>
                </c:pt>
                <c:pt idx="63" formatCode="0%">
                  <c:v>7.6823208154918374E-2</c:v>
                </c:pt>
                <c:pt idx="64" formatCode="0%">
                  <c:v>5.6453980055819246E-2</c:v>
                </c:pt>
                <c:pt idx="65" formatCode="0%">
                  <c:v>4.6821953455553525E-2</c:v>
                </c:pt>
                <c:pt idx="66" formatCode="0%">
                  <c:v>4.12123402508765E-2</c:v>
                </c:pt>
                <c:pt idx="67" formatCode="0%">
                  <c:v>3.8944765517514746E-2</c:v>
                </c:pt>
                <c:pt idx="68" formatCode="0%">
                  <c:v>4.2333776094624152E-2</c:v>
                </c:pt>
                <c:pt idx="69" formatCode="0%">
                  <c:v>4.4880949196347913E-2</c:v>
                </c:pt>
                <c:pt idx="70" formatCode="0%">
                  <c:v>4.807060422666519E-2</c:v>
                </c:pt>
                <c:pt idx="71" formatCode="0%">
                  <c:v>5.8674778105865737E-2</c:v>
                </c:pt>
                <c:pt idx="72" formatCode="0%">
                  <c:v>7.4052531081160958E-2</c:v>
                </c:pt>
                <c:pt idx="73" formatCode="0%">
                  <c:v>8.3922149805353896E-2</c:v>
                </c:pt>
                <c:pt idx="74" formatCode="0%">
                  <c:v>9.8369678726347692E-2</c:v>
                </c:pt>
                <c:pt idx="75" formatCode="0%">
                  <c:v>0.10431736830374905</c:v>
                </c:pt>
                <c:pt idx="76" formatCode="0%">
                  <c:v>0.11190852067836082</c:v>
                </c:pt>
                <c:pt idx="77" formatCode="0%">
                  <c:v>0.1139835415217465</c:v>
                </c:pt>
                <c:pt idx="78" formatCode="0%">
                  <c:v>0.1062894003313342</c:v>
                </c:pt>
                <c:pt idx="79" formatCode="0%">
                  <c:v>8.7627180061554677E-2</c:v>
                </c:pt>
                <c:pt idx="80" formatCode="0%">
                  <c:v>6.7781462252925265E-2</c:v>
                </c:pt>
                <c:pt idx="81" formatCode="0%">
                  <c:v>5.3103240135117635E-2</c:v>
                </c:pt>
                <c:pt idx="82" formatCode="0%">
                  <c:v>3.7035394585965067E-2</c:v>
                </c:pt>
                <c:pt idx="83" formatCode="0%">
                  <c:v>1.852179310153795E-2</c:v>
                </c:pt>
                <c:pt idx="84" formatCode="0%">
                  <c:v>1.5318330313161992E-3</c:v>
                </c:pt>
                <c:pt idx="85" formatCode="0%">
                  <c:v>-9.1508819525769249E-3</c:v>
                </c:pt>
                <c:pt idx="86" formatCode="0%">
                  <c:v>-2.7149439822274378E-2</c:v>
                </c:pt>
                <c:pt idx="87" formatCode="0%">
                  <c:v>-7.1258231623721802E-2</c:v>
                </c:pt>
                <c:pt idx="88" formatCode="0%">
                  <c:v>-0.16151981690266959</c:v>
                </c:pt>
                <c:pt idx="89" formatCode="0%">
                  <c:v>-0.26131602977392843</c:v>
                </c:pt>
                <c:pt idx="90" formatCode="0%">
                  <c:v>-0.35342561733943645</c:v>
                </c:pt>
                <c:pt idx="91" formatCode="0%">
                  <c:v>-0.43248152313041216</c:v>
                </c:pt>
                <c:pt idx="92" formatCode="0%">
                  <c:v>-0.49547255779827459</c:v>
                </c:pt>
                <c:pt idx="93" formatCode="0%">
                  <c:v>-0.55667831397362044</c:v>
                </c:pt>
                <c:pt idx="94" formatCode="0%">
                  <c:v>-0.61834650275958802</c:v>
                </c:pt>
                <c:pt idx="95" formatCode="0%">
                  <c:v>-0.67176681869037824</c:v>
                </c:pt>
                <c:pt idx="96" formatCode="0%">
                  <c:v>-0.72173791996671854</c:v>
                </c:pt>
                <c:pt idx="97" formatCode="0%">
                  <c:v>-0.77670501179973273</c:v>
                </c:pt>
                <c:pt idx="98" formatCode="0%">
                  <c:v>-0.83447068235942234</c:v>
                </c:pt>
                <c:pt idx="99" formatCode="0%">
                  <c:v>-0.8612097916965451</c:v>
                </c:pt>
                <c:pt idx="100" formatCode="0%">
                  <c:v>-0.83706881388900389</c:v>
                </c:pt>
                <c:pt idx="101" formatCode="0%">
                  <c:v>-0.79214152137475724</c:v>
                </c:pt>
                <c:pt idx="102" formatCode="0%">
                  <c:v>-0.72468925973665499</c:v>
                </c:pt>
                <c:pt idx="103" formatCode="0%">
                  <c:v>-0.63787829899047654</c:v>
                </c:pt>
                <c:pt idx="104" formatCode="0%">
                  <c:v>-0.55111905620200918</c:v>
                </c:pt>
                <c:pt idx="105" formatCode="0%">
                  <c:v>-0.43867720578775199</c:v>
                </c:pt>
                <c:pt idx="106" formatCode="0%">
                  <c:v>-0.2372908694217481</c:v>
                </c:pt>
                <c:pt idx="107" formatCode="0%">
                  <c:v>2.0955298798831349E-2</c:v>
                </c:pt>
                <c:pt idx="108" formatCode="0%">
                  <c:v>0.33266250201764536</c:v>
                </c:pt>
                <c:pt idx="109" formatCode="0%">
                  <c:v>0.80463231086246667</c:v>
                </c:pt>
                <c:pt idx="110" formatCode="0%">
                  <c:v>1.7279636561322971</c:v>
                </c:pt>
                <c:pt idx="111" formatCode="0%">
                  <c:v>2.7799724363573883</c:v>
                </c:pt>
                <c:pt idx="112" formatCode="0%">
                  <c:v>2.9688683214135465</c:v>
                </c:pt>
                <c:pt idx="113" formatCode="0%">
                  <c:v>2.8598937516519958</c:v>
                </c:pt>
                <c:pt idx="114" formatCode="0%">
                  <c:v>2.5900931539768255</c:v>
                </c:pt>
                <c:pt idx="115" formatCode="0%">
                  <c:v>2.3039827776654054</c:v>
                </c:pt>
                <c:pt idx="116" formatCode="0%">
                  <c:v>2.1349465212036089</c:v>
                </c:pt>
                <c:pt idx="117" formatCode="0%">
                  <c:v>1.956024177872187</c:v>
                </c:pt>
                <c:pt idx="118" formatCode="0%">
                  <c:v>1.5760649349181775</c:v>
                </c:pt>
                <c:pt idx="119" formatCode="0%">
                  <c:v>1.2609965291998286</c:v>
                </c:pt>
                <c:pt idx="120" formatCode="0%">
                  <c:v>1.069434207971907</c:v>
                </c:pt>
                <c:pt idx="121" formatCode="0%">
                  <c:v>0.94021388188274801</c:v>
                </c:pt>
                <c:pt idx="122" formatCode="0%">
                  <c:v>0.75596163042480602</c:v>
                </c:pt>
                <c:pt idx="123" formatCode="0%">
                  <c:v>0.58242801929088761</c:v>
                </c:pt>
                <c:pt idx="124" formatCode="0%">
                  <c:v>0.44362879691338375</c:v>
                </c:pt>
                <c:pt idx="125" formatCode="0%">
                  <c:v>0.33397428065918749</c:v>
                </c:pt>
                <c:pt idx="126" formatCode="0%">
                  <c:v>0.26353576654550454</c:v>
                </c:pt>
              </c:numCache>
            </c:numRef>
          </c:val>
          <c:extLst>
            <c:ext xmlns:c16="http://schemas.microsoft.com/office/drawing/2014/chart" uri="{C3380CC4-5D6E-409C-BE32-E72D297353CC}">
              <c16:uniqueId val="{00000005-34C8-44E9-B540-B69D984B6069}"/>
            </c:ext>
          </c:extLst>
        </c:ser>
        <c:ser>
          <c:idx val="7"/>
          <c:order val="7"/>
          <c:tx>
            <c:strRef>
              <c:f>'air passenger flow'!$I$11</c:f>
              <c:strCache>
                <c:ptCount val="1"/>
                <c:pt idx="0">
                  <c:v>% change year on year through City of Derry Airport</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'air passenger flow'!$A$12:$A$150</c15:sqref>
                  </c15:fullRef>
                </c:ext>
              </c:extLst>
              <c:f>'air passenger flow'!$A$24:$A$150</c:f>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flow'!$I$12:$I$150</c15:sqref>
                  </c15:fullRef>
                </c:ext>
              </c:extLst>
              <c:f>'air passenger flow'!$I$24:$I$150</c:f>
              <c:numCache>
                <c:formatCode>_-* #,##0_-;\-* #,##0_-;_-* "-"??_-;_-@_-</c:formatCode>
                <c:ptCount val="127"/>
                <c:pt idx="0" formatCode="0%">
                  <c:v>-1.8457124405652496E-2</c:v>
                </c:pt>
                <c:pt idx="1" formatCode="0%">
                  <c:v>-2.9517596178862987E-2</c:v>
                </c:pt>
                <c:pt idx="2" formatCode="0%">
                  <c:v>-4.3145924686396893E-2</c:v>
                </c:pt>
                <c:pt idx="3" formatCode="0%">
                  <c:v>-5.1009364838711248E-2</c:v>
                </c:pt>
                <c:pt idx="4" formatCode="0%">
                  <c:v>-6.1141012360524556E-2</c:v>
                </c:pt>
                <c:pt idx="5" formatCode="0%">
                  <c:v>-6.1546830424060735E-2</c:v>
                </c:pt>
                <c:pt idx="6" formatCode="0%">
                  <c:v>-6.179387625188907E-2</c:v>
                </c:pt>
                <c:pt idx="7" formatCode="0%">
                  <c:v>-5.2645902185958479E-2</c:v>
                </c:pt>
                <c:pt idx="8" formatCode="0%">
                  <c:v>-4.7320254342049096E-2</c:v>
                </c:pt>
                <c:pt idx="9" formatCode="0%">
                  <c:v>-4.0003669151607857E-2</c:v>
                </c:pt>
                <c:pt idx="10" formatCode="0%">
                  <c:v>-3.1336442345140256E-2</c:v>
                </c:pt>
                <c:pt idx="11" formatCode="0%">
                  <c:v>-3.0950768690592632E-2</c:v>
                </c:pt>
                <c:pt idx="12" formatCode="0%">
                  <c:v>-3.3238826847208379E-2</c:v>
                </c:pt>
                <c:pt idx="13" formatCode="0%">
                  <c:v>-2.5597381838782778E-2</c:v>
                </c:pt>
                <c:pt idx="14" formatCode="0%">
                  <c:v>-1.7253308075457056E-2</c:v>
                </c:pt>
                <c:pt idx="15" formatCode="0%">
                  <c:v>-1.7876819467239957E-2</c:v>
                </c:pt>
                <c:pt idx="16" formatCode="0%">
                  <c:v>-2.8221284913327503E-2</c:v>
                </c:pt>
                <c:pt idx="17" formatCode="0%">
                  <c:v>-3.9060909978539941E-2</c:v>
                </c:pt>
                <c:pt idx="18" formatCode="0%">
                  <c:v>-4.0148130883476414E-2</c:v>
                </c:pt>
                <c:pt idx="19" formatCode="0%">
                  <c:v>-4.9663175492943898E-2</c:v>
                </c:pt>
                <c:pt idx="20" formatCode="0%">
                  <c:v>-6.1364454562642612E-2</c:v>
                </c:pt>
                <c:pt idx="21" formatCode="0%">
                  <c:v>-8.0652950336624257E-2</c:v>
                </c:pt>
                <c:pt idx="22" formatCode="0%">
                  <c:v>-8.4885722827599722E-2</c:v>
                </c:pt>
                <c:pt idx="23" formatCode="0%">
                  <c:v>-8.3998250467792815E-2</c:v>
                </c:pt>
                <c:pt idx="24" formatCode="0%">
                  <c:v>-9.0177752725515814E-2</c:v>
                </c:pt>
                <c:pt idx="25" formatCode="0%">
                  <c:v>-9.5955833685899022E-2</c:v>
                </c:pt>
                <c:pt idx="26" formatCode="0%">
                  <c:v>-9.876212867107434E-2</c:v>
                </c:pt>
                <c:pt idx="27" formatCode="0%">
                  <c:v>-9.6275606675192416E-2</c:v>
                </c:pt>
                <c:pt idx="28" formatCode="0%">
                  <c:v>-9.9892284443174093E-2</c:v>
                </c:pt>
                <c:pt idx="29" formatCode="0%">
                  <c:v>-0.10590856324781971</c:v>
                </c:pt>
                <c:pt idx="30" formatCode="0%">
                  <c:v>-0.12164298703330977</c:v>
                </c:pt>
                <c:pt idx="31" formatCode="0%">
                  <c:v>-0.14296607146261162</c:v>
                </c:pt>
                <c:pt idx="32" formatCode="0%">
                  <c:v>-0.16975249027344719</c:v>
                </c:pt>
                <c:pt idx="33" formatCode="0%">
                  <c:v>-0.17083057113001271</c:v>
                </c:pt>
                <c:pt idx="34" formatCode="0%">
                  <c:v>-0.1911464846170311</c:v>
                </c:pt>
                <c:pt idx="35" formatCode="0%">
                  <c:v>-0.19221152025948415</c:v>
                </c:pt>
                <c:pt idx="36" formatCode="0%">
                  <c:v>-0.18778211427608871</c:v>
                </c:pt>
                <c:pt idx="37" formatCode="0%">
                  <c:v>-0.18252263840000918</c:v>
                </c:pt>
                <c:pt idx="38" formatCode="0%">
                  <c:v>-0.17433802800661827</c:v>
                </c:pt>
                <c:pt idx="39" formatCode="0%">
                  <c:v>-0.16689238854258909</c:v>
                </c:pt>
                <c:pt idx="40" formatCode="0%">
                  <c:v>-0.15490601376641783</c:v>
                </c:pt>
                <c:pt idx="41" formatCode="0%">
                  <c:v>-0.13561141479533548</c:v>
                </c:pt>
                <c:pt idx="42" formatCode="0%">
                  <c:v>-0.11105616238066569</c:v>
                </c:pt>
                <c:pt idx="43" formatCode="0%">
                  <c:v>-8.1636025089446285E-2</c:v>
                </c:pt>
                <c:pt idx="44" formatCode="0%">
                  <c:v>-2.8568579879690251E-2</c:v>
                </c:pt>
                <c:pt idx="45" formatCode="0%">
                  <c:v>1.6261209224170932E-3</c:v>
                </c:pt>
                <c:pt idx="46" formatCode="0%">
                  <c:v>2.8046852693960265E-2</c:v>
                </c:pt>
                <c:pt idx="47" formatCode="0%">
                  <c:v>1.8558741950941402E-2</c:v>
                </c:pt>
                <c:pt idx="48" formatCode="0%">
                  <c:v>2.1744555951983408E-2</c:v>
                </c:pt>
                <c:pt idx="49" formatCode="0%">
                  <c:v>1.7592166586473452E-2</c:v>
                </c:pt>
                <c:pt idx="50" formatCode="0%">
                  <c:v>-1.2044533352883881E-3</c:v>
                </c:pt>
                <c:pt idx="51" formatCode="0%">
                  <c:v>-2.6347143149916461E-2</c:v>
                </c:pt>
                <c:pt idx="52" formatCode="0%">
                  <c:v>-6.5952494441912327E-2</c:v>
                </c:pt>
                <c:pt idx="53" formatCode="0%">
                  <c:v>-0.1022267241588644</c:v>
                </c:pt>
                <c:pt idx="54" formatCode="0%">
                  <c:v>-0.1422040697855225</c:v>
                </c:pt>
                <c:pt idx="55" formatCode="0%">
                  <c:v>-0.18246015874224109</c:v>
                </c:pt>
                <c:pt idx="56" formatCode="0%">
                  <c:v>-0.23488337085263467</c:v>
                </c:pt>
                <c:pt idx="57" formatCode="0%">
                  <c:v>-0.28133910120036121</c:v>
                </c:pt>
                <c:pt idx="58" formatCode="0%">
                  <c:v>-0.31044223090027873</c:v>
                </c:pt>
                <c:pt idx="59" formatCode="0%">
                  <c:v>-0.31534052862377193</c:v>
                </c:pt>
                <c:pt idx="60" formatCode="0%">
                  <c:v>-0.33264412342476546</c:v>
                </c:pt>
                <c:pt idx="61" formatCode="0%">
                  <c:v>-0.34808689229579826</c:v>
                </c:pt>
                <c:pt idx="62" formatCode="0%">
                  <c:v>-0.36069516099716176</c:v>
                </c:pt>
                <c:pt idx="63" formatCode="0%">
                  <c:v>-0.36146013942105298</c:v>
                </c:pt>
                <c:pt idx="64" formatCode="0%">
                  <c:v>-0.31683695704808484</c:v>
                </c:pt>
                <c:pt idx="65" formatCode="0%">
                  <c:v>-0.28480846361310963</c:v>
                </c:pt>
                <c:pt idx="66" formatCode="0%">
                  <c:v>-0.24865557287701362</c:v>
                </c:pt>
                <c:pt idx="67" formatCode="0%">
                  <c:v>-0.20466635913105671</c:v>
                </c:pt>
                <c:pt idx="68" formatCode="0%">
                  <c:v>-0.15293396947759558</c:v>
                </c:pt>
                <c:pt idx="69" formatCode="0%">
                  <c:v>-0.11884412650602409</c:v>
                </c:pt>
                <c:pt idx="70" formatCode="0%">
                  <c:v>-9.1485996640372505E-2</c:v>
                </c:pt>
                <c:pt idx="71" formatCode="0%">
                  <c:v>-7.2164069435597528E-2</c:v>
                </c:pt>
                <c:pt idx="72" formatCode="0%">
                  <c:v>-4.1952562364355274E-2</c:v>
                </c:pt>
                <c:pt idx="73" formatCode="0%">
                  <c:v>-1.6412189491963321E-2</c:v>
                </c:pt>
                <c:pt idx="74" formatCode="0%">
                  <c:v>9.6883542919628217E-3</c:v>
                </c:pt>
                <c:pt idx="75" formatCode="0%">
                  <c:v>3.6444598399856969E-2</c:v>
                </c:pt>
                <c:pt idx="76" formatCode="0%">
                  <c:v>1.6368236243484331E-2</c:v>
                </c:pt>
                <c:pt idx="77" formatCode="0%">
                  <c:v>6.0131933676584202E-3</c:v>
                </c:pt>
                <c:pt idx="78" formatCode="0%">
                  <c:v>4.3105528123140273E-3</c:v>
                </c:pt>
                <c:pt idx="79" formatCode="0%">
                  <c:v>2.0699526943972926E-3</c:v>
                </c:pt>
                <c:pt idx="80" formatCode="0%">
                  <c:v>9.3434756673722655E-3</c:v>
                </c:pt>
                <c:pt idx="81" formatCode="0%">
                  <c:v>4.2322729506270432E-2</c:v>
                </c:pt>
                <c:pt idx="82" formatCode="0%">
                  <c:v>8.4003719562302667E-2</c:v>
                </c:pt>
                <c:pt idx="83" formatCode="0%">
                  <c:v>8.9766529182500776E-2</c:v>
                </c:pt>
                <c:pt idx="84" formatCode="0%">
                  <c:v>9.650080982334551E-2</c:v>
                </c:pt>
                <c:pt idx="85" formatCode="0%">
                  <c:v>0.10041768935968652</c:v>
                </c:pt>
                <c:pt idx="86" formatCode="0%">
                  <c:v>0.12020771963264598</c:v>
                </c:pt>
                <c:pt idx="87" formatCode="0%">
                  <c:v>7.8433697919755047E-2</c:v>
                </c:pt>
                <c:pt idx="88" formatCode="0%">
                  <c:v>-1.110479276418141E-2</c:v>
                </c:pt>
                <c:pt idx="89" formatCode="0%">
                  <c:v>-8.7349494645714967E-2</c:v>
                </c:pt>
                <c:pt idx="90" formatCode="0%">
                  <c:v>-0.1751733636552906</c:v>
                </c:pt>
                <c:pt idx="91" formatCode="0%">
                  <c:v>-0.24642090953503684</c:v>
                </c:pt>
                <c:pt idx="92" formatCode="0%">
                  <c:v>-0.31786493172321095</c:v>
                </c:pt>
                <c:pt idx="93" formatCode="0%">
                  <c:v>-0.38538165122571122</c:v>
                </c:pt>
                <c:pt idx="94" formatCode="0%">
                  <c:v>-0.47445961716856355</c:v>
                </c:pt>
                <c:pt idx="95" formatCode="0%">
                  <c:v>-0.53893659131832317</c:v>
                </c:pt>
                <c:pt idx="96" formatCode="0%">
                  <c:v>-0.60498976822703254</c:v>
                </c:pt>
                <c:pt idx="97" formatCode="0%">
                  <c:v>-0.67518098219526512</c:v>
                </c:pt>
                <c:pt idx="98" formatCode="0%">
                  <c:v>-0.75222723339665787</c:v>
                </c:pt>
                <c:pt idx="99" formatCode="0%">
                  <c:v>-0.78414651824230097</c:v>
                </c:pt>
                <c:pt idx="100" formatCode="0%">
                  <c:v>-0.74841051124034375</c:v>
                </c:pt>
                <c:pt idx="101" formatCode="0%">
                  <c:v>-0.70636868089513416</c:v>
                </c:pt>
                <c:pt idx="102" formatCode="0%">
                  <c:v>-0.63858416014601094</c:v>
                </c:pt>
                <c:pt idx="103" formatCode="0%">
                  <c:v>-0.58784731275235891</c:v>
                </c:pt>
                <c:pt idx="104" formatCode="0%">
                  <c:v>-0.53895222688205846</c:v>
                </c:pt>
                <c:pt idx="105" formatCode="0%">
                  <c:v>-0.481691456012806</c:v>
                </c:pt>
                <c:pt idx="106" formatCode="0%">
                  <c:v>-0.37091692447852409</c:v>
                </c:pt>
                <c:pt idx="107" formatCode="0%">
                  <c:v>-0.27221379466158863</c:v>
                </c:pt>
                <c:pt idx="108" formatCode="0%">
                  <c:v>-9.280194797127736E-2</c:v>
                </c:pt>
                <c:pt idx="109" formatCode="0%">
                  <c:v>0.19273860795711231</c:v>
                </c:pt>
                <c:pt idx="110" formatCode="0%">
                  <c:v>0.72130635815595923</c:v>
                </c:pt>
                <c:pt idx="111" formatCode="0%">
                  <c:v>1.2568603385591552</c:v>
                </c:pt>
                <c:pt idx="112" formatCode="0%">
                  <c:v>1.3051943851478103</c:v>
                </c:pt>
                <c:pt idx="113" formatCode="0%">
                  <c:v>1.3316432865731462</c:v>
                </c:pt>
                <c:pt idx="114" formatCode="0%">
                  <c:v>1.2261559399734967</c:v>
                </c:pt>
                <c:pt idx="115" formatCode="0%">
                  <c:v>1.3230351006172101</c:v>
                </c:pt>
                <c:pt idx="116" formatCode="0%">
                  <c:v>1.4046462899524395</c:v>
                </c:pt>
                <c:pt idx="117" formatCode="0%">
                  <c:v>1.4209400334577273</c:v>
                </c:pt>
                <c:pt idx="118" formatCode="0%">
                  <c:v>1.3749038301980721</c:v>
                </c:pt>
                <c:pt idx="119" formatCode="0%">
                  <c:v>1.3921829497243041</c:v>
                </c:pt>
                <c:pt idx="120" formatCode="0%">
                  <c:v>1.2373329316389132</c:v>
                </c:pt>
                <c:pt idx="121" formatCode="0%">
                  <c:v>1.1019758853607726</c:v>
                </c:pt>
                <c:pt idx="122" formatCode="0%">
                  <c:v>0.89928481565018303</c:v>
                </c:pt>
                <c:pt idx="123" formatCode="0%">
                  <c:v>0.72665148063781326</c:v>
                </c:pt>
                <c:pt idx="124" formatCode="0%">
                  <c:v>0.57994724435963629</c:v>
                </c:pt>
                <c:pt idx="125" formatCode="0%">
                  <c:v>0.44302916226181577</c:v>
                </c:pt>
                <c:pt idx="126" formatCode="0%">
                  <c:v>0.34075277726384207</c:v>
                </c:pt>
              </c:numCache>
            </c:numRef>
          </c:val>
          <c:extLst>
            <c:ext xmlns:c16="http://schemas.microsoft.com/office/drawing/2014/chart" uri="{C3380CC4-5D6E-409C-BE32-E72D297353CC}">
              <c16:uniqueId val="{00000007-34C8-44E9-B540-B69D984B6069}"/>
            </c:ext>
          </c:extLst>
        </c:ser>
        <c:dLbls>
          <c:showLegendKey val="0"/>
          <c:showVal val="0"/>
          <c:showCatName val="0"/>
          <c:showSerName val="0"/>
          <c:showPercent val="0"/>
          <c:showBubbleSize val="0"/>
        </c:dLbls>
        <c:gapWidth val="219"/>
        <c:overlap val="-27"/>
        <c:axId val="1009706648"/>
        <c:axId val="1009706976"/>
        <c:extLst>
          <c:ext xmlns:c15="http://schemas.microsoft.com/office/drawing/2012/chart" uri="{02D57815-91ED-43cb-92C2-25804820EDAC}">
            <c15:filteredBarSeries>
              <c15:ser>
                <c:idx val="0"/>
                <c:order val="0"/>
                <c:tx>
                  <c:strRef>
                    <c:extLst>
                      <c:ext uri="{02D57815-91ED-43cb-92C2-25804820EDAC}">
                        <c15:formulaRef>
                          <c15:sqref>'air passenger flow'!$B$11</c15:sqref>
                        </c15:formulaRef>
                      </c:ext>
                    </c:extLst>
                    <c:strCache>
                      <c:ptCount val="1"/>
                      <c:pt idx="0">
                        <c:v>All NI Airports</c:v>
                      </c:pt>
                    </c:strCache>
                  </c:strRef>
                </c:tx>
                <c:spPr>
                  <a:solidFill>
                    <a:schemeClr val="accent1"/>
                  </a:solidFill>
                  <a:ln>
                    <a:noFill/>
                  </a:ln>
                  <a:effectLst/>
                </c:spPr>
                <c:invertIfNegative val="0"/>
                <c:cat>
                  <c:strRef>
                    <c:extLst>
                      <c:ex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uri="{02D57815-91ED-43cb-92C2-25804820EDAC}">
                        <c15:fullRef>
                          <c15:sqref>'air passenger flow'!$B$12:$B$150</c15:sqref>
                        </c15:fullRef>
                        <c15:formulaRef>
                          <c15:sqref>'air passenger flow'!$B$24:$B$150</c15:sqref>
                        </c15:formulaRef>
                      </c:ext>
                    </c:extLst>
                    <c:numCache>
                      <c:formatCode>_-* #,##0_-;\-* #,##0_-;_-* "-"??_-;_-@_-</c:formatCode>
                      <c:ptCount val="127"/>
                      <c:pt idx="0">
                        <c:v>6958096</c:v>
                      </c:pt>
                      <c:pt idx="1">
                        <c:v>6944742</c:v>
                      </c:pt>
                      <c:pt idx="2">
                        <c:v>6936207</c:v>
                      </c:pt>
                      <c:pt idx="3">
                        <c:v>6936038</c:v>
                      </c:pt>
                      <c:pt idx="4">
                        <c:v>6900390</c:v>
                      </c:pt>
                      <c:pt idx="5">
                        <c:v>6889325</c:v>
                      </c:pt>
                      <c:pt idx="6">
                        <c:v>6881076</c:v>
                      </c:pt>
                      <c:pt idx="7">
                        <c:v>6891267</c:v>
                      </c:pt>
                      <c:pt idx="8">
                        <c:v>6898944</c:v>
                      </c:pt>
                      <c:pt idx="9">
                        <c:v>6911496</c:v>
                      </c:pt>
                      <c:pt idx="10">
                        <c:v>6934470</c:v>
                      </c:pt>
                      <c:pt idx="11">
                        <c:v>6938550</c:v>
                      </c:pt>
                      <c:pt idx="12">
                        <c:v>6950068</c:v>
                      </c:pt>
                      <c:pt idx="13">
                        <c:v>6969781</c:v>
                      </c:pt>
                      <c:pt idx="14">
                        <c:v>6975892</c:v>
                      </c:pt>
                      <c:pt idx="15">
                        <c:v>6962101</c:v>
                      </c:pt>
                      <c:pt idx="16">
                        <c:v>6977523</c:v>
                      </c:pt>
                      <c:pt idx="17">
                        <c:v>6978289</c:v>
                      </c:pt>
                      <c:pt idx="18">
                        <c:v>6988729</c:v>
                      </c:pt>
                      <c:pt idx="19">
                        <c:v>6973124</c:v>
                      </c:pt>
                      <c:pt idx="20">
                        <c:v>6959195</c:v>
                      </c:pt>
                      <c:pt idx="21">
                        <c:v>6950482</c:v>
                      </c:pt>
                      <c:pt idx="22">
                        <c:v>6950439</c:v>
                      </c:pt>
                      <c:pt idx="23">
                        <c:v>6945814</c:v>
                      </c:pt>
                      <c:pt idx="24">
                        <c:v>6939356</c:v>
                      </c:pt>
                      <c:pt idx="25">
                        <c:v>6929644</c:v>
                      </c:pt>
                      <c:pt idx="26">
                        <c:v>6938112</c:v>
                      </c:pt>
                      <c:pt idx="27">
                        <c:v>6975338</c:v>
                      </c:pt>
                      <c:pt idx="28">
                        <c:v>6995783</c:v>
                      </c:pt>
                      <c:pt idx="29">
                        <c:v>7035009</c:v>
                      </c:pt>
                      <c:pt idx="30">
                        <c:v>7079674</c:v>
                      </c:pt>
                      <c:pt idx="31">
                        <c:v>7132872</c:v>
                      </c:pt>
                      <c:pt idx="32">
                        <c:v>7183647</c:v>
                      </c:pt>
                      <c:pt idx="33">
                        <c:v>7232604</c:v>
                      </c:pt>
                      <c:pt idx="34">
                        <c:v>7282220</c:v>
                      </c:pt>
                      <c:pt idx="35">
                        <c:v>7327545</c:v>
                      </c:pt>
                      <c:pt idx="36">
                        <c:v>7368538</c:v>
                      </c:pt>
                      <c:pt idx="37">
                        <c:v>7409659</c:v>
                      </c:pt>
                      <c:pt idx="38">
                        <c:v>7467343</c:v>
                      </c:pt>
                      <c:pt idx="39">
                        <c:v>7506943</c:v>
                      </c:pt>
                      <c:pt idx="40">
                        <c:v>7555898</c:v>
                      </c:pt>
                      <c:pt idx="41">
                        <c:v>7608971</c:v>
                      </c:pt>
                      <c:pt idx="42">
                        <c:v>7678444</c:v>
                      </c:pt>
                      <c:pt idx="43">
                        <c:v>7740278</c:v>
                      </c:pt>
                      <c:pt idx="44">
                        <c:v>7816620</c:v>
                      </c:pt>
                      <c:pt idx="45">
                        <c:v>7893646</c:v>
                      </c:pt>
                      <c:pt idx="46">
                        <c:v>7940098</c:v>
                      </c:pt>
                      <c:pt idx="47">
                        <c:v>8009603</c:v>
                      </c:pt>
                      <c:pt idx="48">
                        <c:v>8103356</c:v>
                      </c:pt>
                      <c:pt idx="49">
                        <c:v>8194281</c:v>
                      </c:pt>
                      <c:pt idx="50">
                        <c:v>8248003</c:v>
                      </c:pt>
                      <c:pt idx="51">
                        <c:v>8305679</c:v>
                      </c:pt>
                      <c:pt idx="52">
                        <c:v>8398005</c:v>
                      </c:pt>
                      <c:pt idx="53">
                        <c:v>8450178</c:v>
                      </c:pt>
                      <c:pt idx="54">
                        <c:v>8497010</c:v>
                      </c:pt>
                      <c:pt idx="55">
                        <c:v>8549678</c:v>
                      </c:pt>
                      <c:pt idx="56">
                        <c:v>8581846</c:v>
                      </c:pt>
                      <c:pt idx="57">
                        <c:v>8600528</c:v>
                      </c:pt>
                      <c:pt idx="58">
                        <c:v>8631701</c:v>
                      </c:pt>
                      <c:pt idx="59">
                        <c:v>8622789</c:v>
                      </c:pt>
                      <c:pt idx="60">
                        <c:v>8590562</c:v>
                      </c:pt>
                      <c:pt idx="61">
                        <c:v>8574708</c:v>
                      </c:pt>
                      <c:pt idx="62">
                        <c:v>8550871</c:v>
                      </c:pt>
                      <c:pt idx="63">
                        <c:v>8547876</c:v>
                      </c:pt>
                      <c:pt idx="64">
                        <c:v>8538431</c:v>
                      </c:pt>
                      <c:pt idx="65">
                        <c:v>8584381</c:v>
                      </c:pt>
                      <c:pt idx="66">
                        <c:v>8624176</c:v>
                      </c:pt>
                      <c:pt idx="67">
                        <c:v>8686003</c:v>
                      </c:pt>
                      <c:pt idx="68">
                        <c:v>8757582</c:v>
                      </c:pt>
                      <c:pt idx="69">
                        <c:v>8811494</c:v>
                      </c:pt>
                      <c:pt idx="70">
                        <c:v>8861958</c:v>
                      </c:pt>
                      <c:pt idx="71">
                        <c:v>8908861</c:v>
                      </c:pt>
                      <c:pt idx="72">
                        <c:v>8966064</c:v>
                      </c:pt>
                      <c:pt idx="73">
                        <c:v>9006365</c:v>
                      </c:pt>
                      <c:pt idx="74">
                        <c:v>9068178</c:v>
                      </c:pt>
                      <c:pt idx="75">
                        <c:v>9106816</c:v>
                      </c:pt>
                      <c:pt idx="76">
                        <c:v>9158090</c:v>
                      </c:pt>
                      <c:pt idx="77">
                        <c:v>9197400</c:v>
                      </c:pt>
                      <c:pt idx="78">
                        <c:v>9198218</c:v>
                      </c:pt>
                      <c:pt idx="79">
                        <c:v>9168301</c:v>
                      </c:pt>
                      <c:pt idx="80">
                        <c:v>9135807</c:v>
                      </c:pt>
                      <c:pt idx="81">
                        <c:v>9105123</c:v>
                      </c:pt>
                      <c:pt idx="82">
                        <c:v>9070644</c:v>
                      </c:pt>
                      <c:pt idx="83">
                        <c:v>8998785</c:v>
                      </c:pt>
                      <c:pt idx="84">
                        <c:v>8937599</c:v>
                      </c:pt>
                      <c:pt idx="85">
                        <c:v>8891906</c:v>
                      </c:pt>
                      <c:pt idx="86">
                        <c:v>8817433</c:v>
                      </c:pt>
                      <c:pt idx="87">
                        <c:v>8415114</c:v>
                      </c:pt>
                      <c:pt idx="88">
                        <c:v>7648680</c:v>
                      </c:pt>
                      <c:pt idx="89">
                        <c:v>6810290</c:v>
                      </c:pt>
                      <c:pt idx="90">
                        <c:v>5977678</c:v>
                      </c:pt>
                      <c:pt idx="91">
                        <c:v>5196000</c:v>
                      </c:pt>
                      <c:pt idx="92">
                        <c:v>4538319</c:v>
                      </c:pt>
                      <c:pt idx="93">
                        <c:v>3954013</c:v>
                      </c:pt>
                      <c:pt idx="94">
                        <c:v>3361364</c:v>
                      </c:pt>
                      <c:pt idx="95">
                        <c:v>2838977</c:v>
                      </c:pt>
                      <c:pt idx="96">
                        <c:v>2370127</c:v>
                      </c:pt>
                      <c:pt idx="97">
                        <c:v>1882081</c:v>
                      </c:pt>
                      <c:pt idx="98">
                        <c:v>1363054</c:v>
                      </c:pt>
                      <c:pt idx="99">
                        <c:v>1126967</c:v>
                      </c:pt>
                      <c:pt idx="100">
                        <c:v>1211825</c:v>
                      </c:pt>
                      <c:pt idx="101">
                        <c:v>1364806</c:v>
                      </c:pt>
                      <c:pt idx="102">
                        <c:v>1588499</c:v>
                      </c:pt>
                      <c:pt idx="103">
                        <c:v>1837185</c:v>
                      </c:pt>
                      <c:pt idx="104">
                        <c:v>2060990</c:v>
                      </c:pt>
                      <c:pt idx="105">
                        <c:v>2266040</c:v>
                      </c:pt>
                      <c:pt idx="106">
                        <c:v>2606440</c:v>
                      </c:pt>
                      <c:pt idx="107">
                        <c:v>2939596</c:v>
                      </c:pt>
                      <c:pt idx="108">
                        <c:v>3213724</c:v>
                      </c:pt>
                      <c:pt idx="109">
                        <c:v>3455986</c:v>
                      </c:pt>
                      <c:pt idx="110">
                        <c:v>3819471</c:v>
                      </c:pt>
                      <c:pt idx="111">
                        <c:v>4240436</c:v>
                      </c:pt>
                      <c:pt idx="112">
                        <c:v>4708423</c:v>
                      </c:pt>
                      <c:pt idx="113">
                        <c:v>5165847</c:v>
                      </c:pt>
                      <c:pt idx="114">
                        <c:v>5549525</c:v>
                      </c:pt>
                      <c:pt idx="115">
                        <c:v>5863097</c:v>
                      </c:pt>
                      <c:pt idx="116">
                        <c:v>6099629</c:v>
                      </c:pt>
                      <c:pt idx="117">
                        <c:v>6318186</c:v>
                      </c:pt>
                      <c:pt idx="118">
                        <c:v>6455283</c:v>
                      </c:pt>
                      <c:pt idx="119">
                        <c:v>6537841</c:v>
                      </c:pt>
                      <c:pt idx="120">
                        <c:v>6636757</c:v>
                      </c:pt>
                      <c:pt idx="121">
                        <c:v>6790566</c:v>
                      </c:pt>
                      <c:pt idx="122">
                        <c:v>6876419</c:v>
                      </c:pt>
                      <c:pt idx="123">
                        <c:v>6962101</c:v>
                      </c:pt>
                      <c:pt idx="124">
                        <c:v>7130946</c:v>
                      </c:pt>
                      <c:pt idx="125">
                        <c:v>7256413</c:v>
                      </c:pt>
                      <c:pt idx="126">
                        <c:v>7405619</c:v>
                      </c:pt>
                    </c:numCache>
                  </c:numRef>
                </c:val>
                <c:extLst>
                  <c:ext xmlns:c16="http://schemas.microsoft.com/office/drawing/2014/chart" uri="{C3380CC4-5D6E-409C-BE32-E72D297353CC}">
                    <c16:uniqueId val="{00000000-34C8-44E9-B540-B69D984B6069}"/>
                  </c:ext>
                </c:extLst>
              </c15:ser>
            </c15:filteredBarSeries>
            <c15:filteredBarSeries>
              <c15:ser>
                <c:idx val="1"/>
                <c:order val="1"/>
                <c:tx>
                  <c:strRef>
                    <c:extLst>
                      <c:ext xmlns:c15="http://schemas.microsoft.com/office/drawing/2012/chart" uri="{02D57815-91ED-43cb-92C2-25804820EDAC}">
                        <c15:formulaRef>
                          <c15:sqref>'air passenger flow'!$C$11</c15:sqref>
                        </c15:formulaRef>
                      </c:ext>
                    </c:extLst>
                    <c:strCache>
                      <c:ptCount val="1"/>
                      <c:pt idx="0">
                        <c:v>% change year on year through All NI Airports</c:v>
                      </c:pt>
                    </c:strCache>
                  </c:strRef>
                </c:tx>
                <c:spPr>
                  <a:solidFill>
                    <a:schemeClr val="accent2"/>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flow'!$C$12:$C$150</c15:sqref>
                        </c15:fullRef>
                        <c15:formulaRef>
                          <c15:sqref>'air passenger flow'!$C$24:$C$150</c15:sqref>
                        </c15:formulaRef>
                      </c:ext>
                    </c:extLst>
                    <c:numCache>
                      <c:formatCode>_-* #,##0_-;\-* #,##0_-;_-* "-"??_-;_-@_-</c:formatCode>
                      <c:ptCount val="127"/>
                      <c:pt idx="0" formatCode="0%">
                        <c:v>7.4518263540722975E-3</c:v>
                      </c:pt>
                      <c:pt idx="1" formatCode="0%">
                        <c:v>5.8748459810077404E-3</c:v>
                      </c:pt>
                      <c:pt idx="2" formatCode="0%">
                        <c:v>3.617167939381943E-3</c:v>
                      </c:pt>
                      <c:pt idx="3" formatCode="0%">
                        <c:v>1.2307448908063963E-3</c:v>
                      </c:pt>
                      <c:pt idx="4" formatCode="0%">
                        <c:v>-7.2415477869643505E-3</c:v>
                      </c:pt>
                      <c:pt idx="5" formatCode="0%">
                        <c:v>-1.2639594767079067E-2</c:v>
                      </c:pt>
                      <c:pt idx="6" formatCode="0%">
                        <c:v>-1.5486493957348616E-2</c:v>
                      </c:pt>
                      <c:pt idx="7" formatCode="0%">
                        <c:v>-1.0622013388747457E-2</c:v>
                      </c:pt>
                      <c:pt idx="8" formatCode="0%">
                        <c:v>-8.420802089016622E-3</c:v>
                      </c:pt>
                      <c:pt idx="9" formatCode="0%">
                        <c:v>-5.9879498890499832E-3</c:v>
                      </c:pt>
                      <c:pt idx="10" formatCode="0%">
                        <c:v>-9.9634280531294469E-4</c:v>
                      </c:pt>
                      <c:pt idx="11" formatCode="0%">
                        <c:v>-1.8476869531492532E-3</c:v>
                      </c:pt>
                      <c:pt idx="12" formatCode="0%">
                        <c:v>-1.1537639032286994E-3</c:v>
                      </c:pt>
                      <c:pt idx="13" formatCode="0%">
                        <c:v>3.6054615131850829E-3</c:v>
                      </c:pt>
                      <c:pt idx="14" formatCode="0%">
                        <c:v>5.7214267105926914E-3</c:v>
                      </c:pt>
                      <c:pt idx="15" formatCode="0%">
                        <c:v>3.7576207050768755E-3</c:v>
                      </c:pt>
                      <c:pt idx="16" formatCode="0%">
                        <c:v>1.1178063848565081E-2</c:v>
                      </c:pt>
                      <c:pt idx="17" formatCode="0%">
                        <c:v>1.2913311536326128E-2</c:v>
                      </c:pt>
                      <c:pt idx="18" formatCode="0%">
                        <c:v>1.5644791599453343E-2</c:v>
                      </c:pt>
                      <c:pt idx="19" formatCode="0%">
                        <c:v>1.1878367214621056E-2</c:v>
                      </c:pt>
                      <c:pt idx="20" formatCode="0%">
                        <c:v>8.7333655701510252E-3</c:v>
                      </c:pt>
                      <c:pt idx="21" formatCode="0%">
                        <c:v>5.6407469526134433E-3</c:v>
                      </c:pt>
                      <c:pt idx="22" formatCode="0%">
                        <c:v>2.3028436203487795E-3</c:v>
                      </c:pt>
                      <c:pt idx="23" formatCode="0%">
                        <c:v>1.0469046126352047E-3</c:v>
                      </c:pt>
                      <c:pt idx="24" formatCode="0%">
                        <c:v>-1.5412798838802728E-3</c:v>
                      </c:pt>
                      <c:pt idx="25" formatCode="0%">
                        <c:v>-5.7587175264186925E-3</c:v>
                      </c:pt>
                      <c:pt idx="26" formatCode="0%">
                        <c:v>-5.4157948546221758E-3</c:v>
                      </c:pt>
                      <c:pt idx="27" formatCode="0%">
                        <c:v>1.9012938766616572E-3</c:v>
                      </c:pt>
                      <c:pt idx="28" formatCode="0%">
                        <c:v>2.6169745337994588E-3</c:v>
                      </c:pt>
                      <c:pt idx="29" formatCode="0%">
                        <c:v>8.1280669229950205E-3</c:v>
                      </c:pt>
                      <c:pt idx="30" formatCode="0%">
                        <c:v>1.301309580039518E-2</c:v>
                      </c:pt>
                      <c:pt idx="31" formatCode="0%">
                        <c:v>2.2909100712965952E-2</c:v>
                      </c:pt>
                      <c:pt idx="32" formatCode="0%">
                        <c:v>3.2252580937881463E-2</c:v>
                      </c:pt>
                      <c:pt idx="33" formatCode="0%">
                        <c:v>4.0590278487161034E-2</c:v>
                      </c:pt>
                      <c:pt idx="34" formatCode="0%">
                        <c:v>4.7735258161390959E-2</c:v>
                      </c:pt>
                      <c:pt idx="35" formatCode="0%">
                        <c:v>5.4958425319192247E-2</c:v>
                      </c:pt>
                      <c:pt idx="36" formatCode="0%">
                        <c:v>6.1847525908744268E-2</c:v>
                      </c:pt>
                      <c:pt idx="37" formatCode="0%">
                        <c:v>6.9269792214434106E-2</c:v>
                      </c:pt>
                      <c:pt idx="38" formatCode="0%">
                        <c:v>7.627882052062579E-2</c:v>
                      </c:pt>
                      <c:pt idx="39" formatCode="0%">
                        <c:v>7.6212077464919981E-2</c:v>
                      </c:pt>
                      <c:pt idx="40" formatCode="0%">
                        <c:v>8.0064661811265439E-2</c:v>
                      </c:pt>
                      <c:pt idx="41" formatCode="0%">
                        <c:v>8.1586533862287883E-2</c:v>
                      </c:pt>
                      <c:pt idx="42" formatCode="0%">
                        <c:v>8.4575928213643736E-2</c:v>
                      </c:pt>
                      <c:pt idx="43" formatCode="0%">
                        <c:v>8.5155881109320347E-2</c:v>
                      </c:pt>
                      <c:pt idx="44" formatCode="0%">
                        <c:v>8.8113043416526454E-2</c:v>
                      </c:pt>
                      <c:pt idx="45" formatCode="0%">
                        <c:v>9.13975104955283E-2</c:v>
                      </c:pt>
                      <c:pt idx="46" formatCode="0%">
                        <c:v>9.0340308312575016E-2</c:v>
                      </c:pt>
                      <c:pt idx="47" formatCode="0%">
                        <c:v>9.3081379916465881E-2</c:v>
                      </c:pt>
                      <c:pt idx="48" formatCode="0%">
                        <c:v>9.9723717242144919E-2</c:v>
                      </c:pt>
                      <c:pt idx="49" formatCode="0%">
                        <c:v>0.10589178260430068</c:v>
                      </c:pt>
                      <c:pt idx="50" formatCode="0%">
                        <c:v>0.10454320901021956</c:v>
                      </c:pt>
                      <c:pt idx="51" formatCode="0%">
                        <c:v>0.10639963564396319</c:v>
                      </c:pt>
                      <c:pt idx="52" formatCode="0%">
                        <c:v>0.11145028691493718</c:v>
                      </c:pt>
                      <c:pt idx="53" formatCode="0%">
                        <c:v>0.11055463347146414</c:v>
                      </c:pt>
                      <c:pt idx="54" formatCode="0%">
                        <c:v>0.10660571334504751</c:v>
                      </c:pt>
                      <c:pt idx="55" formatCode="0%">
                        <c:v>0.10456988754150691</c:v>
                      </c:pt>
                      <c:pt idx="56" formatCode="0%">
                        <c:v>9.7897300879408233E-2</c:v>
                      </c:pt>
                      <c:pt idx="57" formatCode="0%">
                        <c:v>8.955076019370517E-2</c:v>
                      </c:pt>
                      <c:pt idx="58" formatCode="0%">
                        <c:v>8.7102577323352942E-2</c:v>
                      </c:pt>
                      <c:pt idx="59" formatCode="0%">
                        <c:v>7.6556353666967017E-2</c:v>
                      </c:pt>
                      <c:pt idx="60" formatCode="0%">
                        <c:v>6.0123978262833326E-2</c:v>
                      </c:pt>
                      <c:pt idx="61" formatCode="0%">
                        <c:v>4.6425915830809315E-2</c:v>
                      </c:pt>
                      <c:pt idx="62" formatCode="0%">
                        <c:v>3.672016123175513E-2</c:v>
                      </c:pt>
                      <c:pt idx="63" formatCode="0%">
                        <c:v>2.9160409401808089E-2</c:v>
                      </c:pt>
                      <c:pt idx="64" formatCode="0%">
                        <c:v>1.672135227354592E-2</c:v>
                      </c:pt>
                      <c:pt idx="65" formatCode="0%">
                        <c:v>1.5881677285377895E-2</c:v>
                      </c:pt>
                      <c:pt idx="66" formatCode="0%">
                        <c:v>1.4965970382522793E-2</c:v>
                      </c:pt>
                      <c:pt idx="67" formatCode="0%">
                        <c:v>1.5945044947891604E-2</c:v>
                      </c:pt>
                      <c:pt idx="68" formatCode="0%">
                        <c:v>2.0477645485598321E-2</c:v>
                      </c:pt>
                      <c:pt idx="69" formatCode="0%">
                        <c:v>2.4529424240000149E-2</c:v>
                      </c:pt>
                      <c:pt idx="70" formatCode="0%">
                        <c:v>2.6675738652207716E-2</c:v>
                      </c:pt>
                      <c:pt idx="71" formatCode="0%">
                        <c:v>3.3176272781347195E-2</c:v>
                      </c:pt>
                      <c:pt idx="72" formatCode="0%">
                        <c:v>4.371099352987616E-2</c:v>
                      </c:pt>
                      <c:pt idx="73" formatCode="0%">
                        <c:v>5.0340722972723968E-2</c:v>
                      </c:pt>
                      <c:pt idx="74" formatCode="0%">
                        <c:v>6.0497579720241362E-2</c:v>
                      </c:pt>
                      <c:pt idx="75" formatCode="0%">
                        <c:v>6.5389343504749023E-2</c:v>
                      </c:pt>
                      <c:pt idx="76" formatCode="0%">
                        <c:v>7.2572935238335939E-2</c:v>
                      </c:pt>
                      <c:pt idx="77" formatCode="0%">
                        <c:v>7.1410973021817176E-2</c:v>
                      </c:pt>
                      <c:pt idx="78" formatCode="0%">
                        <c:v>6.6561953281101871E-2</c:v>
                      </c:pt>
                      <c:pt idx="79" formatCode="0%">
                        <c:v>5.5525884575448568E-2</c:v>
                      </c:pt>
                      <c:pt idx="80" formatCode="0%">
                        <c:v>4.3188291014574574E-2</c:v>
                      </c:pt>
                      <c:pt idx="81" formatCode="0%">
                        <c:v>3.3323406904663386E-2</c:v>
                      </c:pt>
                      <c:pt idx="82" formatCode="0%">
                        <c:v>2.3548520541397285E-2</c:v>
                      </c:pt>
                      <c:pt idx="83" formatCode="0%">
                        <c:v>1.0093770685163907E-2</c:v>
                      </c:pt>
                      <c:pt idx="84" formatCode="0%">
                        <c:v>-3.1747486968640866E-3</c:v>
                      </c:pt>
                      <c:pt idx="85" formatCode="0%">
                        <c:v>-1.2708678806599556E-2</c:v>
                      </c:pt>
                      <c:pt idx="86" formatCode="0%">
                        <c:v>-2.7651089336799519E-2</c:v>
                      </c:pt>
                      <c:pt idx="87" formatCode="0%">
                        <c:v>-7.5954318172234955E-2</c:v>
                      </c:pt>
                      <c:pt idx="88" formatCode="0%">
                        <c:v>-0.16481711797984078</c:v>
                      </c:pt>
                      <c:pt idx="89" formatCode="0%">
                        <c:v>-0.25954182703807599</c:v>
                      </c:pt>
                      <c:pt idx="90" formatCode="0%">
                        <c:v>-0.35012651363557595</c:v>
                      </c:pt>
                      <c:pt idx="91" formatCode="0%">
                        <c:v>-0.43326468011903185</c:v>
                      </c:pt>
                      <c:pt idx="92" formatCode="0%">
                        <c:v>-0.50323830177235573</c:v>
                      </c:pt>
                      <c:pt idx="93" formatCode="0%">
                        <c:v>-0.5657375523647511</c:v>
                      </c:pt>
                      <c:pt idx="94" formatCode="0%">
                        <c:v>-0.62942388655094395</c:v>
                      </c:pt>
                      <c:pt idx="95" formatCode="0%">
                        <c:v>-0.68451552070640642</c:v>
                      </c:pt>
                      <c:pt idx="96" formatCode="0%">
                        <c:v>-0.73481390248096834</c:v>
                      </c:pt>
                      <c:pt idx="97" formatCode="0%">
                        <c:v>-0.78833773096566695</c:v>
                      </c:pt>
                      <c:pt idx="98" formatCode="0%">
                        <c:v>-0.84541373889657001</c:v>
                      </c:pt>
                      <c:pt idx="99" formatCode="0%">
                        <c:v>-0.86607822544055846</c:v>
                      </c:pt>
                      <c:pt idx="100" formatCode="0%">
                        <c:v>-0.84156416532002909</c:v>
                      </c:pt>
                      <c:pt idx="101" formatCode="0%">
                        <c:v>-0.79959649295404456</c:v>
                      </c:pt>
                      <c:pt idx="102" formatCode="0%">
                        <c:v>-0.73426153098243163</c:v>
                      </c:pt>
                      <c:pt idx="103" formatCode="0%">
                        <c:v>-0.64642321016166282</c:v>
                      </c:pt>
                      <c:pt idx="104" formatCode="0%">
                        <c:v>-0.545869296539093</c:v>
                      </c:pt>
                      <c:pt idx="105" formatCode="0%">
                        <c:v>-0.42690122667780811</c:v>
                      </c:pt>
                      <c:pt idx="106" formatCode="0%">
                        <c:v>-0.22458858963206604</c:v>
                      </c:pt>
                      <c:pt idx="107" formatCode="0%">
                        <c:v>3.544199195696196E-2</c:v>
                      </c:pt>
                      <c:pt idx="108" formatCode="0%">
                        <c:v>0.3559290282757</c:v>
                      </c:pt>
                      <c:pt idx="109" formatCode="0%">
                        <c:v>0.83625784437545458</c:v>
                      </c:pt>
                      <c:pt idx="110" formatCode="0%">
                        <c:v>1.8021421014868082</c:v>
                      </c:pt>
                      <c:pt idx="111" formatCode="0%">
                        <c:v>2.7626975767702158</c:v>
                      </c:pt>
                      <c:pt idx="112" formatCode="0%">
                        <c:v>2.8853984692509234</c:v>
                      </c:pt>
                      <c:pt idx="113" formatCode="0%">
                        <c:v>2.7850412439570165</c:v>
                      </c:pt>
                      <c:pt idx="114" formatCode="0%">
                        <c:v>2.4935653091377459</c:v>
                      </c:pt>
                      <c:pt idx="115" formatCode="0%">
                        <c:v>2.1913481766942362</c:v>
                      </c:pt>
                      <c:pt idx="116" formatCode="0%">
                        <c:v>1.9595626373733013</c:v>
                      </c:pt>
                      <c:pt idx="117" formatCode="0%">
                        <c:v>1.7882058569133819</c:v>
                      </c:pt>
                      <c:pt idx="118" formatCode="0%">
                        <c:v>1.476666641088995</c:v>
                      </c:pt>
                      <c:pt idx="119" formatCode="0%">
                        <c:v>1.2240610614519818</c:v>
                      </c:pt>
                      <c:pt idx="120" formatCode="0%">
                        <c:v>1.0651297373389874</c:v>
                      </c:pt>
                      <c:pt idx="121" formatCode="0%">
                        <c:v>0.96487080676831449</c:v>
                      </c:pt>
                      <c:pt idx="122" formatCode="0%">
                        <c:v>0.80035900259486192</c:v>
                      </c:pt>
                      <c:pt idx="123" formatCode="0%">
                        <c:v>0.64183612251193034</c:v>
                      </c:pt>
                      <c:pt idx="124" formatCode="0%">
                        <c:v>0.51450836086732221</c:v>
                      </c:pt>
                      <c:pt idx="125" formatCode="0%">
                        <c:v>0.40468987951056234</c:v>
                      </c:pt>
                      <c:pt idx="126" formatCode="0%">
                        <c:v>0.33445997630427832</c:v>
                      </c:pt>
                    </c:numCache>
                  </c:numRef>
                </c:val>
                <c:extLst xmlns:c15="http://schemas.microsoft.com/office/drawing/2012/chart">
                  <c:ext xmlns:c16="http://schemas.microsoft.com/office/drawing/2014/chart" uri="{C3380CC4-5D6E-409C-BE32-E72D297353CC}">
                    <c16:uniqueId val="{00000001-34C8-44E9-B540-B69D984B6069}"/>
                  </c:ext>
                </c:extLst>
              </c15:ser>
            </c15:filteredBarSeries>
            <c15:filteredBarSeries>
              <c15:ser>
                <c:idx val="2"/>
                <c:order val="2"/>
                <c:tx>
                  <c:strRef>
                    <c:extLst>
                      <c:ext xmlns:c15="http://schemas.microsoft.com/office/drawing/2012/chart" uri="{02D57815-91ED-43cb-92C2-25804820EDAC}">
                        <c15:formulaRef>
                          <c15:sqref>'air passenger flow'!$D$11</c15:sqref>
                        </c15:formulaRef>
                      </c:ext>
                    </c:extLst>
                    <c:strCache>
                      <c:ptCount val="1"/>
                      <c:pt idx="0">
                        <c:v>   George Best Belfast City Airport</c:v>
                      </c:pt>
                    </c:strCache>
                  </c:strRef>
                </c:tx>
                <c:spPr>
                  <a:solidFill>
                    <a:schemeClr val="accent3"/>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flow'!$D$12:$D$150</c15:sqref>
                        </c15:fullRef>
                        <c15:formulaRef>
                          <c15:sqref>'air passenger flow'!$D$24:$D$150</c15:sqref>
                        </c15:formulaRef>
                      </c:ext>
                    </c:extLst>
                    <c:numCache>
                      <c:formatCode>_-* #,##0_-;\-* #,##0_-;_-* "-"??_-;_-@_-</c:formatCode>
                      <c:ptCount val="127"/>
                      <c:pt idx="0">
                        <c:v>2246202</c:v>
                      </c:pt>
                      <c:pt idx="1">
                        <c:v>2247102</c:v>
                      </c:pt>
                      <c:pt idx="2">
                        <c:v>2242568</c:v>
                      </c:pt>
                      <c:pt idx="3">
                        <c:v>2237178</c:v>
                      </c:pt>
                      <c:pt idx="4">
                        <c:v>2240791</c:v>
                      </c:pt>
                      <c:pt idx="5">
                        <c:v>2258635</c:v>
                      </c:pt>
                      <c:pt idx="6">
                        <c:v>2306835</c:v>
                      </c:pt>
                      <c:pt idx="7">
                        <c:v>2374593</c:v>
                      </c:pt>
                      <c:pt idx="8">
                        <c:v>2433971</c:v>
                      </c:pt>
                      <c:pt idx="9">
                        <c:v>2487656</c:v>
                      </c:pt>
                      <c:pt idx="10">
                        <c:v>2533278</c:v>
                      </c:pt>
                      <c:pt idx="11">
                        <c:v>2535135</c:v>
                      </c:pt>
                      <c:pt idx="12">
                        <c:v>2541759</c:v>
                      </c:pt>
                      <c:pt idx="13">
                        <c:v>2553747</c:v>
                      </c:pt>
                      <c:pt idx="14">
                        <c:v>2559419</c:v>
                      </c:pt>
                      <c:pt idx="15">
                        <c:v>2563262</c:v>
                      </c:pt>
                      <c:pt idx="16">
                        <c:v>2567020</c:v>
                      </c:pt>
                      <c:pt idx="17">
                        <c:v>2563020</c:v>
                      </c:pt>
                      <c:pt idx="18">
                        <c:v>2556389</c:v>
                      </c:pt>
                      <c:pt idx="19">
                        <c:v>2549682</c:v>
                      </c:pt>
                      <c:pt idx="20">
                        <c:v>2547226</c:v>
                      </c:pt>
                      <c:pt idx="21">
                        <c:v>2545997</c:v>
                      </c:pt>
                      <c:pt idx="22">
                        <c:v>2544652</c:v>
                      </c:pt>
                      <c:pt idx="23">
                        <c:v>2548686</c:v>
                      </c:pt>
                      <c:pt idx="24">
                        <c:v>2555145</c:v>
                      </c:pt>
                      <c:pt idx="25">
                        <c:v>2560449</c:v>
                      </c:pt>
                      <c:pt idx="26">
                        <c:v>2576577</c:v>
                      </c:pt>
                      <c:pt idx="27">
                        <c:v>2591920</c:v>
                      </c:pt>
                      <c:pt idx="28">
                        <c:v>2601619</c:v>
                      </c:pt>
                      <c:pt idx="29">
                        <c:v>2617945</c:v>
                      </c:pt>
                      <c:pt idx="30">
                        <c:v>2637519</c:v>
                      </c:pt>
                      <c:pt idx="31">
                        <c:v>2655528</c:v>
                      </c:pt>
                      <c:pt idx="32">
                        <c:v>2673248</c:v>
                      </c:pt>
                      <c:pt idx="33">
                        <c:v>2683844</c:v>
                      </c:pt>
                      <c:pt idx="34">
                        <c:v>2693147</c:v>
                      </c:pt>
                      <c:pt idx="35">
                        <c:v>2690106</c:v>
                      </c:pt>
                      <c:pt idx="36">
                        <c:v>2692742</c:v>
                      </c:pt>
                      <c:pt idx="37">
                        <c:v>2686746</c:v>
                      </c:pt>
                      <c:pt idx="38">
                        <c:v>2688137</c:v>
                      </c:pt>
                      <c:pt idx="39">
                        <c:v>2687110</c:v>
                      </c:pt>
                      <c:pt idx="40">
                        <c:v>2681780</c:v>
                      </c:pt>
                      <c:pt idx="41">
                        <c:v>2686883</c:v>
                      </c:pt>
                      <c:pt idx="42">
                        <c:v>2690537</c:v>
                      </c:pt>
                      <c:pt idx="43">
                        <c:v>2690923</c:v>
                      </c:pt>
                      <c:pt idx="44">
                        <c:v>2696785</c:v>
                      </c:pt>
                      <c:pt idx="45">
                        <c:v>2697668</c:v>
                      </c:pt>
                      <c:pt idx="46">
                        <c:v>2684970</c:v>
                      </c:pt>
                      <c:pt idx="47">
                        <c:v>2677174</c:v>
                      </c:pt>
                      <c:pt idx="48">
                        <c:v>2665139</c:v>
                      </c:pt>
                      <c:pt idx="49">
                        <c:v>2662466</c:v>
                      </c:pt>
                      <c:pt idx="50">
                        <c:v>2646670</c:v>
                      </c:pt>
                      <c:pt idx="51">
                        <c:v>2633686</c:v>
                      </c:pt>
                      <c:pt idx="52">
                        <c:v>2634305</c:v>
                      </c:pt>
                      <c:pt idx="53">
                        <c:v>2613138</c:v>
                      </c:pt>
                      <c:pt idx="54">
                        <c:v>2598732</c:v>
                      </c:pt>
                      <c:pt idx="55">
                        <c:v>2586588</c:v>
                      </c:pt>
                      <c:pt idx="56">
                        <c:v>2573299</c:v>
                      </c:pt>
                      <c:pt idx="57">
                        <c:v>2556420</c:v>
                      </c:pt>
                      <c:pt idx="58">
                        <c:v>2554351</c:v>
                      </c:pt>
                      <c:pt idx="59">
                        <c:v>2558113</c:v>
                      </c:pt>
                      <c:pt idx="60">
                        <c:v>2559846</c:v>
                      </c:pt>
                      <c:pt idx="61">
                        <c:v>2563976</c:v>
                      </c:pt>
                      <c:pt idx="62">
                        <c:v>2564943</c:v>
                      </c:pt>
                      <c:pt idx="63">
                        <c:v>2562994</c:v>
                      </c:pt>
                      <c:pt idx="64">
                        <c:v>2549562</c:v>
                      </c:pt>
                      <c:pt idx="65">
                        <c:v>2559866</c:v>
                      </c:pt>
                      <c:pt idx="66">
                        <c:v>2554775</c:v>
                      </c:pt>
                      <c:pt idx="67">
                        <c:v>2548244</c:v>
                      </c:pt>
                      <c:pt idx="68">
                        <c:v>2538340</c:v>
                      </c:pt>
                      <c:pt idx="69">
                        <c:v>2530909</c:v>
                      </c:pt>
                      <c:pt idx="70">
                        <c:v>2520879</c:v>
                      </c:pt>
                      <c:pt idx="71">
                        <c:v>2514428</c:v>
                      </c:pt>
                      <c:pt idx="72">
                        <c:v>2511261</c:v>
                      </c:pt>
                      <c:pt idx="73">
                        <c:v>2510151</c:v>
                      </c:pt>
                      <c:pt idx="74">
                        <c:v>2509636</c:v>
                      </c:pt>
                      <c:pt idx="75">
                        <c:v>2509755</c:v>
                      </c:pt>
                      <c:pt idx="76">
                        <c:v>2516538</c:v>
                      </c:pt>
                      <c:pt idx="77">
                        <c:v>2506174</c:v>
                      </c:pt>
                      <c:pt idx="78">
                        <c:v>2502725</c:v>
                      </c:pt>
                      <c:pt idx="79">
                        <c:v>2508786</c:v>
                      </c:pt>
                      <c:pt idx="80">
                        <c:v>2506086</c:v>
                      </c:pt>
                      <c:pt idx="81">
                        <c:v>2493037</c:v>
                      </c:pt>
                      <c:pt idx="82">
                        <c:v>2486033</c:v>
                      </c:pt>
                      <c:pt idx="83">
                        <c:v>2472736</c:v>
                      </c:pt>
                      <c:pt idx="84">
                        <c:v>2455259</c:v>
                      </c:pt>
                      <c:pt idx="85">
                        <c:v>2434782</c:v>
                      </c:pt>
                      <c:pt idx="86">
                        <c:v>2409739</c:v>
                      </c:pt>
                      <c:pt idx="87">
                        <c:v>2260379</c:v>
                      </c:pt>
                      <c:pt idx="88">
                        <c:v>2051832</c:v>
                      </c:pt>
                      <c:pt idx="89">
                        <c:v>1835195</c:v>
                      </c:pt>
                      <c:pt idx="90">
                        <c:v>1615153</c:v>
                      </c:pt>
                      <c:pt idx="91">
                        <c:v>1381564</c:v>
                      </c:pt>
                      <c:pt idx="92">
                        <c:v>1159483</c:v>
                      </c:pt>
                      <c:pt idx="93">
                        <c:v>989303</c:v>
                      </c:pt>
                      <c:pt idx="94">
                        <c:v>819474</c:v>
                      </c:pt>
                      <c:pt idx="95">
                        <c:v>670133</c:v>
                      </c:pt>
                      <c:pt idx="96">
                        <c:v>542547</c:v>
                      </c:pt>
                      <c:pt idx="97">
                        <c:v>419482</c:v>
                      </c:pt>
                      <c:pt idx="98">
                        <c:v>285379</c:v>
                      </c:pt>
                      <c:pt idx="99">
                        <c:v>257333</c:v>
                      </c:pt>
                      <c:pt idx="100">
                        <c:v>283581</c:v>
                      </c:pt>
                      <c:pt idx="101">
                        <c:v>316114</c:v>
                      </c:pt>
                      <c:pt idx="102">
                        <c:v>374145</c:v>
                      </c:pt>
                      <c:pt idx="103">
                        <c:v>448795</c:v>
                      </c:pt>
                      <c:pt idx="104">
                        <c:v>542708</c:v>
                      </c:pt>
                      <c:pt idx="105">
                        <c:v>607040</c:v>
                      </c:pt>
                      <c:pt idx="106">
                        <c:v>681798</c:v>
                      </c:pt>
                      <c:pt idx="107">
                        <c:v>752553</c:v>
                      </c:pt>
                      <c:pt idx="108">
                        <c:v>812424</c:v>
                      </c:pt>
                      <c:pt idx="109">
                        <c:v>857166</c:v>
                      </c:pt>
                      <c:pt idx="110">
                        <c:v>931211</c:v>
                      </c:pt>
                      <c:pt idx="111">
                        <c:v>1019016</c:v>
                      </c:pt>
                      <c:pt idx="112">
                        <c:v>1101501</c:v>
                      </c:pt>
                      <c:pt idx="113">
                        <c:v>1194267</c:v>
                      </c:pt>
                      <c:pt idx="114">
                        <c:v>1266046</c:v>
                      </c:pt>
                      <c:pt idx="115">
                        <c:v>1333255</c:v>
                      </c:pt>
                      <c:pt idx="116">
                        <c:v>1383812</c:v>
                      </c:pt>
                      <c:pt idx="117">
                        <c:v>1447407</c:v>
                      </c:pt>
                      <c:pt idx="118">
                        <c:v>1510615</c:v>
                      </c:pt>
                      <c:pt idx="119">
                        <c:v>1584070</c:v>
                      </c:pt>
                      <c:pt idx="120">
                        <c:v>1655164</c:v>
                      </c:pt>
                      <c:pt idx="121">
                        <c:v>1735487</c:v>
                      </c:pt>
                      <c:pt idx="122">
                        <c:v>1792100</c:v>
                      </c:pt>
                      <c:pt idx="123">
                        <c:v>1850380</c:v>
                      </c:pt>
                      <c:pt idx="124">
                        <c:v>1909316</c:v>
                      </c:pt>
                      <c:pt idx="125">
                        <c:v>1945739</c:v>
                      </c:pt>
                      <c:pt idx="126">
                        <c:v>1983691</c:v>
                      </c:pt>
                    </c:numCache>
                  </c:numRef>
                </c:val>
                <c:extLst xmlns:c15="http://schemas.microsoft.com/office/drawing/2012/chart">
                  <c:ext xmlns:c16="http://schemas.microsoft.com/office/drawing/2014/chart" uri="{C3380CC4-5D6E-409C-BE32-E72D297353CC}">
                    <c16:uniqueId val="{00000002-34C8-44E9-B540-B69D984B6069}"/>
                  </c:ext>
                </c:extLst>
              </c15:ser>
            </c15:filteredBarSeries>
            <c15:filteredBarSeries>
              <c15:ser>
                <c:idx val="4"/>
                <c:order val="4"/>
                <c:tx>
                  <c:strRef>
                    <c:extLst>
                      <c:ext xmlns:c15="http://schemas.microsoft.com/office/drawing/2012/chart" uri="{02D57815-91ED-43cb-92C2-25804820EDAC}">
                        <c15:formulaRef>
                          <c15:sqref>'air passenger flow'!$F$11</c15:sqref>
                        </c15:formulaRef>
                      </c:ext>
                    </c:extLst>
                    <c:strCache>
                      <c:ptCount val="1"/>
                      <c:pt idx="0">
                        <c:v>   Belfast International Airport</c:v>
                      </c:pt>
                    </c:strCache>
                  </c:strRef>
                </c:tx>
                <c:spPr>
                  <a:solidFill>
                    <a:schemeClr val="accent5"/>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flow'!$F$12:$F$150</c15:sqref>
                        </c15:fullRef>
                        <c15:formulaRef>
                          <c15:sqref>'air passenger flow'!$F$24:$F$150</c15:sqref>
                        </c15:formulaRef>
                      </c:ext>
                    </c:extLst>
                    <c:numCache>
                      <c:formatCode>_-* #,##0_-;\-* #,##0_-;_-* "-"??_-;_-@_-</c:formatCode>
                      <c:ptCount val="127"/>
                      <c:pt idx="0">
                        <c:v>4313685</c:v>
                      </c:pt>
                      <c:pt idx="1">
                        <c:v>4302248</c:v>
                      </c:pt>
                      <c:pt idx="2">
                        <c:v>4301946</c:v>
                      </c:pt>
                      <c:pt idx="3">
                        <c:v>4309529</c:v>
                      </c:pt>
                      <c:pt idx="4">
                        <c:v>4270779</c:v>
                      </c:pt>
                      <c:pt idx="5">
                        <c:v>4242527</c:v>
                      </c:pt>
                      <c:pt idx="6">
                        <c:v>4188096</c:v>
                      </c:pt>
                      <c:pt idx="7">
                        <c:v>4130271</c:v>
                      </c:pt>
                      <c:pt idx="8">
                        <c:v>4078870</c:v>
                      </c:pt>
                      <c:pt idx="9">
                        <c:v>4036613</c:v>
                      </c:pt>
                      <c:pt idx="10">
                        <c:v>4013188</c:v>
                      </c:pt>
                      <c:pt idx="11">
                        <c:v>4017026</c:v>
                      </c:pt>
                      <c:pt idx="12">
                        <c:v>4023336</c:v>
                      </c:pt>
                      <c:pt idx="13">
                        <c:v>4030763</c:v>
                      </c:pt>
                      <c:pt idx="14">
                        <c:v>4031538</c:v>
                      </c:pt>
                      <c:pt idx="15">
                        <c:v>4016468</c:v>
                      </c:pt>
                      <c:pt idx="16">
                        <c:v>4032656</c:v>
                      </c:pt>
                      <c:pt idx="17">
                        <c:v>4042268</c:v>
                      </c:pt>
                      <c:pt idx="18">
                        <c:v>4061698</c:v>
                      </c:pt>
                      <c:pt idx="19">
                        <c:v>4056229</c:v>
                      </c:pt>
                      <c:pt idx="20">
                        <c:v>4049559</c:v>
                      </c:pt>
                      <c:pt idx="21">
                        <c:v>4048489</c:v>
                      </c:pt>
                      <c:pt idx="22">
                        <c:v>4050719</c:v>
                      </c:pt>
                      <c:pt idx="23">
                        <c:v>4043195</c:v>
                      </c:pt>
                      <c:pt idx="24">
                        <c:v>4033954</c:v>
                      </c:pt>
                      <c:pt idx="25">
                        <c:v>4020893</c:v>
                      </c:pt>
                      <c:pt idx="26">
                        <c:v>4014617</c:v>
                      </c:pt>
                      <c:pt idx="27">
                        <c:v>4037860</c:v>
                      </c:pt>
                      <c:pt idx="28">
                        <c:v>4054061</c:v>
                      </c:pt>
                      <c:pt idx="29">
                        <c:v>4083567</c:v>
                      </c:pt>
                      <c:pt idx="30">
                        <c:v>4116599</c:v>
                      </c:pt>
                      <c:pt idx="31">
                        <c:v>4162630</c:v>
                      </c:pt>
                      <c:pt idx="32">
                        <c:v>4209509</c:v>
                      </c:pt>
                      <c:pt idx="33">
                        <c:v>4253579</c:v>
                      </c:pt>
                      <c:pt idx="34">
                        <c:v>4301875</c:v>
                      </c:pt>
                      <c:pt idx="35">
                        <c:v>4351536</c:v>
                      </c:pt>
                      <c:pt idx="36">
                        <c:v>4391311</c:v>
                      </c:pt>
                      <c:pt idx="37">
                        <c:v>4438184</c:v>
                      </c:pt>
                      <c:pt idx="38">
                        <c:v>4492769</c:v>
                      </c:pt>
                      <c:pt idx="39">
                        <c:v>4531946</c:v>
                      </c:pt>
                      <c:pt idx="40">
                        <c:v>4586699</c:v>
                      </c:pt>
                      <c:pt idx="41">
                        <c:v>4633817</c:v>
                      </c:pt>
                      <c:pt idx="42">
                        <c:v>4698506</c:v>
                      </c:pt>
                      <c:pt idx="43">
                        <c:v>4760333</c:v>
                      </c:pt>
                      <c:pt idx="44">
                        <c:v>4827541</c:v>
                      </c:pt>
                      <c:pt idx="45">
                        <c:v>4900317</c:v>
                      </c:pt>
                      <c:pt idx="46">
                        <c:v>4959875</c:v>
                      </c:pt>
                      <c:pt idx="47">
                        <c:v>5041220</c:v>
                      </c:pt>
                      <c:pt idx="48">
                        <c:v>5147546</c:v>
                      </c:pt>
                      <c:pt idx="49">
                        <c:v>5242077</c:v>
                      </c:pt>
                      <c:pt idx="50">
                        <c:v>5315241</c:v>
                      </c:pt>
                      <c:pt idx="51">
                        <c:v>5391691</c:v>
                      </c:pt>
                      <c:pt idx="52">
                        <c:v>5495237</c:v>
                      </c:pt>
                      <c:pt idx="53">
                        <c:v>5578238</c:v>
                      </c:pt>
                      <c:pt idx="54">
                        <c:v>5650031</c:v>
                      </c:pt>
                      <c:pt idx="55">
                        <c:v>5726803</c:v>
                      </c:pt>
                      <c:pt idx="56">
                        <c:v>5784908</c:v>
                      </c:pt>
                      <c:pt idx="57">
                        <c:v>5831628</c:v>
                      </c:pt>
                      <c:pt idx="58">
                        <c:v>5873756</c:v>
                      </c:pt>
                      <c:pt idx="59">
                        <c:v>5865297</c:v>
                      </c:pt>
                      <c:pt idx="60">
                        <c:v>5836735</c:v>
                      </c:pt>
                      <c:pt idx="61">
                        <c:v>5821848</c:v>
                      </c:pt>
                      <c:pt idx="62">
                        <c:v>5803028</c:v>
                      </c:pt>
                      <c:pt idx="63">
                        <c:v>5805898</c:v>
                      </c:pt>
                      <c:pt idx="64">
                        <c:v>5805465</c:v>
                      </c:pt>
                      <c:pt idx="65">
                        <c:v>5839422</c:v>
                      </c:pt>
                      <c:pt idx="66">
                        <c:v>5882882</c:v>
                      </c:pt>
                      <c:pt idx="67">
                        <c:v>5949832</c:v>
                      </c:pt>
                      <c:pt idx="68">
                        <c:v>6029805</c:v>
                      </c:pt>
                      <c:pt idx="69">
                        <c:v>6093357</c:v>
                      </c:pt>
                      <c:pt idx="70">
                        <c:v>6156111</c:v>
                      </c:pt>
                      <c:pt idx="71">
                        <c:v>6209442</c:v>
                      </c:pt>
                      <c:pt idx="72">
                        <c:v>6268960</c:v>
                      </c:pt>
                      <c:pt idx="73">
                        <c:v>6310430</c:v>
                      </c:pt>
                      <c:pt idx="74">
                        <c:v>6373870</c:v>
                      </c:pt>
                      <c:pt idx="75">
                        <c:v>6411554</c:v>
                      </c:pt>
                      <c:pt idx="76">
                        <c:v>6455146</c:v>
                      </c:pt>
                      <c:pt idx="77">
                        <c:v>6505020</c:v>
                      </c:pt>
                      <c:pt idx="78">
                        <c:v>6508170</c:v>
                      </c:pt>
                      <c:pt idx="79">
                        <c:v>6471199</c:v>
                      </c:pt>
                      <c:pt idx="80">
                        <c:v>6438514</c:v>
                      </c:pt>
                      <c:pt idx="81">
                        <c:v>6416934</c:v>
                      </c:pt>
                      <c:pt idx="82">
                        <c:v>6384105</c:v>
                      </c:pt>
                      <c:pt idx="83">
                        <c:v>6324452</c:v>
                      </c:pt>
                      <c:pt idx="84">
                        <c:v>6278563</c:v>
                      </c:pt>
                      <c:pt idx="85">
                        <c:v>6252684</c:v>
                      </c:pt>
                      <c:pt idx="86">
                        <c:v>6200823</c:v>
                      </c:pt>
                      <c:pt idx="87">
                        <c:v>5954678</c:v>
                      </c:pt>
                      <c:pt idx="88">
                        <c:v>5412512</c:v>
                      </c:pt>
                      <c:pt idx="89">
                        <c:v>4805154</c:v>
                      </c:pt>
                      <c:pt idx="90">
                        <c:v>4208016</c:v>
                      </c:pt>
                      <c:pt idx="91">
                        <c:v>3672525</c:v>
                      </c:pt>
                      <c:pt idx="92">
                        <c:v>3248407</c:v>
                      </c:pt>
                      <c:pt idx="93">
                        <c:v>2844766</c:v>
                      </c:pt>
                      <c:pt idx="94">
                        <c:v>2436516</c:v>
                      </c:pt>
                      <c:pt idx="95">
                        <c:v>2075895</c:v>
                      </c:pt>
                      <c:pt idx="96">
                        <c:v>1747086</c:v>
                      </c:pt>
                      <c:pt idx="97">
                        <c:v>1396193</c:v>
                      </c:pt>
                      <c:pt idx="98">
                        <c:v>1026418</c:v>
                      </c:pt>
                      <c:pt idx="99">
                        <c:v>826451</c:v>
                      </c:pt>
                      <c:pt idx="100">
                        <c:v>881867</c:v>
                      </c:pt>
                      <c:pt idx="101">
                        <c:v>998792</c:v>
                      </c:pt>
                      <c:pt idx="102">
                        <c:v>1158512</c:v>
                      </c:pt>
                      <c:pt idx="103">
                        <c:v>1329901</c:v>
                      </c:pt>
                      <c:pt idx="104">
                        <c:v>1458148</c:v>
                      </c:pt>
                      <c:pt idx="105">
                        <c:v>1596832</c:v>
                      </c:pt>
                      <c:pt idx="106">
                        <c:v>1858353</c:v>
                      </c:pt>
                      <c:pt idx="107">
                        <c:v>2119396</c:v>
                      </c:pt>
                      <c:pt idx="108">
                        <c:v>2328276</c:v>
                      </c:pt>
                      <c:pt idx="109">
                        <c:v>2519615</c:v>
                      </c:pt>
                      <c:pt idx="110">
                        <c:v>2800031</c:v>
                      </c:pt>
                      <c:pt idx="111">
                        <c:v>3123962</c:v>
                      </c:pt>
                      <c:pt idx="112">
                        <c:v>3500014</c:v>
                      </c:pt>
                      <c:pt idx="113">
                        <c:v>3855231</c:v>
                      </c:pt>
                      <c:pt idx="114">
                        <c:v>4159166</c:v>
                      </c:pt>
                      <c:pt idx="115">
                        <c:v>4393970</c:v>
                      </c:pt>
                      <c:pt idx="116">
                        <c:v>4571216</c:v>
                      </c:pt>
                      <c:pt idx="117">
                        <c:v>4720274</c:v>
                      </c:pt>
                      <c:pt idx="118">
                        <c:v>4787238</c:v>
                      </c:pt>
                      <c:pt idx="119">
                        <c:v>4791947</c:v>
                      </c:pt>
                      <c:pt idx="120">
                        <c:v>4818214</c:v>
                      </c:pt>
                      <c:pt idx="121">
                        <c:v>4888592</c:v>
                      </c:pt>
                      <c:pt idx="122">
                        <c:v>4916747</c:v>
                      </c:pt>
                      <c:pt idx="123">
                        <c:v>4943445</c:v>
                      </c:pt>
                      <c:pt idx="124">
                        <c:v>5052721</c:v>
                      </c:pt>
                      <c:pt idx="125">
                        <c:v>5142779</c:v>
                      </c:pt>
                      <c:pt idx="126">
                        <c:v>5255255</c:v>
                      </c:pt>
                    </c:numCache>
                  </c:numRef>
                </c:val>
                <c:extLst xmlns:c15="http://schemas.microsoft.com/office/drawing/2012/chart">
                  <c:ext xmlns:c16="http://schemas.microsoft.com/office/drawing/2014/chart" uri="{C3380CC4-5D6E-409C-BE32-E72D297353CC}">
                    <c16:uniqueId val="{00000004-34C8-44E9-B540-B69D984B6069}"/>
                  </c:ext>
                </c:extLst>
              </c15:ser>
            </c15:filteredBarSeries>
            <c15:filteredBarSeries>
              <c15:ser>
                <c:idx val="6"/>
                <c:order val="6"/>
                <c:tx>
                  <c:strRef>
                    <c:extLst>
                      <c:ext xmlns:c15="http://schemas.microsoft.com/office/drawing/2012/chart" uri="{02D57815-91ED-43cb-92C2-25804820EDAC}">
                        <c15:formulaRef>
                          <c15:sqref>'air passenger flow'!$H$11</c15:sqref>
                        </c15:formulaRef>
                      </c:ext>
                    </c:extLst>
                    <c:strCache>
                      <c:ptCount val="1"/>
                      <c:pt idx="0">
                        <c:v>   City of Derry Airport</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'air passenger flow'!$A$12:$A$150</c15:sqref>
                        </c15:fullRef>
                        <c15:formulaRef>
                          <c15:sqref>'air passenger flow'!$A$24:$A$150</c15:sqref>
                        </c15:formulaRef>
                      </c:ext>
                    </c:extLst>
                    <c:strCache>
                      <c:ptCount val="127"/>
                      <c:pt idx="0">
                        <c:v>12 months to Dec 2012</c:v>
                      </c:pt>
                      <c:pt idx="1">
                        <c:v>12 months to Jan 2013</c:v>
                      </c:pt>
                      <c:pt idx="2">
                        <c:v>12 months to Feb 2013</c:v>
                      </c:pt>
                      <c:pt idx="3">
                        <c:v>12 months to Mar 2013</c:v>
                      </c:pt>
                      <c:pt idx="4">
                        <c:v>12 months to Apr 2013</c:v>
                      </c:pt>
                      <c:pt idx="5">
                        <c:v>12 months to May 2013</c:v>
                      </c:pt>
                      <c:pt idx="6">
                        <c:v>12 months to Jun 2013</c:v>
                      </c:pt>
                      <c:pt idx="7">
                        <c:v>12 months to Jul 2013</c:v>
                      </c:pt>
                      <c:pt idx="8">
                        <c:v>12 months to Aug 2013</c:v>
                      </c:pt>
                      <c:pt idx="9">
                        <c:v>12 months to Sept 2013</c:v>
                      </c:pt>
                      <c:pt idx="10">
                        <c:v>12 months to Oct 2013</c:v>
                      </c:pt>
                      <c:pt idx="11">
                        <c:v>12 months to Nov 2013</c:v>
                      </c:pt>
                      <c:pt idx="12">
                        <c:v>12 months to Dec 2013</c:v>
                      </c:pt>
                      <c:pt idx="13">
                        <c:v>12 months to Jan 2014</c:v>
                      </c:pt>
                      <c:pt idx="14">
                        <c:v>12 months to Feb 2014</c:v>
                      </c:pt>
                      <c:pt idx="15">
                        <c:v>12 months to Mar 2014</c:v>
                      </c:pt>
                      <c:pt idx="16">
                        <c:v>12 months to Apr 2014</c:v>
                      </c:pt>
                      <c:pt idx="17">
                        <c:v>12 months to May 2014</c:v>
                      </c:pt>
                      <c:pt idx="18">
                        <c:v>12 months to Jun 2014</c:v>
                      </c:pt>
                      <c:pt idx="19">
                        <c:v>12 months to Jul 2014</c:v>
                      </c:pt>
                      <c:pt idx="20">
                        <c:v>12 months to Aug 2014</c:v>
                      </c:pt>
                      <c:pt idx="21">
                        <c:v>12 months to Sep 2014</c:v>
                      </c:pt>
                      <c:pt idx="22">
                        <c:v>12 months to Oct 2014</c:v>
                      </c:pt>
                      <c:pt idx="23">
                        <c:v>12 months to Nov 2014</c:v>
                      </c:pt>
                      <c:pt idx="24">
                        <c:v>12 months to Dec 2014</c:v>
                      </c:pt>
                      <c:pt idx="25">
                        <c:v>12 months to Jan 2015</c:v>
                      </c:pt>
                      <c:pt idx="26">
                        <c:v>12 months to Feb 2015</c:v>
                      </c:pt>
                      <c:pt idx="27">
                        <c:v>12 months to Mar 2015</c:v>
                      </c:pt>
                      <c:pt idx="28">
                        <c:v>12 months to Apr 2015</c:v>
                      </c:pt>
                      <c:pt idx="29">
                        <c:v>12 months to May 2015</c:v>
                      </c:pt>
                      <c:pt idx="30">
                        <c:v>12 months to Jun 2015</c:v>
                      </c:pt>
                      <c:pt idx="31">
                        <c:v>12 months to Jul 2015</c:v>
                      </c:pt>
                      <c:pt idx="32">
                        <c:v>12 months to Aug 2015</c:v>
                      </c:pt>
                      <c:pt idx="33">
                        <c:v>12 months to Sep 2015</c:v>
                      </c:pt>
                      <c:pt idx="34">
                        <c:v>12 months to Oct 2015</c:v>
                      </c:pt>
                      <c:pt idx="35">
                        <c:v>12 months to Nov 2015</c:v>
                      </c:pt>
                      <c:pt idx="36">
                        <c:v>12 months to Dec 2015</c:v>
                      </c:pt>
                      <c:pt idx="37">
                        <c:v>12 months to Jan 2016</c:v>
                      </c:pt>
                      <c:pt idx="38">
                        <c:v>12 months to Feb 2016</c:v>
                      </c:pt>
                      <c:pt idx="39">
                        <c:v>12 months to Mar 2016</c:v>
                      </c:pt>
                      <c:pt idx="40">
                        <c:v>12 months to Apr 2016</c:v>
                      </c:pt>
                      <c:pt idx="41">
                        <c:v>12 months to May 2016</c:v>
                      </c:pt>
                      <c:pt idx="42">
                        <c:v>12 months to Jun 2016</c:v>
                      </c:pt>
                      <c:pt idx="43">
                        <c:v>12 months to Jul 2016</c:v>
                      </c:pt>
                      <c:pt idx="44">
                        <c:v>12 months to Aug 2016</c:v>
                      </c:pt>
                      <c:pt idx="45">
                        <c:v>12 months to Sep 2016</c:v>
                      </c:pt>
                      <c:pt idx="46">
                        <c:v>12 months to Oct 2016</c:v>
                      </c:pt>
                      <c:pt idx="47">
                        <c:v>12 months to Nov 2016</c:v>
                      </c:pt>
                      <c:pt idx="48">
                        <c:v>12 months to Dec 2016</c:v>
                      </c:pt>
                      <c:pt idx="49">
                        <c:v>12 months to Jan 2017</c:v>
                      </c:pt>
                      <c:pt idx="50">
                        <c:v>12 months to Feb 2017</c:v>
                      </c:pt>
                      <c:pt idx="51">
                        <c:v>12 months to Mar 2017</c:v>
                      </c:pt>
                      <c:pt idx="52">
                        <c:v>12 months to Apr 2017</c:v>
                      </c:pt>
                      <c:pt idx="53">
                        <c:v>12 months to May 2017</c:v>
                      </c:pt>
                      <c:pt idx="54">
                        <c:v>12 months to Jun 2017</c:v>
                      </c:pt>
                      <c:pt idx="55">
                        <c:v>12 months to Jul 2017</c:v>
                      </c:pt>
                      <c:pt idx="56">
                        <c:v>12 months to Aug 2017</c:v>
                      </c:pt>
                      <c:pt idx="57">
                        <c:v>12 months to Sep 2017</c:v>
                      </c:pt>
                      <c:pt idx="58">
                        <c:v>12 months to Oct 2017</c:v>
                      </c:pt>
                      <c:pt idx="59">
                        <c:v>12 months to Nov 2017</c:v>
                      </c:pt>
                      <c:pt idx="60">
                        <c:v>12 months to Dec 2017</c:v>
                      </c:pt>
                      <c:pt idx="61">
                        <c:v>12 months to Jan 2018</c:v>
                      </c:pt>
                      <c:pt idx="62">
                        <c:v>12 months to Feb 2018</c:v>
                      </c:pt>
                      <c:pt idx="63">
                        <c:v>12 months to Mar 2018</c:v>
                      </c:pt>
                      <c:pt idx="64">
                        <c:v>12 months to Apr 2018</c:v>
                      </c:pt>
                      <c:pt idx="65">
                        <c:v>12 months to May 2018</c:v>
                      </c:pt>
                      <c:pt idx="66">
                        <c:v>12 months to June 2018</c:v>
                      </c:pt>
                      <c:pt idx="67">
                        <c:v>12 months to Jul 2018</c:v>
                      </c:pt>
                      <c:pt idx="68">
                        <c:v>12 months to Aug 2018</c:v>
                      </c:pt>
                      <c:pt idx="69">
                        <c:v>12 months to Sep 2018</c:v>
                      </c:pt>
                      <c:pt idx="70">
                        <c:v>12 months to Oct 2018</c:v>
                      </c:pt>
                      <c:pt idx="71">
                        <c:v>12 months to Nov 2018</c:v>
                      </c:pt>
                      <c:pt idx="72">
                        <c:v>12 months to Dec 2018</c:v>
                      </c:pt>
                      <c:pt idx="73">
                        <c:v>12 months to Jan 2019</c:v>
                      </c:pt>
                      <c:pt idx="74">
                        <c:v>12 months to Feb 2019</c:v>
                      </c:pt>
                      <c:pt idx="75">
                        <c:v>12 months to Mar 2019</c:v>
                      </c:pt>
                      <c:pt idx="76">
                        <c:v>12 months to Apr 2019</c:v>
                      </c:pt>
                      <c:pt idx="77">
                        <c:v>12 months to May 2019</c:v>
                      </c:pt>
                      <c:pt idx="78">
                        <c:v>12 months to Jun 2019</c:v>
                      </c:pt>
                      <c:pt idx="79">
                        <c:v>12 months to Jul 2019</c:v>
                      </c:pt>
                      <c:pt idx="80">
                        <c:v>12 months to Aug 2019</c:v>
                      </c:pt>
                      <c:pt idx="81">
                        <c:v>12 months to Sep 2019</c:v>
                      </c:pt>
                      <c:pt idx="82">
                        <c:v>12 months to Oct 2019</c:v>
                      </c:pt>
                      <c:pt idx="83">
                        <c:v>12 months to Nov 2019</c:v>
                      </c:pt>
                      <c:pt idx="84">
                        <c:v>12 months to Dec 2019</c:v>
                      </c:pt>
                      <c:pt idx="85">
                        <c:v>12 months to Jan 2020</c:v>
                      </c:pt>
                      <c:pt idx="86">
                        <c:v>12 months to Feb 2020</c:v>
                      </c:pt>
                      <c:pt idx="87">
                        <c:v>12 months to Mar 2020</c:v>
                      </c:pt>
                      <c:pt idx="88">
                        <c:v>12 months to Apr 2020</c:v>
                      </c:pt>
                      <c:pt idx="89">
                        <c:v>12 months to May 2020</c:v>
                      </c:pt>
                      <c:pt idx="90">
                        <c:v>12 months to Jun 2020</c:v>
                      </c:pt>
                      <c:pt idx="91">
                        <c:v>12 months to Jul 2020</c:v>
                      </c:pt>
                      <c:pt idx="92">
                        <c:v>12 months to Aug 2020</c:v>
                      </c:pt>
                      <c:pt idx="93">
                        <c:v>12 months to Sept 2020</c:v>
                      </c:pt>
                      <c:pt idx="94">
                        <c:v>12 months to Oct 2020</c:v>
                      </c:pt>
                      <c:pt idx="95">
                        <c:v>12 months to Nov 2020</c:v>
                      </c:pt>
                      <c:pt idx="96">
                        <c:v>12 months to Dec 2020</c:v>
                      </c:pt>
                      <c:pt idx="97">
                        <c:v>12 months to Jan 2021</c:v>
                      </c:pt>
                      <c:pt idx="98">
                        <c:v>12 months to Feb 2021</c:v>
                      </c:pt>
                      <c:pt idx="99">
                        <c:v>12 months to Mar 2021</c:v>
                      </c:pt>
                      <c:pt idx="100">
                        <c:v>12 months to Apr 2021</c:v>
                      </c:pt>
                      <c:pt idx="101">
                        <c:v>12 months to May 2021</c:v>
                      </c:pt>
                      <c:pt idx="102">
                        <c:v>12 months to June 2021</c:v>
                      </c:pt>
                      <c:pt idx="103">
                        <c:v>12 months to Jul 2021</c:v>
                      </c:pt>
                      <c:pt idx="104">
                        <c:v>12 months to Aug 2021</c:v>
                      </c:pt>
                      <c:pt idx="105">
                        <c:v>12 months to Sept 2021</c:v>
                      </c:pt>
                      <c:pt idx="106">
                        <c:v>12 months to Oct 2021</c:v>
                      </c:pt>
                      <c:pt idx="107">
                        <c:v>12 months to Nov 2021</c:v>
                      </c:pt>
                      <c:pt idx="108">
                        <c:v>12 months to Dec 2021</c:v>
                      </c:pt>
                      <c:pt idx="109">
                        <c:v>12 months to Jan 2022</c:v>
                      </c:pt>
                      <c:pt idx="110">
                        <c:v>12 months to Feb 2022</c:v>
                      </c:pt>
                      <c:pt idx="111">
                        <c:v>12 months to Mar 2022</c:v>
                      </c:pt>
                      <c:pt idx="112">
                        <c:v>12 months to Apr 2022</c:v>
                      </c:pt>
                      <c:pt idx="113">
                        <c:v>12 months to May 2022</c:v>
                      </c:pt>
                      <c:pt idx="114">
                        <c:v>12 months to Jun 2022</c:v>
                      </c:pt>
                      <c:pt idx="115">
                        <c:v>12 months to Jul 2022</c:v>
                      </c:pt>
                      <c:pt idx="116">
                        <c:v>12 months to Aug 2022</c:v>
                      </c:pt>
                      <c:pt idx="117">
                        <c:v>12 months to Sep 2022</c:v>
                      </c:pt>
                      <c:pt idx="118">
                        <c:v>12 months to Oct 2022</c:v>
                      </c:pt>
                      <c:pt idx="119">
                        <c:v>12 months to Nov 2022</c:v>
                      </c:pt>
                      <c:pt idx="120">
                        <c:v>12 months to Dec 2022</c:v>
                      </c:pt>
                      <c:pt idx="121">
                        <c:v>12 months to Jan 2023</c:v>
                      </c:pt>
                      <c:pt idx="122">
                        <c:v>12 months to Feb 2023</c:v>
                      </c:pt>
                      <c:pt idx="123">
                        <c:v>12 months to Mar 2023</c:v>
                      </c:pt>
                      <c:pt idx="124">
                        <c:v>12 months to Apr 2023</c:v>
                      </c:pt>
                      <c:pt idx="125">
                        <c:v>12 months to May 2023</c:v>
                      </c:pt>
                      <c:pt idx="126">
                        <c:v>12 months to Jun 2023</c:v>
                      </c:pt>
                    </c:strCache>
                  </c:strRef>
                </c:cat>
                <c:val>
                  <c:numRef>
                    <c:extLst>
                      <c:ext xmlns:c15="http://schemas.microsoft.com/office/drawing/2012/chart" uri="{02D57815-91ED-43cb-92C2-25804820EDAC}">
                        <c15:fullRef>
                          <c15:sqref>'air passenger flow'!$H$12:$H$150</c15:sqref>
                        </c15:fullRef>
                        <c15:formulaRef>
                          <c15:sqref>'air passenger flow'!$H$24:$H$150</c15:sqref>
                        </c15:formulaRef>
                      </c:ext>
                    </c:extLst>
                    <c:numCache>
                      <c:formatCode>_-* #,##0_-;\-* #,##0_-;_-* "-"??_-;_-@_-</c:formatCode>
                      <c:ptCount val="127"/>
                      <c:pt idx="0">
                        <c:v>398209</c:v>
                      </c:pt>
                      <c:pt idx="1">
                        <c:v>395392</c:v>
                      </c:pt>
                      <c:pt idx="2">
                        <c:v>391693</c:v>
                      </c:pt>
                      <c:pt idx="3">
                        <c:v>389331</c:v>
                      </c:pt>
                      <c:pt idx="4">
                        <c:v>388820</c:v>
                      </c:pt>
                      <c:pt idx="5">
                        <c:v>388163</c:v>
                      </c:pt>
                      <c:pt idx="6">
                        <c:v>386145</c:v>
                      </c:pt>
                      <c:pt idx="7">
                        <c:v>386403</c:v>
                      </c:pt>
                      <c:pt idx="8">
                        <c:v>386103</c:v>
                      </c:pt>
                      <c:pt idx="9">
                        <c:v>387227</c:v>
                      </c:pt>
                      <c:pt idx="10">
                        <c:v>388004</c:v>
                      </c:pt>
                      <c:pt idx="11">
                        <c:v>386389</c:v>
                      </c:pt>
                      <c:pt idx="12">
                        <c:v>384973</c:v>
                      </c:pt>
                      <c:pt idx="13">
                        <c:v>385271</c:v>
                      </c:pt>
                      <c:pt idx="14">
                        <c:v>384935</c:v>
                      </c:pt>
                      <c:pt idx="15">
                        <c:v>382371</c:v>
                      </c:pt>
                      <c:pt idx="16">
                        <c:v>377847</c:v>
                      </c:pt>
                      <c:pt idx="17">
                        <c:v>373001</c:v>
                      </c:pt>
                      <c:pt idx="18">
                        <c:v>370642</c:v>
                      </c:pt>
                      <c:pt idx="19">
                        <c:v>367213</c:v>
                      </c:pt>
                      <c:pt idx="20">
                        <c:v>362410</c:v>
                      </c:pt>
                      <c:pt idx="21">
                        <c:v>355996</c:v>
                      </c:pt>
                      <c:pt idx="22">
                        <c:v>355068</c:v>
                      </c:pt>
                      <c:pt idx="23">
                        <c:v>353933</c:v>
                      </c:pt>
                      <c:pt idx="24">
                        <c:v>350257</c:v>
                      </c:pt>
                      <c:pt idx="25">
                        <c:v>348302</c:v>
                      </c:pt>
                      <c:pt idx="26">
                        <c:v>346918</c:v>
                      </c:pt>
                      <c:pt idx="27">
                        <c:v>345558</c:v>
                      </c:pt>
                      <c:pt idx="28">
                        <c:v>340103</c:v>
                      </c:pt>
                      <c:pt idx="29">
                        <c:v>333497</c:v>
                      </c:pt>
                      <c:pt idx="30">
                        <c:v>325556</c:v>
                      </c:pt>
                      <c:pt idx="31">
                        <c:v>314714</c:v>
                      </c:pt>
                      <c:pt idx="32">
                        <c:v>300890</c:v>
                      </c:pt>
                      <c:pt idx="33">
                        <c:v>295181</c:v>
                      </c:pt>
                      <c:pt idx="34">
                        <c:v>287198</c:v>
                      </c:pt>
                      <c:pt idx="35">
                        <c:v>285903</c:v>
                      </c:pt>
                      <c:pt idx="36">
                        <c:v>284485</c:v>
                      </c:pt>
                      <c:pt idx="37">
                        <c:v>284729</c:v>
                      </c:pt>
                      <c:pt idx="38">
                        <c:v>286437</c:v>
                      </c:pt>
                      <c:pt idx="39">
                        <c:v>287887</c:v>
                      </c:pt>
                      <c:pt idx="40">
                        <c:v>287419</c:v>
                      </c:pt>
                      <c:pt idx="41">
                        <c:v>288271</c:v>
                      </c:pt>
                      <c:pt idx="42">
                        <c:v>289401</c:v>
                      </c:pt>
                      <c:pt idx="43">
                        <c:v>289022</c:v>
                      </c:pt>
                      <c:pt idx="44">
                        <c:v>292294</c:v>
                      </c:pt>
                      <c:pt idx="45">
                        <c:v>295661</c:v>
                      </c:pt>
                      <c:pt idx="46">
                        <c:v>295253</c:v>
                      </c:pt>
                      <c:pt idx="47">
                        <c:v>291209</c:v>
                      </c:pt>
                      <c:pt idx="48">
                        <c:v>290671</c:v>
                      </c:pt>
                      <c:pt idx="49">
                        <c:v>289738</c:v>
                      </c:pt>
                      <c:pt idx="50">
                        <c:v>286092</c:v>
                      </c:pt>
                      <c:pt idx="51">
                        <c:v>280302</c:v>
                      </c:pt>
                      <c:pt idx="52">
                        <c:v>268463</c:v>
                      </c:pt>
                      <c:pt idx="53">
                        <c:v>258802</c:v>
                      </c:pt>
                      <c:pt idx="54">
                        <c:v>248247</c:v>
                      </c:pt>
                      <c:pt idx="55">
                        <c:v>236287</c:v>
                      </c:pt>
                      <c:pt idx="56">
                        <c:v>223639</c:v>
                      </c:pt>
                      <c:pt idx="57">
                        <c:v>212480</c:v>
                      </c:pt>
                      <c:pt idx="58">
                        <c:v>203594</c:v>
                      </c:pt>
                      <c:pt idx="59">
                        <c:v>199379</c:v>
                      </c:pt>
                      <c:pt idx="60">
                        <c:v>193981</c:v>
                      </c:pt>
                      <c:pt idx="61">
                        <c:v>188884</c:v>
                      </c:pt>
                      <c:pt idx="62">
                        <c:v>182900</c:v>
                      </c:pt>
                      <c:pt idx="63">
                        <c:v>178984</c:v>
                      </c:pt>
                      <c:pt idx="64">
                        <c:v>183404</c:v>
                      </c:pt>
                      <c:pt idx="65">
                        <c:v>185093</c:v>
                      </c:pt>
                      <c:pt idx="66">
                        <c:v>186519</c:v>
                      </c:pt>
                      <c:pt idx="67">
                        <c:v>187927</c:v>
                      </c:pt>
                      <c:pt idx="68">
                        <c:v>189437</c:v>
                      </c:pt>
                      <c:pt idx="69">
                        <c:v>187228</c:v>
                      </c:pt>
                      <c:pt idx="70">
                        <c:v>184968</c:v>
                      </c:pt>
                      <c:pt idx="71">
                        <c:v>184991</c:v>
                      </c:pt>
                      <c:pt idx="72">
                        <c:v>185843</c:v>
                      </c:pt>
                      <c:pt idx="73">
                        <c:v>185784</c:v>
                      </c:pt>
                      <c:pt idx="74">
                        <c:v>184672</c:v>
                      </c:pt>
                      <c:pt idx="75">
                        <c:v>185507</c:v>
                      </c:pt>
                      <c:pt idx="76">
                        <c:v>186406</c:v>
                      </c:pt>
                      <c:pt idx="77">
                        <c:v>186206</c:v>
                      </c:pt>
                      <c:pt idx="78">
                        <c:v>187323</c:v>
                      </c:pt>
                      <c:pt idx="79">
                        <c:v>188316</c:v>
                      </c:pt>
                      <c:pt idx="80">
                        <c:v>191207</c:v>
                      </c:pt>
                      <c:pt idx="81">
                        <c:v>195152</c:v>
                      </c:pt>
                      <c:pt idx="82">
                        <c:v>200506</c:v>
                      </c:pt>
                      <c:pt idx="83">
                        <c:v>201597</c:v>
                      </c:pt>
                      <c:pt idx="84">
                        <c:v>203777</c:v>
                      </c:pt>
                      <c:pt idx="85">
                        <c:v>204440</c:v>
                      </c:pt>
                      <c:pt idx="86">
                        <c:v>206871</c:v>
                      </c:pt>
                      <c:pt idx="87">
                        <c:v>200057</c:v>
                      </c:pt>
                      <c:pt idx="88">
                        <c:v>184336</c:v>
                      </c:pt>
                      <c:pt idx="89">
                        <c:v>169941</c:v>
                      </c:pt>
                      <c:pt idx="90">
                        <c:v>154509</c:v>
                      </c:pt>
                      <c:pt idx="91">
                        <c:v>141911</c:v>
                      </c:pt>
                      <c:pt idx="92">
                        <c:v>130429</c:v>
                      </c:pt>
                      <c:pt idx="93">
                        <c:v>119944</c:v>
                      </c:pt>
                      <c:pt idx="94">
                        <c:v>105374</c:v>
                      </c:pt>
                      <c:pt idx="95">
                        <c:v>92949</c:v>
                      </c:pt>
                      <c:pt idx="96">
                        <c:v>80494</c:v>
                      </c:pt>
                      <c:pt idx="97">
                        <c:v>66406</c:v>
                      </c:pt>
                      <c:pt idx="98">
                        <c:v>51257</c:v>
                      </c:pt>
                      <c:pt idx="99">
                        <c:v>43183</c:v>
                      </c:pt>
                      <c:pt idx="100">
                        <c:v>46377</c:v>
                      </c:pt>
                      <c:pt idx="101">
                        <c:v>49900</c:v>
                      </c:pt>
                      <c:pt idx="102">
                        <c:v>55842</c:v>
                      </c:pt>
                      <c:pt idx="103">
                        <c:v>58489</c:v>
                      </c:pt>
                      <c:pt idx="104">
                        <c:v>60134</c:v>
                      </c:pt>
                      <c:pt idx="105">
                        <c:v>62168</c:v>
                      </c:pt>
                      <c:pt idx="106">
                        <c:v>66289</c:v>
                      </c:pt>
                      <c:pt idx="107">
                        <c:v>67647</c:v>
                      </c:pt>
                      <c:pt idx="108">
                        <c:v>73024</c:v>
                      </c:pt>
                      <c:pt idx="109">
                        <c:v>79205</c:v>
                      </c:pt>
                      <c:pt idx="110">
                        <c:v>88229</c:v>
                      </c:pt>
                      <c:pt idx="111">
                        <c:v>97458</c:v>
                      </c:pt>
                      <c:pt idx="112">
                        <c:v>106908</c:v>
                      </c:pt>
                      <c:pt idx="113">
                        <c:v>116349</c:v>
                      </c:pt>
                      <c:pt idx="114">
                        <c:v>124313</c:v>
                      </c:pt>
                      <c:pt idx="115">
                        <c:v>135872</c:v>
                      </c:pt>
                      <c:pt idx="116">
                        <c:v>144601</c:v>
                      </c:pt>
                      <c:pt idx="117">
                        <c:v>150505</c:v>
                      </c:pt>
                      <c:pt idx="118">
                        <c:v>157430</c:v>
                      </c:pt>
                      <c:pt idx="119">
                        <c:v>161824</c:v>
                      </c:pt>
                      <c:pt idx="120">
                        <c:v>163379</c:v>
                      </c:pt>
                      <c:pt idx="121">
                        <c:v>166487</c:v>
                      </c:pt>
                      <c:pt idx="122">
                        <c:v>167572</c:v>
                      </c:pt>
                      <c:pt idx="123">
                        <c:v>168276</c:v>
                      </c:pt>
                      <c:pt idx="124">
                        <c:v>168909</c:v>
                      </c:pt>
                      <c:pt idx="125">
                        <c:v>167895</c:v>
                      </c:pt>
                      <c:pt idx="126">
                        <c:v>166673</c:v>
                      </c:pt>
                    </c:numCache>
                  </c:numRef>
                </c:val>
                <c:extLst xmlns:c15="http://schemas.microsoft.com/office/drawing/2012/chart">
                  <c:ext xmlns:c16="http://schemas.microsoft.com/office/drawing/2014/chart" uri="{C3380CC4-5D6E-409C-BE32-E72D297353CC}">
                    <c16:uniqueId val="{00000006-34C8-44E9-B540-B69D984B6069}"/>
                  </c:ext>
                </c:extLst>
              </c15:ser>
            </c15:filteredBarSeries>
          </c:ext>
        </c:extLst>
      </c:barChart>
      <c:catAx>
        <c:axId val="100970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976"/>
        <c:crosses val="autoZero"/>
        <c:auto val="1"/>
        <c:lblAlgn val="ctr"/>
        <c:lblOffset val="100"/>
        <c:tickLblSkip val="6"/>
        <c:noMultiLvlLbl val="0"/>
      </c:catAx>
      <c:valAx>
        <c:axId val="10097069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06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Domestic Air Passenger Flow through NI airports (rolling 12 months)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'domestic air flow'!$J$8</c:f>
              <c:strCache>
                <c:ptCount val="1"/>
                <c:pt idx="0">
                  <c:v>   George Best Belfast City Airport</c:v>
                </c:pt>
              </c:strCache>
            </c:strRef>
          </c:tx>
          <c:spPr>
            <a:ln w="28575" cap="rnd">
              <a:solidFill>
                <a:srgbClr val="7030A0"/>
              </a:solidFill>
              <a:round/>
            </a:ln>
            <a:effectLst/>
          </c:spPr>
          <c:marker>
            <c:symbol val="none"/>
          </c:marker>
          <c:dLbls>
            <c:dLbl>
              <c:idx val="71"/>
              <c:layout>
                <c:manualLayout>
                  <c:x val="-8.9225958487025635E-4"/>
                  <c:y val="-5.6910569105691054E-2"/>
                </c:manualLayout>
              </c:layout>
              <c:tx>
                <c:rich>
                  <a:bodyPr/>
                  <a:lstStyle/>
                  <a:p>
                    <a:r>
                      <a:rPr lang="en-US"/>
                      <a:t>George Best Belfast City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flow'!$A$9:$A$159</c15:sqref>
                  </c15:fullRef>
                </c:ext>
              </c:extLst>
              <c:f>'domestic air flow'!$A$15:$A$159</c:f>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flow'!$J$9:$J$159</c15:sqref>
                  </c15:fullRef>
                </c:ext>
              </c:extLst>
              <c:f>'domestic air flow'!$J$15:$J$159</c:f>
              <c:numCache>
                <c:formatCode>_-* #,##0_-;\-* #,##0_-;_-* "-"??_-;_-@_-</c:formatCode>
                <c:ptCount val="145"/>
                <c:pt idx="0">
                  <c:v>2544792</c:v>
                </c:pt>
                <c:pt idx="1">
                  <c:v>2490719</c:v>
                </c:pt>
                <c:pt idx="2">
                  <c:v>2441802</c:v>
                </c:pt>
                <c:pt idx="3">
                  <c:v>2391283</c:v>
                </c:pt>
                <c:pt idx="4">
                  <c:v>2329234</c:v>
                </c:pt>
                <c:pt idx="5">
                  <c:v>2331590</c:v>
                </c:pt>
                <c:pt idx="6">
                  <c:v>2350416</c:v>
                </c:pt>
                <c:pt idx="7">
                  <c:v>2325042</c:v>
                </c:pt>
                <c:pt idx="8">
                  <c:v>2308023</c:v>
                </c:pt>
                <c:pt idx="9">
                  <c:v>2288332</c:v>
                </c:pt>
                <c:pt idx="10">
                  <c:v>2266330</c:v>
                </c:pt>
                <c:pt idx="11">
                  <c:v>2256432</c:v>
                </c:pt>
                <c:pt idx="12">
                  <c:v>2231916</c:v>
                </c:pt>
                <c:pt idx="13">
                  <c:v>2202688</c:v>
                </c:pt>
                <c:pt idx="14">
                  <c:v>2174426</c:v>
                </c:pt>
                <c:pt idx="15">
                  <c:v>2154837</c:v>
                </c:pt>
                <c:pt idx="16">
                  <c:v>2142065</c:v>
                </c:pt>
                <c:pt idx="17">
                  <c:v>2159656</c:v>
                </c:pt>
                <c:pt idx="18">
                  <c:v>2172925</c:v>
                </c:pt>
                <c:pt idx="19">
                  <c:v>2178062</c:v>
                </c:pt>
                <c:pt idx="20">
                  <c:v>2178319</c:v>
                </c:pt>
                <c:pt idx="21">
                  <c:v>2177836</c:v>
                </c:pt>
                <c:pt idx="22">
                  <c:v>2179934</c:v>
                </c:pt>
                <c:pt idx="23">
                  <c:v>2191260</c:v>
                </c:pt>
                <c:pt idx="24">
                  <c:v>2224761</c:v>
                </c:pt>
                <c:pt idx="25">
                  <c:v>2272790</c:v>
                </c:pt>
                <c:pt idx="26">
                  <c:v>2311924</c:v>
                </c:pt>
                <c:pt idx="27">
                  <c:v>2346460</c:v>
                </c:pt>
                <c:pt idx="28">
                  <c:v>2376203</c:v>
                </c:pt>
                <c:pt idx="29">
                  <c:v>2377056</c:v>
                </c:pt>
                <c:pt idx="30">
                  <c:v>2383694</c:v>
                </c:pt>
                <c:pt idx="31">
                  <c:v>2395072</c:v>
                </c:pt>
                <c:pt idx="32">
                  <c:v>2400584</c:v>
                </c:pt>
                <c:pt idx="33">
                  <c:v>2406168</c:v>
                </c:pt>
                <c:pt idx="34">
                  <c:v>2411639</c:v>
                </c:pt>
                <c:pt idx="35">
                  <c:v>2410184</c:v>
                </c:pt>
                <c:pt idx="36">
                  <c:v>2407642</c:v>
                </c:pt>
                <c:pt idx="37">
                  <c:v>2402376</c:v>
                </c:pt>
                <c:pt idx="38">
                  <c:v>2402408</c:v>
                </c:pt>
                <c:pt idx="39">
                  <c:v>2401004</c:v>
                </c:pt>
                <c:pt idx="40">
                  <c:v>2403185</c:v>
                </c:pt>
                <c:pt idx="41">
                  <c:v>2409452</c:v>
                </c:pt>
                <c:pt idx="42">
                  <c:v>2417867</c:v>
                </c:pt>
                <c:pt idx="43">
                  <c:v>2424238</c:v>
                </c:pt>
                <c:pt idx="44">
                  <c:v>2441426</c:v>
                </c:pt>
                <c:pt idx="45">
                  <c:v>2457333</c:v>
                </c:pt>
                <c:pt idx="46">
                  <c:v>2468001</c:v>
                </c:pt>
                <c:pt idx="47">
                  <c:v>2480974</c:v>
                </c:pt>
                <c:pt idx="48">
                  <c:v>2492183</c:v>
                </c:pt>
                <c:pt idx="49">
                  <c:v>2504091</c:v>
                </c:pt>
                <c:pt idx="50">
                  <c:v>2513900</c:v>
                </c:pt>
                <c:pt idx="51">
                  <c:v>2520361</c:v>
                </c:pt>
                <c:pt idx="52">
                  <c:v>2526820</c:v>
                </c:pt>
                <c:pt idx="53">
                  <c:v>2521366</c:v>
                </c:pt>
                <c:pt idx="54">
                  <c:v>2521625</c:v>
                </c:pt>
                <c:pt idx="55">
                  <c:v>2513361</c:v>
                </c:pt>
                <c:pt idx="56">
                  <c:v>2511934</c:v>
                </c:pt>
                <c:pt idx="57">
                  <c:v>2506557</c:v>
                </c:pt>
                <c:pt idx="58">
                  <c:v>2495864</c:v>
                </c:pt>
                <c:pt idx="59">
                  <c:v>2483148</c:v>
                </c:pt>
                <c:pt idx="60">
                  <c:v>2474730</c:v>
                </c:pt>
                <c:pt idx="61">
                  <c:v>2461343</c:v>
                </c:pt>
                <c:pt idx="62">
                  <c:v>2456050</c:v>
                </c:pt>
                <c:pt idx="63">
                  <c:v>2444852</c:v>
                </c:pt>
                <c:pt idx="64">
                  <c:v>2428064</c:v>
                </c:pt>
                <c:pt idx="65">
                  <c:v>2418406</c:v>
                </c:pt>
                <c:pt idx="66">
                  <c:v>2403763</c:v>
                </c:pt>
                <c:pt idx="67">
                  <c:v>2398590</c:v>
                </c:pt>
                <c:pt idx="68">
                  <c:v>2380898</c:v>
                </c:pt>
                <c:pt idx="69">
                  <c:v>2367585</c:v>
                </c:pt>
                <c:pt idx="70">
                  <c:v>2364028</c:v>
                </c:pt>
                <c:pt idx="71">
                  <c:v>2354722</c:v>
                </c:pt>
                <c:pt idx="72">
                  <c:v>2351442</c:v>
                </c:pt>
                <c:pt idx="73">
                  <c:v>2349087</c:v>
                </c:pt>
                <c:pt idx="74">
                  <c:v>2345639</c:v>
                </c:pt>
                <c:pt idx="75">
                  <c:v>2344820</c:v>
                </c:pt>
                <c:pt idx="76">
                  <c:v>2343024</c:v>
                </c:pt>
                <c:pt idx="77">
                  <c:v>2347081</c:v>
                </c:pt>
                <c:pt idx="78">
                  <c:v>2349996</c:v>
                </c:pt>
                <c:pt idx="79">
                  <c:v>2356239</c:v>
                </c:pt>
                <c:pt idx="80">
                  <c:v>2359034</c:v>
                </c:pt>
                <c:pt idx="81">
                  <c:v>2358865</c:v>
                </c:pt>
                <c:pt idx="82">
                  <c:v>2361713</c:v>
                </c:pt>
                <c:pt idx="83">
                  <c:v>2379620</c:v>
                </c:pt>
                <c:pt idx="84">
                  <c:v>2381319</c:v>
                </c:pt>
                <c:pt idx="85">
                  <c:v>2385227</c:v>
                </c:pt>
                <c:pt idx="86">
                  <c:v>2385593</c:v>
                </c:pt>
                <c:pt idx="87">
                  <c:v>2380254</c:v>
                </c:pt>
                <c:pt idx="88">
                  <c:v>2383652</c:v>
                </c:pt>
                <c:pt idx="89">
                  <c:v>2377918</c:v>
                </c:pt>
                <c:pt idx="90">
                  <c:v>2375144</c:v>
                </c:pt>
                <c:pt idx="91">
                  <c:v>2374579</c:v>
                </c:pt>
                <c:pt idx="92">
                  <c:v>2374491</c:v>
                </c:pt>
                <c:pt idx="93">
                  <c:v>2375619</c:v>
                </c:pt>
                <c:pt idx="94">
                  <c:v>2376760</c:v>
                </c:pt>
                <c:pt idx="95">
                  <c:v>2368512</c:v>
                </c:pt>
                <c:pt idx="96">
                  <c:v>2367078</c:v>
                </c:pt>
                <c:pt idx="97">
                  <c:v>2374098</c:v>
                </c:pt>
                <c:pt idx="98">
                  <c:v>2370480</c:v>
                </c:pt>
                <c:pt idx="99">
                  <c:v>2366303</c:v>
                </c:pt>
                <c:pt idx="100">
                  <c:v>2362167</c:v>
                </c:pt>
                <c:pt idx="101">
                  <c:v>2347648</c:v>
                </c:pt>
                <c:pt idx="102">
                  <c:v>2329979</c:v>
                </c:pt>
                <c:pt idx="103">
                  <c:v>2310096</c:v>
                </c:pt>
                <c:pt idx="104">
                  <c:v>2285330</c:v>
                </c:pt>
                <c:pt idx="105">
                  <c:v>2137970</c:v>
                </c:pt>
                <c:pt idx="106">
                  <c:v>1940347</c:v>
                </c:pt>
                <c:pt idx="107">
                  <c:v>1740932</c:v>
                </c:pt>
                <c:pt idx="108">
                  <c:v>1539304</c:v>
                </c:pt>
                <c:pt idx="109">
                  <c:v>1326691</c:v>
                </c:pt>
                <c:pt idx="110">
                  <c:v>1124834</c:v>
                </c:pt>
                <c:pt idx="111">
                  <c:v>965210</c:v>
                </c:pt>
                <c:pt idx="112">
                  <c:v>799171</c:v>
                </c:pt>
                <c:pt idx="113">
                  <c:v>653793</c:v>
                </c:pt>
                <c:pt idx="114">
                  <c:v>529603</c:v>
                </c:pt>
                <c:pt idx="115">
                  <c:v>409314</c:v>
                </c:pt>
                <c:pt idx="116">
                  <c:v>278562</c:v>
                </c:pt>
                <c:pt idx="117">
                  <c:v>252260</c:v>
                </c:pt>
                <c:pt idx="118">
                  <c:v>278104</c:v>
                </c:pt>
                <c:pt idx="119">
                  <c:v>309651</c:v>
                </c:pt>
                <c:pt idx="120">
                  <c:v>361647</c:v>
                </c:pt>
                <c:pt idx="121">
                  <c:v>423226</c:v>
                </c:pt>
                <c:pt idx="122">
                  <c:v>498044</c:v>
                </c:pt>
                <c:pt idx="123">
                  <c:v>554130</c:v>
                </c:pt>
                <c:pt idx="124">
                  <c:v>626682</c:v>
                </c:pt>
                <c:pt idx="125">
                  <c:v>695452</c:v>
                </c:pt>
                <c:pt idx="126">
                  <c:v>753736</c:v>
                </c:pt>
                <c:pt idx="127">
                  <c:v>797709</c:v>
                </c:pt>
                <c:pt idx="128">
                  <c:v>870699</c:v>
                </c:pt>
                <c:pt idx="129">
                  <c:v>956083</c:v>
                </c:pt>
                <c:pt idx="130">
                  <c:v>1035057</c:v>
                </c:pt>
                <c:pt idx="131">
                  <c:v>1123880</c:v>
                </c:pt>
                <c:pt idx="132">
                  <c:v>1194833</c:v>
                </c:pt>
                <c:pt idx="133">
                  <c:v>1265524</c:v>
                </c:pt>
                <c:pt idx="134">
                  <c:v>1328840</c:v>
                </c:pt>
                <c:pt idx="135">
                  <c:v>1396925</c:v>
                </c:pt>
                <c:pt idx="136">
                  <c:v>1458588</c:v>
                </c:pt>
                <c:pt idx="137">
                  <c:v>1530118</c:v>
                </c:pt>
                <c:pt idx="138">
                  <c:v>1598710</c:v>
                </c:pt>
                <c:pt idx="139">
                  <c:v>1675193</c:v>
                </c:pt>
                <c:pt idx="140">
                  <c:v>1728024</c:v>
                </c:pt>
                <c:pt idx="141">
                  <c:v>1783541</c:v>
                </c:pt>
                <c:pt idx="142">
                  <c:v>1842266</c:v>
                </c:pt>
                <c:pt idx="143">
                  <c:v>1877724</c:v>
                </c:pt>
                <c:pt idx="144">
                  <c:v>1915008</c:v>
                </c:pt>
              </c:numCache>
            </c:numRef>
          </c:val>
          <c:smooth val="0"/>
          <c:extLst>
            <c:ext xmlns:c16="http://schemas.microsoft.com/office/drawing/2014/chart" uri="{C3380CC4-5D6E-409C-BE32-E72D297353CC}">
              <c16:uniqueId val="{00000001-995A-4FE2-9F1C-2C8D3FD27D2B}"/>
            </c:ext>
          </c:extLst>
        </c:ser>
        <c:ser>
          <c:idx val="10"/>
          <c:order val="10"/>
          <c:tx>
            <c:strRef>
              <c:f>'domestic air flow'!$L$8</c:f>
              <c:strCache>
                <c:ptCount val="1"/>
                <c:pt idx="0">
                  <c:v>   Belfast International Airport</c:v>
                </c:pt>
              </c:strCache>
            </c:strRef>
          </c:tx>
          <c:spPr>
            <a:ln w="28575" cap="rnd">
              <a:solidFill>
                <a:srgbClr val="1902C4"/>
              </a:solidFill>
              <a:round/>
            </a:ln>
            <a:effectLst/>
          </c:spPr>
          <c:marker>
            <c:symbol val="none"/>
          </c:marker>
          <c:dLbls>
            <c:dLbl>
              <c:idx val="71"/>
              <c:layout>
                <c:manualLayout>
                  <c:x val="-3.5690383394810254E-3"/>
                  <c:y val="-4.878048780487805E-2"/>
                </c:manualLayout>
              </c:layout>
              <c:tx>
                <c:rich>
                  <a:bodyPr/>
                  <a:lstStyle/>
                  <a:p>
                    <a:r>
                      <a:rPr lang="en-US"/>
                      <a:t>Belfast International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flow'!$A$9:$A$159</c15:sqref>
                  </c15:fullRef>
                </c:ext>
              </c:extLst>
              <c:f>'domestic air flow'!$A$15:$A$159</c:f>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flow'!$L$9:$L$159</c15:sqref>
                  </c15:fullRef>
                </c:ext>
              </c:extLst>
              <c:f>'domestic air flow'!$L$15:$L$159</c:f>
              <c:numCache>
                <c:formatCode>_-* #,##0_-;\-* #,##0_-;_-* "-"??_-;_-@_-</c:formatCode>
                <c:ptCount val="145"/>
                <c:pt idx="0">
                  <c:v>2457623</c:v>
                </c:pt>
                <c:pt idx="1">
                  <c:v>2468946</c:v>
                </c:pt>
                <c:pt idx="2">
                  <c:v>2476822</c:v>
                </c:pt>
                <c:pt idx="3">
                  <c:v>2491899</c:v>
                </c:pt>
                <c:pt idx="4">
                  <c:v>2497502</c:v>
                </c:pt>
                <c:pt idx="5">
                  <c:v>2498679</c:v>
                </c:pt>
                <c:pt idx="6">
                  <c:v>2539965</c:v>
                </c:pt>
                <c:pt idx="7">
                  <c:v>2560449</c:v>
                </c:pt>
                <c:pt idx="8">
                  <c:v>2581982</c:v>
                </c:pt>
                <c:pt idx="9">
                  <c:v>2611660</c:v>
                </c:pt>
                <c:pt idx="10">
                  <c:v>2650250</c:v>
                </c:pt>
                <c:pt idx="11">
                  <c:v>2675787</c:v>
                </c:pt>
                <c:pt idx="12">
                  <c:v>2703877</c:v>
                </c:pt>
                <c:pt idx="13">
                  <c:v>2729287</c:v>
                </c:pt>
                <c:pt idx="14">
                  <c:v>2753785</c:v>
                </c:pt>
                <c:pt idx="15">
                  <c:v>2771326</c:v>
                </c:pt>
                <c:pt idx="16">
                  <c:v>2789403</c:v>
                </c:pt>
                <c:pt idx="17">
                  <c:v>2799405</c:v>
                </c:pt>
                <c:pt idx="18">
                  <c:v>2801415</c:v>
                </c:pt>
                <c:pt idx="19">
                  <c:v>2799036</c:v>
                </c:pt>
                <c:pt idx="20">
                  <c:v>2808565</c:v>
                </c:pt>
                <c:pt idx="21">
                  <c:v>2822775</c:v>
                </c:pt>
                <c:pt idx="22">
                  <c:v>2805382</c:v>
                </c:pt>
                <c:pt idx="23">
                  <c:v>2806521</c:v>
                </c:pt>
                <c:pt idx="24">
                  <c:v>2784863</c:v>
                </c:pt>
                <c:pt idx="25">
                  <c:v>2765882</c:v>
                </c:pt>
                <c:pt idx="26">
                  <c:v>2751291</c:v>
                </c:pt>
                <c:pt idx="27">
                  <c:v>2741595</c:v>
                </c:pt>
                <c:pt idx="28">
                  <c:v>2733314</c:v>
                </c:pt>
                <c:pt idx="29">
                  <c:v>2729377</c:v>
                </c:pt>
                <c:pt idx="30">
                  <c:v>2735918</c:v>
                </c:pt>
                <c:pt idx="31">
                  <c:v>2746794</c:v>
                </c:pt>
                <c:pt idx="32">
                  <c:v>2748458</c:v>
                </c:pt>
                <c:pt idx="33">
                  <c:v>2740783</c:v>
                </c:pt>
                <c:pt idx="34">
                  <c:v>2749603</c:v>
                </c:pt>
                <c:pt idx="35">
                  <c:v>2747361</c:v>
                </c:pt>
                <c:pt idx="36">
                  <c:v>2755323</c:v>
                </c:pt>
                <c:pt idx="37">
                  <c:v>2743870</c:v>
                </c:pt>
                <c:pt idx="38">
                  <c:v>2723207</c:v>
                </c:pt>
                <c:pt idx="39">
                  <c:v>2709489</c:v>
                </c:pt>
                <c:pt idx="40">
                  <c:v>2707509</c:v>
                </c:pt>
                <c:pt idx="41">
                  <c:v>2707758</c:v>
                </c:pt>
                <c:pt idx="42">
                  <c:v>2705817</c:v>
                </c:pt>
                <c:pt idx="43">
                  <c:v>2700559</c:v>
                </c:pt>
                <c:pt idx="44">
                  <c:v>2703169</c:v>
                </c:pt>
                <c:pt idx="45">
                  <c:v>2724249</c:v>
                </c:pt>
                <c:pt idx="46">
                  <c:v>2729917</c:v>
                </c:pt>
                <c:pt idx="47">
                  <c:v>2747843</c:v>
                </c:pt>
                <c:pt idx="48">
                  <c:v>2765696</c:v>
                </c:pt>
                <c:pt idx="49">
                  <c:v>2790632</c:v>
                </c:pt>
                <c:pt idx="50">
                  <c:v>2816158</c:v>
                </c:pt>
                <c:pt idx="51">
                  <c:v>2843896</c:v>
                </c:pt>
                <c:pt idx="52">
                  <c:v>2884553</c:v>
                </c:pt>
                <c:pt idx="53">
                  <c:v>2926232</c:v>
                </c:pt>
                <c:pt idx="54">
                  <c:v>2953628</c:v>
                </c:pt>
                <c:pt idx="55">
                  <c:v>2989303</c:v>
                </c:pt>
                <c:pt idx="56">
                  <c:v>3033436</c:v>
                </c:pt>
                <c:pt idx="57">
                  <c:v>3064493</c:v>
                </c:pt>
                <c:pt idx="58">
                  <c:v>3115770</c:v>
                </c:pt>
                <c:pt idx="59">
                  <c:v>3162244</c:v>
                </c:pt>
                <c:pt idx="60">
                  <c:v>3218142</c:v>
                </c:pt>
                <c:pt idx="61">
                  <c:v>3279456</c:v>
                </c:pt>
                <c:pt idx="62">
                  <c:v>3345552</c:v>
                </c:pt>
                <c:pt idx="63">
                  <c:v>3402177</c:v>
                </c:pt>
                <c:pt idx="64">
                  <c:v>3443684</c:v>
                </c:pt>
                <c:pt idx="65">
                  <c:v>3493004</c:v>
                </c:pt>
                <c:pt idx="66">
                  <c:v>3563658</c:v>
                </c:pt>
                <c:pt idx="67">
                  <c:v>3624023</c:v>
                </c:pt>
                <c:pt idx="68">
                  <c:v>3667398</c:v>
                </c:pt>
                <c:pt idx="69">
                  <c:v>3716259</c:v>
                </c:pt>
                <c:pt idx="70">
                  <c:v>3768132</c:v>
                </c:pt>
                <c:pt idx="71">
                  <c:v>3800432</c:v>
                </c:pt>
                <c:pt idx="72">
                  <c:v>3813332</c:v>
                </c:pt>
                <c:pt idx="73">
                  <c:v>3817114</c:v>
                </c:pt>
                <c:pt idx="74">
                  <c:v>3810242</c:v>
                </c:pt>
                <c:pt idx="75">
                  <c:v>3812861</c:v>
                </c:pt>
                <c:pt idx="76">
                  <c:v>3815055</c:v>
                </c:pt>
                <c:pt idx="77">
                  <c:v>3799750</c:v>
                </c:pt>
                <c:pt idx="78">
                  <c:v>3771164</c:v>
                </c:pt>
                <c:pt idx="79">
                  <c:v>3746132</c:v>
                </c:pt>
                <c:pt idx="80">
                  <c:v>3717290</c:v>
                </c:pt>
                <c:pt idx="81">
                  <c:v>3701768</c:v>
                </c:pt>
                <c:pt idx="82">
                  <c:v>3687519</c:v>
                </c:pt>
                <c:pt idx="83">
                  <c:v>3688963</c:v>
                </c:pt>
                <c:pt idx="84">
                  <c:v>3699387</c:v>
                </c:pt>
                <c:pt idx="85">
                  <c:v>3727371</c:v>
                </c:pt>
                <c:pt idx="86">
                  <c:v>3765224</c:v>
                </c:pt>
                <c:pt idx="87">
                  <c:v>3790504</c:v>
                </c:pt>
                <c:pt idx="88">
                  <c:v>3820208</c:v>
                </c:pt>
                <c:pt idx="89">
                  <c:v>3867067</c:v>
                </c:pt>
                <c:pt idx="90">
                  <c:v>3919175</c:v>
                </c:pt>
                <c:pt idx="91">
                  <c:v>3953410</c:v>
                </c:pt>
                <c:pt idx="92">
                  <c:v>4007127</c:v>
                </c:pt>
                <c:pt idx="93">
                  <c:v>4041898</c:v>
                </c:pt>
                <c:pt idx="94">
                  <c:v>4064929</c:v>
                </c:pt>
                <c:pt idx="95">
                  <c:v>4090398</c:v>
                </c:pt>
                <c:pt idx="96">
                  <c:v>4084533</c:v>
                </c:pt>
                <c:pt idx="97">
                  <c:v>4058503</c:v>
                </c:pt>
                <c:pt idx="98">
                  <c:v>4029614</c:v>
                </c:pt>
                <c:pt idx="99">
                  <c:v>4015618</c:v>
                </c:pt>
                <c:pt idx="100">
                  <c:v>3993834</c:v>
                </c:pt>
                <c:pt idx="101">
                  <c:v>3961051</c:v>
                </c:pt>
                <c:pt idx="102">
                  <c:v>3936906</c:v>
                </c:pt>
                <c:pt idx="103">
                  <c:v>3939606</c:v>
                </c:pt>
                <c:pt idx="104">
                  <c:v>3908706</c:v>
                </c:pt>
                <c:pt idx="105">
                  <c:v>3749231</c:v>
                </c:pt>
                <c:pt idx="106">
                  <c:v>3397734</c:v>
                </c:pt>
                <c:pt idx="107">
                  <c:v>3043121</c:v>
                </c:pt>
                <c:pt idx="108">
                  <c:v>2739244</c:v>
                </c:pt>
                <c:pt idx="109">
                  <c:v>2498539</c:v>
                </c:pt>
                <c:pt idx="110">
                  <c:v>2341003</c:v>
                </c:pt>
                <c:pt idx="111">
                  <c:v>2176835</c:v>
                </c:pt>
                <c:pt idx="112">
                  <c:v>1951587</c:v>
                </c:pt>
                <c:pt idx="113">
                  <c:v>1664488</c:v>
                </c:pt>
                <c:pt idx="114">
                  <c:v>1413522</c:v>
                </c:pt>
                <c:pt idx="115">
                  <c:v>1143816</c:v>
                </c:pt>
                <c:pt idx="116">
                  <c:v>864558</c:v>
                </c:pt>
                <c:pt idx="117">
                  <c:v>708882</c:v>
                </c:pt>
                <c:pt idx="118">
                  <c:v>764080</c:v>
                </c:pt>
                <c:pt idx="119">
                  <c:v>880015</c:v>
                </c:pt>
                <c:pt idx="120">
                  <c:v>1035013</c:v>
                </c:pt>
                <c:pt idx="121">
                  <c:v>1205514</c:v>
                </c:pt>
                <c:pt idx="122">
                  <c:v>1333971</c:v>
                </c:pt>
                <c:pt idx="123">
                  <c:v>1449048</c:v>
                </c:pt>
                <c:pt idx="124">
                  <c:v>1647762</c:v>
                </c:pt>
                <c:pt idx="125">
                  <c:v>1880215</c:v>
                </c:pt>
                <c:pt idx="126">
                  <c:v>2066763</c:v>
                </c:pt>
                <c:pt idx="127">
                  <c:v>2228490</c:v>
                </c:pt>
                <c:pt idx="128">
                  <c:v>2457797</c:v>
                </c:pt>
                <c:pt idx="129">
                  <c:v>2711690</c:v>
                </c:pt>
                <c:pt idx="130">
                  <c:v>2969688</c:v>
                </c:pt>
                <c:pt idx="131">
                  <c:v>3162485</c:v>
                </c:pt>
                <c:pt idx="132">
                  <c:v>3287568</c:v>
                </c:pt>
                <c:pt idx="133">
                  <c:v>3343088</c:v>
                </c:pt>
                <c:pt idx="134">
                  <c:v>3362034</c:v>
                </c:pt>
                <c:pt idx="135">
                  <c:v>3385053</c:v>
                </c:pt>
                <c:pt idx="136">
                  <c:v>3380795</c:v>
                </c:pt>
                <c:pt idx="137">
                  <c:v>3360217</c:v>
                </c:pt>
                <c:pt idx="138">
                  <c:v>3351734</c:v>
                </c:pt>
                <c:pt idx="139">
                  <c:v>3382839</c:v>
                </c:pt>
                <c:pt idx="140">
                  <c:v>3390270</c:v>
                </c:pt>
                <c:pt idx="141">
                  <c:v>3396467</c:v>
                </c:pt>
                <c:pt idx="142">
                  <c:v>3454122</c:v>
                </c:pt>
                <c:pt idx="143">
                  <c:v>3498437</c:v>
                </c:pt>
                <c:pt idx="144">
                  <c:v>3555320</c:v>
                </c:pt>
              </c:numCache>
            </c:numRef>
          </c:val>
          <c:smooth val="0"/>
          <c:extLst>
            <c:ext xmlns:c16="http://schemas.microsoft.com/office/drawing/2014/chart" uri="{C3380CC4-5D6E-409C-BE32-E72D297353CC}">
              <c16:uniqueId val="{00000003-995A-4FE2-9F1C-2C8D3FD27D2B}"/>
            </c:ext>
          </c:extLst>
        </c:ser>
        <c:ser>
          <c:idx val="12"/>
          <c:order val="12"/>
          <c:tx>
            <c:strRef>
              <c:f>'domestic air flow'!$N$8</c:f>
              <c:strCache>
                <c:ptCount val="1"/>
                <c:pt idx="0">
                  <c:v>   City of Derry Airport</c:v>
                </c:pt>
              </c:strCache>
            </c:strRef>
          </c:tx>
          <c:spPr>
            <a:ln w="28575" cap="rnd">
              <a:solidFill>
                <a:srgbClr val="C00000"/>
              </a:solidFill>
              <a:round/>
            </a:ln>
            <a:effectLst/>
          </c:spPr>
          <c:marker>
            <c:symbol val="none"/>
          </c:marker>
          <c:dLbls>
            <c:dLbl>
              <c:idx val="71"/>
              <c:layout>
                <c:manualLayout>
                  <c:x val="-8.0303362638323075E-3"/>
                  <c:y val="-5.6910569105691054E-2"/>
                </c:manualLayout>
              </c:layout>
              <c:tx>
                <c:rich>
                  <a:bodyPr/>
                  <a:lstStyle/>
                  <a:p>
                    <a:r>
                      <a:rPr lang="en-US"/>
                      <a:t>City of Derry Airport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A-4FE2-9F1C-2C8D3FD27D2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'domestic air flow'!$A$9:$A$159</c15:sqref>
                  </c15:fullRef>
                </c:ext>
              </c:extLst>
              <c:f>'domestic air flow'!$A$15:$A$159</c:f>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flow'!$N$9:$N$159</c15:sqref>
                  </c15:fullRef>
                </c:ext>
              </c:extLst>
              <c:f>'domestic air flow'!$N$15:$N$159</c:f>
              <c:numCache>
                <c:formatCode>_-* #,##0_-;\-* #,##0_-;_-* "-"??_-;_-@_-</c:formatCode>
                <c:ptCount val="145"/>
                <c:pt idx="0">
                  <c:v>308840</c:v>
                </c:pt>
                <c:pt idx="1">
                  <c:v>318728</c:v>
                </c:pt>
                <c:pt idx="2">
                  <c:v>327094</c:v>
                </c:pt>
                <c:pt idx="3">
                  <c:v>333780</c:v>
                </c:pt>
                <c:pt idx="4">
                  <c:v>340206</c:v>
                </c:pt>
                <c:pt idx="5">
                  <c:v>344361</c:v>
                </c:pt>
                <c:pt idx="6">
                  <c:v>351831</c:v>
                </c:pt>
                <c:pt idx="7">
                  <c:v>354478</c:v>
                </c:pt>
                <c:pt idx="8">
                  <c:v>357227</c:v>
                </c:pt>
                <c:pt idx="9">
                  <c:v>359037</c:v>
                </c:pt>
                <c:pt idx="10">
                  <c:v>363967</c:v>
                </c:pt>
                <c:pt idx="11">
                  <c:v>365913</c:v>
                </c:pt>
                <c:pt idx="12">
                  <c:v>365828</c:v>
                </c:pt>
                <c:pt idx="13">
                  <c:v>363466</c:v>
                </c:pt>
                <c:pt idx="14">
                  <c:v>361540</c:v>
                </c:pt>
                <c:pt idx="15">
                  <c:v>361106</c:v>
                </c:pt>
                <c:pt idx="16">
                  <c:v>358872</c:v>
                </c:pt>
                <c:pt idx="17">
                  <c:v>356821</c:v>
                </c:pt>
                <c:pt idx="18">
                  <c:v>356300</c:v>
                </c:pt>
                <c:pt idx="19">
                  <c:v>353483</c:v>
                </c:pt>
                <c:pt idx="20">
                  <c:v>349784</c:v>
                </c:pt>
                <c:pt idx="21">
                  <c:v>347133</c:v>
                </c:pt>
                <c:pt idx="22">
                  <c:v>346601</c:v>
                </c:pt>
                <c:pt idx="23">
                  <c:v>346166</c:v>
                </c:pt>
                <c:pt idx="24">
                  <c:v>343694</c:v>
                </c:pt>
                <c:pt idx="25">
                  <c:v>344359</c:v>
                </c:pt>
                <c:pt idx="26">
                  <c:v>344696</c:v>
                </c:pt>
                <c:pt idx="27">
                  <c:v>344976</c:v>
                </c:pt>
                <c:pt idx="28">
                  <c:v>345465</c:v>
                </c:pt>
                <c:pt idx="29">
                  <c:v>344047</c:v>
                </c:pt>
                <c:pt idx="30">
                  <c:v>342631</c:v>
                </c:pt>
                <c:pt idx="31">
                  <c:v>342929</c:v>
                </c:pt>
                <c:pt idx="32">
                  <c:v>342593</c:v>
                </c:pt>
                <c:pt idx="33">
                  <c:v>340688</c:v>
                </c:pt>
                <c:pt idx="34">
                  <c:v>336376</c:v>
                </c:pt>
                <c:pt idx="35">
                  <c:v>332028</c:v>
                </c:pt>
                <c:pt idx="36">
                  <c:v>329565</c:v>
                </c:pt>
                <c:pt idx="37">
                  <c:v>327009</c:v>
                </c:pt>
                <c:pt idx="38">
                  <c:v>325016</c:v>
                </c:pt>
                <c:pt idx="39">
                  <c:v>320566</c:v>
                </c:pt>
                <c:pt idx="40">
                  <c:v>319907</c:v>
                </c:pt>
                <c:pt idx="41">
                  <c:v>318583</c:v>
                </c:pt>
                <c:pt idx="42">
                  <c:v>314907</c:v>
                </c:pt>
                <c:pt idx="43">
                  <c:v>312949</c:v>
                </c:pt>
                <c:pt idx="44">
                  <c:v>311565</c:v>
                </c:pt>
                <c:pt idx="45">
                  <c:v>310205</c:v>
                </c:pt>
                <c:pt idx="46">
                  <c:v>306967</c:v>
                </c:pt>
                <c:pt idx="47">
                  <c:v>303612</c:v>
                </c:pt>
                <c:pt idx="48">
                  <c:v>300866</c:v>
                </c:pt>
                <c:pt idx="49">
                  <c:v>293617</c:v>
                </c:pt>
                <c:pt idx="50">
                  <c:v>287166</c:v>
                </c:pt>
                <c:pt idx="51">
                  <c:v>285129</c:v>
                </c:pt>
                <c:pt idx="52">
                  <c:v>279693</c:v>
                </c:pt>
                <c:pt idx="53">
                  <c:v>278760</c:v>
                </c:pt>
                <c:pt idx="54">
                  <c:v>277342</c:v>
                </c:pt>
                <c:pt idx="55">
                  <c:v>277589</c:v>
                </c:pt>
                <c:pt idx="56">
                  <c:v>279297</c:v>
                </c:pt>
                <c:pt idx="57">
                  <c:v>280747</c:v>
                </c:pt>
                <c:pt idx="58">
                  <c:v>280177</c:v>
                </c:pt>
                <c:pt idx="59">
                  <c:v>281029</c:v>
                </c:pt>
                <c:pt idx="60">
                  <c:v>280729</c:v>
                </c:pt>
                <c:pt idx="61">
                  <c:v>283091</c:v>
                </c:pt>
                <c:pt idx="62">
                  <c:v>283381</c:v>
                </c:pt>
                <c:pt idx="63">
                  <c:v>283839</c:v>
                </c:pt>
                <c:pt idx="64">
                  <c:v>283468</c:v>
                </c:pt>
                <c:pt idx="65">
                  <c:v>279445</c:v>
                </c:pt>
                <c:pt idx="66">
                  <c:v>278861</c:v>
                </c:pt>
                <c:pt idx="67">
                  <c:v>277928</c:v>
                </c:pt>
                <c:pt idx="68">
                  <c:v>274241</c:v>
                </c:pt>
                <c:pt idx="69">
                  <c:v>268451</c:v>
                </c:pt>
                <c:pt idx="70">
                  <c:v>256714</c:v>
                </c:pt>
                <c:pt idx="71">
                  <c:v>247053</c:v>
                </c:pt>
                <c:pt idx="72">
                  <c:v>238802</c:v>
                </c:pt>
                <c:pt idx="73">
                  <c:v>228619</c:v>
                </c:pt>
                <c:pt idx="74">
                  <c:v>218263</c:v>
                </c:pt>
                <c:pt idx="75">
                  <c:v>210013</c:v>
                </c:pt>
                <c:pt idx="76">
                  <c:v>201109</c:v>
                </c:pt>
                <c:pt idx="77">
                  <c:v>196894</c:v>
                </c:pt>
                <c:pt idx="78">
                  <c:v>191510</c:v>
                </c:pt>
                <c:pt idx="79">
                  <c:v>186380</c:v>
                </c:pt>
                <c:pt idx="80">
                  <c:v>180415</c:v>
                </c:pt>
                <c:pt idx="81">
                  <c:v>176391</c:v>
                </c:pt>
                <c:pt idx="82">
                  <c:v>180811</c:v>
                </c:pt>
                <c:pt idx="83">
                  <c:v>182500</c:v>
                </c:pt>
                <c:pt idx="84">
                  <c:v>183784</c:v>
                </c:pt>
                <c:pt idx="85">
                  <c:v>185147</c:v>
                </c:pt>
                <c:pt idx="86">
                  <c:v>186738</c:v>
                </c:pt>
                <c:pt idx="87">
                  <c:v>184529</c:v>
                </c:pt>
                <c:pt idx="88">
                  <c:v>182287</c:v>
                </c:pt>
                <c:pt idx="89">
                  <c:v>182310</c:v>
                </c:pt>
                <c:pt idx="90">
                  <c:v>183194</c:v>
                </c:pt>
                <c:pt idx="91">
                  <c:v>182802</c:v>
                </c:pt>
                <c:pt idx="92">
                  <c:v>181712</c:v>
                </c:pt>
                <c:pt idx="93">
                  <c:v>182655</c:v>
                </c:pt>
                <c:pt idx="94">
                  <c:v>183554</c:v>
                </c:pt>
                <c:pt idx="95">
                  <c:v>183354</c:v>
                </c:pt>
                <c:pt idx="96">
                  <c:v>184895</c:v>
                </c:pt>
                <c:pt idx="97">
                  <c:v>187341</c:v>
                </c:pt>
                <c:pt idx="98">
                  <c:v>190841</c:v>
                </c:pt>
                <c:pt idx="99">
                  <c:v>194786</c:v>
                </c:pt>
                <c:pt idx="100">
                  <c:v>200140</c:v>
                </c:pt>
                <c:pt idx="101">
                  <c:v>201231</c:v>
                </c:pt>
                <c:pt idx="102">
                  <c:v>203411</c:v>
                </c:pt>
                <c:pt idx="103">
                  <c:v>204440</c:v>
                </c:pt>
                <c:pt idx="104">
                  <c:v>206871</c:v>
                </c:pt>
                <c:pt idx="105">
                  <c:v>200057</c:v>
                </c:pt>
                <c:pt idx="106">
                  <c:v>184336</c:v>
                </c:pt>
                <c:pt idx="107">
                  <c:v>169941</c:v>
                </c:pt>
                <c:pt idx="108">
                  <c:v>154509</c:v>
                </c:pt>
                <c:pt idx="109">
                  <c:v>141911</c:v>
                </c:pt>
                <c:pt idx="110">
                  <c:v>130359</c:v>
                </c:pt>
                <c:pt idx="111">
                  <c:v>119874</c:v>
                </c:pt>
                <c:pt idx="112">
                  <c:v>105304</c:v>
                </c:pt>
                <c:pt idx="113">
                  <c:v>92879</c:v>
                </c:pt>
                <c:pt idx="114">
                  <c:v>80424</c:v>
                </c:pt>
                <c:pt idx="115">
                  <c:v>66336</c:v>
                </c:pt>
                <c:pt idx="116">
                  <c:v>51187</c:v>
                </c:pt>
                <c:pt idx="117">
                  <c:v>43113</c:v>
                </c:pt>
                <c:pt idx="118">
                  <c:v>46307</c:v>
                </c:pt>
                <c:pt idx="119">
                  <c:v>49830</c:v>
                </c:pt>
                <c:pt idx="120">
                  <c:v>55772</c:v>
                </c:pt>
                <c:pt idx="121">
                  <c:v>58419</c:v>
                </c:pt>
                <c:pt idx="122">
                  <c:v>60134</c:v>
                </c:pt>
                <c:pt idx="123">
                  <c:v>62168</c:v>
                </c:pt>
                <c:pt idx="124">
                  <c:v>66289</c:v>
                </c:pt>
                <c:pt idx="125">
                  <c:v>67647</c:v>
                </c:pt>
                <c:pt idx="126">
                  <c:v>73024</c:v>
                </c:pt>
                <c:pt idx="127">
                  <c:v>79205</c:v>
                </c:pt>
                <c:pt idx="128">
                  <c:v>88229</c:v>
                </c:pt>
                <c:pt idx="129">
                  <c:v>97458</c:v>
                </c:pt>
                <c:pt idx="130">
                  <c:v>106908</c:v>
                </c:pt>
                <c:pt idx="131">
                  <c:v>116349</c:v>
                </c:pt>
                <c:pt idx="132">
                  <c:v>123946</c:v>
                </c:pt>
                <c:pt idx="133">
                  <c:v>133038</c:v>
                </c:pt>
                <c:pt idx="134">
                  <c:v>140100</c:v>
                </c:pt>
                <c:pt idx="135">
                  <c:v>146004</c:v>
                </c:pt>
                <c:pt idx="136">
                  <c:v>152855</c:v>
                </c:pt>
                <c:pt idx="137">
                  <c:v>157249</c:v>
                </c:pt>
                <c:pt idx="138">
                  <c:v>158804</c:v>
                </c:pt>
                <c:pt idx="139">
                  <c:v>161912</c:v>
                </c:pt>
                <c:pt idx="140">
                  <c:v>162997</c:v>
                </c:pt>
                <c:pt idx="141">
                  <c:v>163701</c:v>
                </c:pt>
                <c:pt idx="142">
                  <c:v>164334</c:v>
                </c:pt>
                <c:pt idx="143">
                  <c:v>162954</c:v>
                </c:pt>
                <c:pt idx="144">
                  <c:v>161906</c:v>
                </c:pt>
              </c:numCache>
            </c:numRef>
          </c:val>
          <c:smooth val="0"/>
          <c:extLst>
            <c:ext xmlns:c16="http://schemas.microsoft.com/office/drawing/2014/chart" uri="{C3380CC4-5D6E-409C-BE32-E72D297353CC}">
              <c16:uniqueId val="{00000005-995A-4FE2-9F1C-2C8D3FD27D2B}"/>
            </c:ext>
          </c:extLst>
        </c:ser>
        <c:dLbls>
          <c:showLegendKey val="0"/>
          <c:showVal val="0"/>
          <c:showCatName val="0"/>
          <c:showSerName val="0"/>
          <c:showPercent val="0"/>
          <c:showBubbleSize val="0"/>
        </c:dLbls>
        <c:smooth val="0"/>
        <c:axId val="825054096"/>
        <c:axId val="825054488"/>
        <c:extLst>
          <c:ext xmlns:c15="http://schemas.microsoft.com/office/drawing/2012/chart" uri="{02D57815-91ED-43cb-92C2-25804820EDAC}">
            <c15:filteredLineSeries>
              <c15:ser>
                <c:idx val="0"/>
                <c:order val="0"/>
                <c:tx>
                  <c:strRef>
                    <c:extLst>
                      <c:ext uri="{02D57815-91ED-43cb-92C2-25804820EDAC}">
                        <c15:formulaRef>
                          <c15:sqref>'domestic air flow'!$B$8</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uri="{02D57815-91ED-43cb-92C2-25804820EDAC}">
                        <c15:fullRef>
                          <c15:sqref>'domestic air flow'!$B$9:$B$159</c15:sqref>
                        </c15:fullRef>
                        <c15:formulaRef>
                          <c15:sqref>'domestic air flow'!$B$15:$B$159</c15:sqref>
                        </c15:formulaRef>
                      </c:ext>
                    </c:extLst>
                    <c:numCache>
                      <c:formatCode>_-* #,##0_-;\-* #,##0_-;_-* "-"??_-;_-@_-</c:formatCode>
                      <c:ptCount val="145"/>
                      <c:pt idx="0">
                        <c:v>41404148</c:v>
                      </c:pt>
                      <c:pt idx="1">
                        <c:v>41171859</c:v>
                      </c:pt>
                      <c:pt idx="2">
                        <c:v>40976320</c:v>
                      </c:pt>
                      <c:pt idx="3">
                        <c:v>40734148</c:v>
                      </c:pt>
                      <c:pt idx="4">
                        <c:v>40393969</c:v>
                      </c:pt>
                      <c:pt idx="5">
                        <c:v>40324871</c:v>
                      </c:pt>
                      <c:pt idx="6">
                        <c:v>40821175</c:v>
                      </c:pt>
                      <c:pt idx="7">
                        <c:v>40738714</c:v>
                      </c:pt>
                      <c:pt idx="8">
                        <c:v>40723326</c:v>
                      </c:pt>
                      <c:pt idx="9">
                        <c:v>40676387</c:v>
                      </c:pt>
                      <c:pt idx="10">
                        <c:v>40751500</c:v>
                      </c:pt>
                      <c:pt idx="11">
                        <c:v>40872332</c:v>
                      </c:pt>
                      <c:pt idx="12">
                        <c:v>40752950</c:v>
                      </c:pt>
                      <c:pt idx="13">
                        <c:v>40600250</c:v>
                      </c:pt>
                      <c:pt idx="14">
                        <c:v>40448094</c:v>
                      </c:pt>
                      <c:pt idx="15">
                        <c:v>40333488</c:v>
                      </c:pt>
                      <c:pt idx="16">
                        <c:v>40336724</c:v>
                      </c:pt>
                      <c:pt idx="17">
                        <c:v>40474727</c:v>
                      </c:pt>
                      <c:pt idx="18">
                        <c:v>40509692</c:v>
                      </c:pt>
                      <c:pt idx="19">
                        <c:v>40432460</c:v>
                      </c:pt>
                      <c:pt idx="20">
                        <c:v>40393848</c:v>
                      </c:pt>
                      <c:pt idx="21">
                        <c:v>40373218</c:v>
                      </c:pt>
                      <c:pt idx="22">
                        <c:v>40316688</c:v>
                      </c:pt>
                      <c:pt idx="23">
                        <c:v>40386558</c:v>
                      </c:pt>
                      <c:pt idx="24">
                        <c:v>40492405</c:v>
                      </c:pt>
                      <c:pt idx="25">
                        <c:v>40741010</c:v>
                      </c:pt>
                      <c:pt idx="26">
                        <c:v>40963472</c:v>
                      </c:pt>
                      <c:pt idx="27">
                        <c:v>41131195</c:v>
                      </c:pt>
                      <c:pt idx="28">
                        <c:v>41273745</c:v>
                      </c:pt>
                      <c:pt idx="29">
                        <c:v>41267872</c:v>
                      </c:pt>
                      <c:pt idx="30">
                        <c:v>41341226</c:v>
                      </c:pt>
                      <c:pt idx="31">
                        <c:v>41507718</c:v>
                      </c:pt>
                      <c:pt idx="32">
                        <c:v>41574637</c:v>
                      </c:pt>
                      <c:pt idx="33">
                        <c:v>41630565</c:v>
                      </c:pt>
                      <c:pt idx="34">
                        <c:v>41783416</c:v>
                      </c:pt>
                      <c:pt idx="35">
                        <c:v>41823690</c:v>
                      </c:pt>
                      <c:pt idx="36">
                        <c:v>41901737</c:v>
                      </c:pt>
                      <c:pt idx="37">
                        <c:v>41903783</c:v>
                      </c:pt>
                      <c:pt idx="38">
                        <c:v>41865601</c:v>
                      </c:pt>
                      <c:pt idx="39">
                        <c:v>41837649</c:v>
                      </c:pt>
                      <c:pt idx="40">
                        <c:v>41918609</c:v>
                      </c:pt>
                      <c:pt idx="41">
                        <c:v>42074774</c:v>
                      </c:pt>
                      <c:pt idx="42">
                        <c:v>42298176</c:v>
                      </c:pt>
                      <c:pt idx="43">
                        <c:v>42436498</c:v>
                      </c:pt>
                      <c:pt idx="44">
                        <c:v>42653286</c:v>
                      </c:pt>
                      <c:pt idx="45">
                        <c:v>42951194</c:v>
                      </c:pt>
                      <c:pt idx="46">
                        <c:v>43133661</c:v>
                      </c:pt>
                      <c:pt idx="47">
                        <c:v>43298340</c:v>
                      </c:pt>
                      <c:pt idx="48">
                        <c:v>43538554</c:v>
                      </c:pt>
                      <c:pt idx="49">
                        <c:v>43783223</c:v>
                      </c:pt>
                      <c:pt idx="50">
                        <c:v>43970198</c:v>
                      </c:pt>
                      <c:pt idx="51">
                        <c:v>44201943</c:v>
                      </c:pt>
                      <c:pt idx="52">
                        <c:v>44311415</c:v>
                      </c:pt>
                      <c:pt idx="53">
                        <c:v>44323914</c:v>
                      </c:pt>
                      <c:pt idx="54">
                        <c:v>44305102</c:v>
                      </c:pt>
                      <c:pt idx="55">
                        <c:v>44342584</c:v>
                      </c:pt>
                      <c:pt idx="56">
                        <c:v>44487903</c:v>
                      </c:pt>
                      <c:pt idx="57">
                        <c:v>44472435</c:v>
                      </c:pt>
                      <c:pt idx="58">
                        <c:v>44512587</c:v>
                      </c:pt>
                      <c:pt idx="59">
                        <c:v>44512860</c:v>
                      </c:pt>
                      <c:pt idx="60">
                        <c:v>44487375</c:v>
                      </c:pt>
                      <c:pt idx="61">
                        <c:v>44467839</c:v>
                      </c:pt>
                      <c:pt idx="62">
                        <c:v>44627575</c:v>
                      </c:pt>
                      <c:pt idx="63">
                        <c:v>44688555</c:v>
                      </c:pt>
                      <c:pt idx="64">
                        <c:v>44757430</c:v>
                      </c:pt>
                      <c:pt idx="65">
                        <c:v>44867151</c:v>
                      </c:pt>
                      <c:pt idx="66">
                        <c:v>45047892</c:v>
                      </c:pt>
                      <c:pt idx="67">
                        <c:v>45199257</c:v>
                      </c:pt>
                      <c:pt idx="68">
                        <c:v>45173727</c:v>
                      </c:pt>
                      <c:pt idx="69">
                        <c:v>45287343</c:v>
                      </c:pt>
                      <c:pt idx="70">
                        <c:v>45442018</c:v>
                      </c:pt>
                      <c:pt idx="71">
                        <c:v>45605068</c:v>
                      </c:pt>
                      <c:pt idx="72">
                        <c:v>45763371</c:v>
                      </c:pt>
                      <c:pt idx="73">
                        <c:v>45831815</c:v>
                      </c:pt>
                      <c:pt idx="74">
                        <c:v>45889965</c:v>
                      </c:pt>
                      <c:pt idx="75">
                        <c:v>45876513</c:v>
                      </c:pt>
                      <c:pt idx="76">
                        <c:v>45920450</c:v>
                      </c:pt>
                      <c:pt idx="77">
                        <c:v>45920833</c:v>
                      </c:pt>
                      <c:pt idx="78">
                        <c:v>45859162</c:v>
                      </c:pt>
                      <c:pt idx="79">
                        <c:v>45824753</c:v>
                      </c:pt>
                      <c:pt idx="80">
                        <c:v>45689797</c:v>
                      </c:pt>
                      <c:pt idx="81">
                        <c:v>45438172</c:v>
                      </c:pt>
                      <c:pt idx="82">
                        <c:v>45459059</c:v>
                      </c:pt>
                      <c:pt idx="83">
                        <c:v>45616948</c:v>
                      </c:pt>
                      <c:pt idx="84">
                        <c:v>45679670</c:v>
                      </c:pt>
                      <c:pt idx="85">
                        <c:v>45817568</c:v>
                      </c:pt>
                      <c:pt idx="86">
                        <c:v>45935211</c:v>
                      </c:pt>
                      <c:pt idx="87">
                        <c:v>45979868</c:v>
                      </c:pt>
                      <c:pt idx="88">
                        <c:v>46090875</c:v>
                      </c:pt>
                      <c:pt idx="89">
                        <c:v>46201906</c:v>
                      </c:pt>
                      <c:pt idx="90">
                        <c:v>46328932</c:v>
                      </c:pt>
                      <c:pt idx="91">
                        <c:v>46410799</c:v>
                      </c:pt>
                      <c:pt idx="92">
                        <c:v>46532894</c:v>
                      </c:pt>
                      <c:pt idx="93">
                        <c:v>46754635</c:v>
                      </c:pt>
                      <c:pt idx="94">
                        <c:v>46743161</c:v>
                      </c:pt>
                      <c:pt idx="95">
                        <c:v>46696012</c:v>
                      </c:pt>
                      <c:pt idx="96">
                        <c:v>46484013</c:v>
                      </c:pt>
                      <c:pt idx="97">
                        <c:v>46247106</c:v>
                      </c:pt>
                      <c:pt idx="98">
                        <c:v>45981495</c:v>
                      </c:pt>
                      <c:pt idx="99">
                        <c:v>45735351</c:v>
                      </c:pt>
                      <c:pt idx="100">
                        <c:v>45489312</c:v>
                      </c:pt>
                      <c:pt idx="101">
                        <c:v>45187875</c:v>
                      </c:pt>
                      <c:pt idx="102">
                        <c:v>45012825</c:v>
                      </c:pt>
                      <c:pt idx="103">
                        <c:v>44847854</c:v>
                      </c:pt>
                      <c:pt idx="104">
                        <c:v>44600233</c:v>
                      </c:pt>
                      <c:pt idx="105">
                        <c:v>42449145</c:v>
                      </c:pt>
                      <c:pt idx="106">
                        <c:v>38594318</c:v>
                      </c:pt>
                      <c:pt idx="107">
                        <c:v>34520247</c:v>
                      </c:pt>
                      <c:pt idx="108">
                        <c:v>30666986</c:v>
                      </c:pt>
                      <c:pt idx="109">
                        <c:v>27077314</c:v>
                      </c:pt>
                      <c:pt idx="110">
                        <c:v>24006357</c:v>
                      </c:pt>
                      <c:pt idx="111">
                        <c:v>21207848</c:v>
                      </c:pt>
                      <c:pt idx="112">
                        <c:v>18101612</c:v>
                      </c:pt>
                      <c:pt idx="113">
                        <c:v>14927910</c:v>
                      </c:pt>
                      <c:pt idx="114">
                        <c:v>12021734</c:v>
                      </c:pt>
                      <c:pt idx="115">
                        <c:v>9248504</c:v>
                      </c:pt>
                      <c:pt idx="116">
                        <c:v>6382005</c:v>
                      </c:pt>
                      <c:pt idx="117">
                        <c:v>5035277</c:v>
                      </c:pt>
                      <c:pt idx="118">
                        <c:v>5377358</c:v>
                      </c:pt>
                      <c:pt idx="119">
                        <c:v>6111819</c:v>
                      </c:pt>
                      <c:pt idx="120">
                        <c:v>7308873</c:v>
                      </c:pt>
                      <c:pt idx="121">
                        <c:v>8627044</c:v>
                      </c:pt>
                      <c:pt idx="122">
                        <c:v>9833015</c:v>
                      </c:pt>
                      <c:pt idx="123">
                        <c:v>10978917</c:v>
                      </c:pt>
                      <c:pt idx="124">
                        <c:v>12586871</c:v>
                      </c:pt>
                      <c:pt idx="125">
                        <c:v>14413651</c:v>
                      </c:pt>
                      <c:pt idx="126">
                        <c:v>15943344</c:v>
                      </c:pt>
                      <c:pt idx="127">
                        <c:v>17135506</c:v>
                      </c:pt>
                      <c:pt idx="128">
                        <c:v>18820535</c:v>
                      </c:pt>
                      <c:pt idx="129">
                        <c:v>20920034</c:v>
                      </c:pt>
                      <c:pt idx="130">
                        <c:v>23214361</c:v>
                      </c:pt>
                      <c:pt idx="131">
                        <c:v>25279727</c:v>
                      </c:pt>
                      <c:pt idx="132">
                        <c:v>26842073</c:v>
                      </c:pt>
                      <c:pt idx="133">
                        <c:v>27956861</c:v>
                      </c:pt>
                      <c:pt idx="134">
                        <c:v>28650543</c:v>
                      </c:pt>
                      <c:pt idx="135">
                        <c:v>29146858</c:v>
                      </c:pt>
                      <c:pt idx="136">
                        <c:v>29683140</c:v>
                      </c:pt>
                      <c:pt idx="137">
                        <c:v>30188472</c:v>
                      </c:pt>
                      <c:pt idx="138">
                        <c:v>30810255</c:v>
                      </c:pt>
                      <c:pt idx="139">
                        <c:v>31714348</c:v>
                      </c:pt>
                      <c:pt idx="140">
                        <c:v>32314385</c:v>
                      </c:pt>
                      <c:pt idx="141">
                        <c:v>32856323</c:v>
                      </c:pt>
                      <c:pt idx="142">
                        <c:v>33375305</c:v>
                      </c:pt>
                      <c:pt idx="143">
                        <c:v>33837688</c:v>
                      </c:pt>
                      <c:pt idx="144">
                        <c:v>34289345</c:v>
                      </c:pt>
                    </c:numCache>
                  </c:numRef>
                </c:val>
                <c:smooth val="0"/>
                <c:extLst>
                  <c:ext xmlns:c16="http://schemas.microsoft.com/office/drawing/2014/chart" uri="{C3380CC4-5D6E-409C-BE32-E72D297353CC}">
                    <c16:uniqueId val="{00000006-995A-4FE2-9F1C-2C8D3FD27D2B}"/>
                  </c:ext>
                </c:extLst>
              </c15:ser>
            </c15:filteredLineSeries>
            <c15:filteredLine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flow'!$C$9:$C$159</c15:sqref>
                        </c15:fullRef>
                        <c15:formulaRef>
                          <c15:sqref>'domestic air flow'!$C$15:$C$159</c15:sqref>
                        </c15:formulaRef>
                      </c:ext>
                    </c:extLst>
                    <c:numCache>
                      <c:formatCode>_-* #,##0_-;\-* #,##0_-;_-* "-"??_-;_-@_-</c:formatCode>
                      <c:ptCount val="145"/>
                      <c:pt idx="6" formatCode="0%">
                        <c:v>-3.1176220433898516E-3</c:v>
                      </c:pt>
                      <c:pt idx="7" formatCode="0%">
                        <c:v>-8.267449645648909E-3</c:v>
                      </c:pt>
                      <c:pt idx="8" formatCode="0%">
                        <c:v>-5.2671103777047956E-3</c:v>
                      </c:pt>
                      <c:pt idx="9" formatCode="0%">
                        <c:v>-2.9540477619097705E-3</c:v>
                      </c:pt>
                      <c:pt idx="10" formatCode="0%">
                        <c:v>-1.4933755585271097E-2</c:v>
                      </c:pt>
                      <c:pt idx="11" formatCode="0%">
                        <c:v>-1.5534945299069416E-2</c:v>
                      </c:pt>
                      <c:pt idx="12" formatCode="0%">
                        <c:v>-1.5727844466211453E-2</c:v>
                      </c:pt>
                      <c:pt idx="13" formatCode="0%">
                        <c:v>-1.3883487748270001E-2</c:v>
                      </c:pt>
                      <c:pt idx="14" formatCode="0%">
                        <c:v>-1.2891006317795254E-2</c:v>
                      </c:pt>
                      <c:pt idx="15" formatCode="0%">
                        <c:v>-9.8359734932960911E-3</c:v>
                      </c:pt>
                      <c:pt idx="16" formatCode="0%">
                        <c:v>-1.4171670033217088E-3</c:v>
                      </c:pt>
                      <c:pt idx="17" formatCode="0%">
                        <c:v>3.7162177158607647E-3</c:v>
                      </c:pt>
                      <c:pt idx="18" formatCode="0%">
                        <c:v>-7.6304271006407826E-3</c:v>
                      </c:pt>
                      <c:pt idx="19" formatCode="0%">
                        <c:v>-7.5175176123625309E-3</c:v>
                      </c:pt>
                      <c:pt idx="20" formatCode="0%">
                        <c:v>-8.0906456412720325E-3</c:v>
                      </c:pt>
                      <c:pt idx="21" formatCode="0%">
                        <c:v>-7.4531939132155469E-3</c:v>
                      </c:pt>
                      <c:pt idx="22" formatCode="0%">
                        <c:v>-1.0669840373973965E-2</c:v>
                      </c:pt>
                      <c:pt idx="23" formatCode="0%">
                        <c:v>-1.1885154974763857E-2</c:v>
                      </c:pt>
                      <c:pt idx="24" formatCode="0%">
                        <c:v>-6.3932795049192756E-3</c:v>
                      </c:pt>
                      <c:pt idx="25" formatCode="0%">
                        <c:v>3.4669737255312466E-3</c:v>
                      </c:pt>
                      <c:pt idx="26" formatCode="0%">
                        <c:v>1.2741712872799396E-2</c:v>
                      </c:pt>
                      <c:pt idx="27" formatCode="0%">
                        <c:v>1.9777783662052732E-2</c:v>
                      </c:pt>
                      <c:pt idx="28" formatCode="0%">
                        <c:v>2.3229972766256376E-2</c:v>
                      </c:pt>
                      <c:pt idx="29" formatCode="0%">
                        <c:v>1.9596055583030864E-2</c:v>
                      </c:pt>
                      <c:pt idx="30" formatCode="0%">
                        <c:v>2.0526791465114078E-2</c:v>
                      </c:pt>
                      <c:pt idx="31" formatCode="0%">
                        <c:v>2.6593929728737753E-2</c:v>
                      </c:pt>
                      <c:pt idx="32" formatCode="0%">
                        <c:v>2.9231901848023985E-2</c:v>
                      </c:pt>
                      <c:pt idx="33" formatCode="0%">
                        <c:v>3.1143095900851896E-2</c:v>
                      </c:pt>
                      <c:pt idx="34" formatCode="0%">
                        <c:v>3.6380170910864505E-2</c:v>
                      </c:pt>
                      <c:pt idx="35" formatCode="0%">
                        <c:v>3.5584414002302452E-2</c:v>
                      </c:pt>
                      <c:pt idx="36" formatCode="0%">
                        <c:v>3.4804847970872563E-2</c:v>
                      </c:pt>
                      <c:pt idx="37" formatCode="0%">
                        <c:v>2.854060319074073E-2</c:v>
                      </c:pt>
                      <c:pt idx="38" formatCode="0%">
                        <c:v>2.2022767015452204E-2</c:v>
                      </c:pt>
                      <c:pt idx="39" formatCode="0%">
                        <c:v>1.7175625458973415E-2</c:v>
                      </c:pt>
                      <c:pt idx="40" formatCode="0%">
                        <c:v>1.5624072882167587E-2</c:v>
                      </c:pt>
                      <c:pt idx="41" formatCode="0%">
                        <c:v>1.9552789152782097E-2</c:v>
                      </c:pt>
                      <c:pt idx="42" formatCode="0%">
                        <c:v>2.3147596058230108E-2</c:v>
                      </c:pt>
                      <c:pt idx="43" formatCode="0%">
                        <c:v>2.2376079552241343E-2</c:v>
                      </c:pt>
                      <c:pt idx="44" formatCode="0%">
                        <c:v>2.5944880769494152E-2</c:v>
                      </c:pt>
                      <c:pt idx="45" formatCode="0%">
                        <c:v>3.1722581713700015E-2</c:v>
                      </c:pt>
                      <c:pt idx="46" formatCode="0%">
                        <c:v>3.231533295410792E-2</c:v>
                      </c:pt>
                      <c:pt idx="47" formatCode="0%">
                        <c:v>3.5258725377889898E-2</c:v>
                      </c:pt>
                      <c:pt idx="48" formatCode="0%">
                        <c:v>3.9063225469626713E-2</c:v>
                      </c:pt>
                      <c:pt idx="49" formatCode="0%">
                        <c:v>4.4851320464312255E-2</c:v>
                      </c:pt>
                      <c:pt idx="50" formatCode="0%">
                        <c:v>5.0270316195866867E-2</c:v>
                      </c:pt>
                      <c:pt idx="51" formatCode="0%">
                        <c:v>5.6511158167611188E-2</c:v>
                      </c:pt>
                      <c:pt idx="52" formatCode="0%">
                        <c:v>5.7082189917132029E-2</c:v>
                      </c:pt>
                      <c:pt idx="53" formatCode="0%">
                        <c:v>5.3455783268140669E-2</c:v>
                      </c:pt>
                      <c:pt idx="54" formatCode="0%">
                        <c:v>4.7447105047744846E-2</c:v>
                      </c:pt>
                      <c:pt idx="55" formatCode="0%">
                        <c:v>4.4916194545553685E-2</c:v>
                      </c:pt>
                      <c:pt idx="56" formatCode="0%">
                        <c:v>4.3012325005862384E-2</c:v>
                      </c:pt>
                      <c:pt idx="57" formatCode="0%">
                        <c:v>3.5417897812107392E-2</c:v>
                      </c:pt>
                      <c:pt idx="58" formatCode="0%">
                        <c:v>3.1968675230233758E-2</c:v>
                      </c:pt>
                      <c:pt idx="59" formatCode="0%">
                        <c:v>2.8050036098381602E-2</c:v>
                      </c:pt>
                      <c:pt idx="60" formatCode="0%">
                        <c:v>2.1792662200035399E-2</c:v>
                      </c:pt>
                      <c:pt idx="61" formatCode="0%">
                        <c:v>1.5636491630595582E-2</c:v>
                      </c:pt>
                      <c:pt idx="62" formatCode="0%">
                        <c:v>1.4950512617659806E-2</c:v>
                      </c:pt>
                      <c:pt idx="63" formatCode="0%">
                        <c:v>1.1008837326449654E-2</c:v>
                      </c:pt>
                      <c:pt idx="64" formatCode="0%">
                        <c:v>1.0065465072600368E-2</c:v>
                      </c:pt>
                      <c:pt idx="65" formatCode="0%">
                        <c:v>1.2256070165644667E-2</c:v>
                      </c:pt>
                      <c:pt idx="66" formatCode="0%">
                        <c:v>1.676533777080572E-2</c:v>
                      </c:pt>
                      <c:pt idx="67" formatCode="0%">
                        <c:v>1.9319419905705088E-2</c:v>
                      </c:pt>
                      <c:pt idx="68" formatCode="0%">
                        <c:v>1.5415965998667099E-2</c:v>
                      </c:pt>
                      <c:pt idx="69" formatCode="0%">
                        <c:v>1.8323889843225361E-2</c:v>
                      </c:pt>
                      <c:pt idx="70" formatCode="0%">
                        <c:v>2.0880183845526659E-2</c:v>
                      </c:pt>
                      <c:pt idx="71" formatCode="0%">
                        <c:v>2.4536909108963119E-2</c:v>
                      </c:pt>
                      <c:pt idx="72" formatCode="0%">
                        <c:v>2.8682204782817598E-2</c:v>
                      </c:pt>
                      <c:pt idx="73" formatCode="0%">
                        <c:v>3.0673314257524412E-2</c:v>
                      </c:pt>
                      <c:pt idx="74" formatCode="0%">
                        <c:v>2.828721928090424E-2</c:v>
                      </c:pt>
                      <c:pt idx="75" formatCode="0%">
                        <c:v>2.6583047941469578E-2</c:v>
                      </c:pt>
                      <c:pt idx="76" formatCode="0%">
                        <c:v>2.5984959368757322E-2</c:v>
                      </c:pt>
                      <c:pt idx="77" formatCode="0%">
                        <c:v>2.3484486456472352E-2</c:v>
                      </c:pt>
                      <c:pt idx="78" formatCode="0%">
                        <c:v>1.800905578445269E-2</c:v>
                      </c:pt>
                      <c:pt idx="79" formatCode="0%">
                        <c:v>1.3838634559855708E-2</c:v>
                      </c:pt>
                      <c:pt idx="80" formatCode="0%">
                        <c:v>1.1424118271224333E-2</c:v>
                      </c:pt>
                      <c:pt idx="81" formatCode="0%">
                        <c:v>3.3304890507707637E-3</c:v>
                      </c:pt>
                      <c:pt idx="82" formatCode="0%">
                        <c:v>3.7500535297530142E-4</c:v>
                      </c:pt>
                      <c:pt idx="83" formatCode="0%">
                        <c:v>2.604973640210338E-4</c:v>
                      </c:pt>
                      <c:pt idx="84" formatCode="0%">
                        <c:v>-1.8289955082198817E-3</c:v>
                      </c:pt>
                      <c:pt idx="85" formatCode="0%">
                        <c:v>-3.1085393410668988E-4</c:v>
                      </c:pt>
                      <c:pt idx="86" formatCode="0%">
                        <c:v>9.8596719348118911E-4</c:v>
                      </c:pt>
                      <c:pt idx="87" formatCode="0%">
                        <c:v>2.2528957246598057E-3</c:v>
                      </c:pt>
                      <c:pt idx="88" formatCode="0%">
                        <c:v>3.7113094492758673E-3</c:v>
                      </c:pt>
                      <c:pt idx="89" formatCode="0%">
                        <c:v>6.1208166672412061E-3</c:v>
                      </c:pt>
                      <c:pt idx="90" formatCode="0%">
                        <c:v>1.0243754563155776E-2</c:v>
                      </c:pt>
                      <c:pt idx="91" formatCode="0%">
                        <c:v>1.2788852347987561E-2</c:v>
                      </c:pt>
                      <c:pt idx="92" formatCode="0%">
                        <c:v>1.8452631776849436E-2</c:v>
                      </c:pt>
                      <c:pt idx="93" formatCode="0%">
                        <c:v>2.8972622402151212E-2</c:v>
                      </c:pt>
                      <c:pt idx="94" formatCode="0%">
                        <c:v>2.824743908579366E-2</c:v>
                      </c:pt>
                      <c:pt idx="95" formatCode="0%">
                        <c:v>2.3654892475489592E-2</c:v>
                      </c:pt>
                      <c:pt idx="96" formatCode="0%">
                        <c:v>1.7608336487544677E-2</c:v>
                      </c:pt>
                      <c:pt idx="97" formatCode="0%">
                        <c:v>9.3749628963283246E-3</c:v>
                      </c:pt>
                      <c:pt idx="98" formatCode="0%">
                        <c:v>1.0075930640658208E-3</c:v>
                      </c:pt>
                      <c:pt idx="99" formatCode="0%">
                        <c:v>-5.3179143532991443E-3</c:v>
                      </c:pt>
                      <c:pt idx="100" formatCode="0%">
                        <c:v>-1.3051672375497319E-2</c:v>
                      </c:pt>
                      <c:pt idx="101" formatCode="0%">
                        <c:v>-2.1947817477486753E-2</c:v>
                      </c:pt>
                      <c:pt idx="102" formatCode="0%">
                        <c:v>-2.840788559511797E-2</c:v>
                      </c:pt>
                      <c:pt idx="103" formatCode="0%">
                        <c:v>-3.3676321754339975E-2</c:v>
                      </c:pt>
                      <c:pt idx="104" formatCode="0%">
                        <c:v>-4.1533221638869057E-2</c:v>
                      </c:pt>
                      <c:pt idx="105" formatCode="0%">
                        <c:v>-9.2086912880402119E-2</c:v>
                      </c:pt>
                      <c:pt idx="106" formatCode="0%">
                        <c:v>-0.17433230499751612</c:v>
                      </c:pt>
                      <c:pt idx="107" formatCode="0%">
                        <c:v>-0.26074528591435175</c:v>
                      </c:pt>
                      <c:pt idx="108" formatCode="0%">
                        <c:v>-0.34026810464922641</c:v>
                      </c:pt>
                      <c:pt idx="109" formatCode="0%">
                        <c:v>-0.4145079261824513</c:v>
                      </c:pt>
                      <c:pt idx="110" formatCode="0%">
                        <c:v>-0.47791264725081251</c:v>
                      </c:pt>
                      <c:pt idx="111" formatCode="0%">
                        <c:v>-0.53629200309406178</c:v>
                      </c:pt>
                      <c:pt idx="112" formatCode="0%">
                        <c:v>-0.60206889917350259</c:v>
                      </c:pt>
                      <c:pt idx="113" formatCode="0%">
                        <c:v>-0.66964788673952913</c:v>
                      </c:pt>
                      <c:pt idx="114" formatCode="0%">
                        <c:v>-0.73292647151117485</c:v>
                      </c:pt>
                      <c:pt idx="115" formatCode="0%">
                        <c:v>-0.79378045602806324</c:v>
                      </c:pt>
                      <c:pt idx="116" formatCode="0%">
                        <c:v>-0.85690646504021628</c:v>
                      </c:pt>
                      <c:pt idx="117" formatCode="0%">
                        <c:v>-0.88138095596507304</c:v>
                      </c:pt>
                      <c:pt idx="118" formatCode="0%">
                        <c:v>-0.8606696975445971</c:v>
                      </c:pt>
                      <c:pt idx="119" formatCode="0%">
                        <c:v>-0.82294973150105211</c:v>
                      </c:pt>
                      <c:pt idx="120" formatCode="0%">
                        <c:v>-0.76166966652673329</c:v>
                      </c:pt>
                      <c:pt idx="121" formatCode="0%">
                        <c:v>-0.68139217944586383</c:v>
                      </c:pt>
                      <c:pt idx="122" formatCode="0%">
                        <c:v>-0.59039953458994221</c:v>
                      </c:pt>
                      <c:pt idx="123" formatCode="0%">
                        <c:v>-0.4823181965468632</c:v>
                      </c:pt>
                      <c:pt idx="124" formatCode="0%">
                        <c:v>-0.3046546904220464</c:v>
                      </c:pt>
                      <c:pt idx="125" formatCode="0%">
                        <c:v>-3.444949761888972E-2</c:v>
                      </c:pt>
                      <c:pt idx="126" formatCode="0%">
                        <c:v>0.32621001263212113</c:v>
                      </c:pt>
                      <c:pt idx="127" formatCode="0%">
                        <c:v>0.852786785841256</c:v>
                      </c:pt>
                      <c:pt idx="128" formatCode="0%">
                        <c:v>1.9490003533372349</c:v>
                      </c:pt>
                      <c:pt idx="129" formatCode="0%">
                        <c:v>3.1546937735500946</c:v>
                      </c:pt>
                      <c:pt idx="130" formatCode="0%">
                        <c:v>3.317057000854323</c:v>
                      </c:pt>
                      <c:pt idx="131" formatCode="0%">
                        <c:v>3.1362034772299374</c:v>
                      </c:pt>
                      <c:pt idx="132" formatCode="0%">
                        <c:v>2.6725324136840247</c:v>
                      </c:pt>
                      <c:pt idx="133" formatCode="0%">
                        <c:v>2.2406072114620024</c:v>
                      </c:pt>
                      <c:pt idx="134" formatCode="0%">
                        <c:v>1.9137088675243554</c:v>
                      </c:pt>
                      <c:pt idx="135" formatCode="0%">
                        <c:v>1.6548026549431059</c:v>
                      </c:pt>
                      <c:pt idx="136" formatCode="0%">
                        <c:v>1.3582620335109497</c:v>
                      </c:pt>
                      <c:pt idx="137" formatCode="0%">
                        <c:v>1.0944361702666452</c:v>
                      </c:pt>
                      <c:pt idx="138" formatCode="0%">
                        <c:v>0.93248386285838147</c:v>
                      </c:pt>
                      <c:pt idx="139" formatCode="0%">
                        <c:v>0.85079728605621563</c:v>
                      </c:pt>
                      <c:pt idx="140" formatCode="0%">
                        <c:v>0.71697483626262482</c:v>
                      </c:pt>
                      <c:pt idx="141" formatCode="0%">
                        <c:v>0.57056738053102596</c:v>
                      </c:pt>
                      <c:pt idx="142" formatCode="0%">
                        <c:v>0.43770078357961262</c:v>
                      </c:pt>
                      <c:pt idx="143" formatCode="0%">
                        <c:v>0.33853059410016573</c:v>
                      </c:pt>
                      <c:pt idx="144" formatCode="0%">
                        <c:v>0.27744772171657534</c:v>
                      </c:pt>
                    </c:numCache>
                  </c:numRef>
                </c:val>
                <c:smooth val="0"/>
                <c:extLst xmlns:c15="http://schemas.microsoft.com/office/drawing/2012/chart">
                  <c:ext xmlns:c16="http://schemas.microsoft.com/office/drawing/2014/chart" uri="{C3380CC4-5D6E-409C-BE32-E72D297353CC}">
                    <c16:uniqueId val="{00000007-995A-4FE2-9F1C-2C8D3FD27D2B}"/>
                  </c:ext>
                </c:extLst>
              </c15:ser>
            </c15:filteredLineSeries>
            <c15:filteredLine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flow'!$D$9:$D$159</c15:sqref>
                        </c15:fullRef>
                        <c15:formulaRef>
                          <c15:sqref>'domestic air flow'!$D$15:$D$159</c15:sqref>
                        </c15:formulaRef>
                      </c:ext>
                    </c:extLst>
                    <c:numCache>
                      <c:formatCode>_-* #,##0_-;\-* #,##0_-;_-* "-"??_-;_-@_-</c:formatCode>
                      <c:ptCount val="145"/>
                      <c:pt idx="0">
                        <c:v>4982811</c:v>
                      </c:pt>
                      <c:pt idx="1">
                        <c:v>4918246</c:v>
                      </c:pt>
                      <c:pt idx="2">
                        <c:v>4855439</c:v>
                      </c:pt>
                      <c:pt idx="3">
                        <c:v>4783982</c:v>
                      </c:pt>
                      <c:pt idx="4">
                        <c:v>4700745</c:v>
                      </c:pt>
                      <c:pt idx="5">
                        <c:v>4648435</c:v>
                      </c:pt>
                      <c:pt idx="6">
                        <c:v>4703442</c:v>
                      </c:pt>
                      <c:pt idx="7">
                        <c:v>4678945</c:v>
                      </c:pt>
                      <c:pt idx="8">
                        <c:v>4668170</c:v>
                      </c:pt>
                      <c:pt idx="9">
                        <c:v>4651851</c:v>
                      </c:pt>
                      <c:pt idx="10">
                        <c:v>4662753</c:v>
                      </c:pt>
                      <c:pt idx="11">
                        <c:v>4687615</c:v>
                      </c:pt>
                      <c:pt idx="12">
                        <c:v>4690109</c:v>
                      </c:pt>
                      <c:pt idx="13">
                        <c:v>4695498</c:v>
                      </c:pt>
                      <c:pt idx="14">
                        <c:v>4703161</c:v>
                      </c:pt>
                      <c:pt idx="15">
                        <c:v>4705449</c:v>
                      </c:pt>
                      <c:pt idx="16">
                        <c:v>4708208</c:v>
                      </c:pt>
                      <c:pt idx="17">
                        <c:v>4715668</c:v>
                      </c:pt>
                      <c:pt idx="18">
                        <c:v>4726020</c:v>
                      </c:pt>
                      <c:pt idx="19">
                        <c:v>4705796</c:v>
                      </c:pt>
                      <c:pt idx="20">
                        <c:v>4697187</c:v>
                      </c:pt>
                      <c:pt idx="21">
                        <c:v>4694438</c:v>
                      </c:pt>
                      <c:pt idx="22">
                        <c:v>4697716</c:v>
                      </c:pt>
                      <c:pt idx="23">
                        <c:v>4704627</c:v>
                      </c:pt>
                      <c:pt idx="24">
                        <c:v>4735866</c:v>
                      </c:pt>
                      <c:pt idx="25">
                        <c:v>4784087</c:v>
                      </c:pt>
                      <c:pt idx="26">
                        <c:v>4837462</c:v>
                      </c:pt>
                      <c:pt idx="27">
                        <c:v>4883223</c:v>
                      </c:pt>
                      <c:pt idx="28">
                        <c:v>4936301</c:v>
                      </c:pt>
                      <c:pt idx="29">
                        <c:v>4979707</c:v>
                      </c:pt>
                      <c:pt idx="30">
                        <c:v>5006475</c:v>
                      </c:pt>
                      <c:pt idx="31">
                        <c:v>5041128</c:v>
                      </c:pt>
                      <c:pt idx="32">
                        <c:v>5065931</c:v>
                      </c:pt>
                      <c:pt idx="33">
                        <c:v>5090559</c:v>
                      </c:pt>
                      <c:pt idx="34">
                        <c:v>5129284</c:v>
                      </c:pt>
                      <c:pt idx="35">
                        <c:v>5169137</c:v>
                      </c:pt>
                      <c:pt idx="36">
                        <c:v>5199381</c:v>
                      </c:pt>
                      <c:pt idx="37">
                        <c:v>5210366</c:v>
                      </c:pt>
                      <c:pt idx="38">
                        <c:v>5202774</c:v>
                      </c:pt>
                      <c:pt idx="39">
                        <c:v>5216037</c:v>
                      </c:pt>
                      <c:pt idx="40">
                        <c:v>5228098</c:v>
                      </c:pt>
                      <c:pt idx="41">
                        <c:v>5244434</c:v>
                      </c:pt>
                      <c:pt idx="42">
                        <c:v>5282679</c:v>
                      </c:pt>
                      <c:pt idx="43">
                        <c:v>5301566</c:v>
                      </c:pt>
                      <c:pt idx="44">
                        <c:v>5310459</c:v>
                      </c:pt>
                      <c:pt idx="45">
                        <c:v>5327964</c:v>
                      </c:pt>
                      <c:pt idx="46">
                        <c:v>5337213</c:v>
                      </c:pt>
                      <c:pt idx="47">
                        <c:v>5330160</c:v>
                      </c:pt>
                      <c:pt idx="48">
                        <c:v>5326518</c:v>
                      </c:pt>
                      <c:pt idx="49">
                        <c:v>5336371</c:v>
                      </c:pt>
                      <c:pt idx="50">
                        <c:v>5333262</c:v>
                      </c:pt>
                      <c:pt idx="51">
                        <c:v>5314979</c:v>
                      </c:pt>
                      <c:pt idx="52">
                        <c:v>5268849</c:v>
                      </c:pt>
                      <c:pt idx="53">
                        <c:v>5206579</c:v>
                      </c:pt>
                      <c:pt idx="54">
                        <c:v>5141446</c:v>
                      </c:pt>
                      <c:pt idx="55">
                        <c:v>5092268</c:v>
                      </c:pt>
                      <c:pt idx="56">
                        <c:v>5058269</c:v>
                      </c:pt>
                      <c:pt idx="57">
                        <c:v>4997071</c:v>
                      </c:pt>
                      <c:pt idx="58">
                        <c:v>4957656</c:v>
                      </c:pt>
                      <c:pt idx="59">
                        <c:v>4902759</c:v>
                      </c:pt>
                      <c:pt idx="60">
                        <c:v>4848161</c:v>
                      </c:pt>
                      <c:pt idx="61">
                        <c:v>4769272</c:v>
                      </c:pt>
                      <c:pt idx="62">
                        <c:v>4719672</c:v>
                      </c:pt>
                      <c:pt idx="63">
                        <c:v>4675610</c:v>
                      </c:pt>
                      <c:pt idx="64">
                        <c:v>4658891</c:v>
                      </c:pt>
                      <c:pt idx="65">
                        <c:v>4671732</c:v>
                      </c:pt>
                      <c:pt idx="66">
                        <c:v>4669671</c:v>
                      </c:pt>
                      <c:pt idx="67">
                        <c:v>4675041</c:v>
                      </c:pt>
                      <c:pt idx="68">
                        <c:v>4667139</c:v>
                      </c:pt>
                      <c:pt idx="69">
                        <c:v>4683797</c:v>
                      </c:pt>
                      <c:pt idx="70">
                        <c:v>4683707</c:v>
                      </c:pt>
                      <c:pt idx="71">
                        <c:v>4695347</c:v>
                      </c:pt>
                      <c:pt idx="72">
                        <c:v>4706462</c:v>
                      </c:pt>
                      <c:pt idx="73">
                        <c:v>4727034</c:v>
                      </c:pt>
                      <c:pt idx="74">
                        <c:v>4753017</c:v>
                      </c:pt>
                      <c:pt idx="75">
                        <c:v>4750294</c:v>
                      </c:pt>
                      <c:pt idx="76">
                        <c:v>4758427</c:v>
                      </c:pt>
                      <c:pt idx="77">
                        <c:v>4777094</c:v>
                      </c:pt>
                      <c:pt idx="78">
                        <c:v>4800779</c:v>
                      </c:pt>
                      <c:pt idx="79">
                        <c:v>4823964</c:v>
                      </c:pt>
                      <c:pt idx="80">
                        <c:v>4835598</c:v>
                      </c:pt>
                      <c:pt idx="81">
                        <c:v>4829544</c:v>
                      </c:pt>
                      <c:pt idx="82">
                        <c:v>4832571</c:v>
                      </c:pt>
                      <c:pt idx="83">
                        <c:v>4854898</c:v>
                      </c:pt>
                      <c:pt idx="84">
                        <c:v>4860721</c:v>
                      </c:pt>
                      <c:pt idx="85">
                        <c:v>4856274</c:v>
                      </c:pt>
                      <c:pt idx="86">
                        <c:v>4841569</c:v>
                      </c:pt>
                      <c:pt idx="87">
                        <c:v>4839239</c:v>
                      </c:pt>
                      <c:pt idx="88">
                        <c:v>4850608</c:v>
                      </c:pt>
                      <c:pt idx="89">
                        <c:v>4819522</c:v>
                      </c:pt>
                      <c:pt idx="90">
                        <c:v>4792938</c:v>
                      </c:pt>
                      <c:pt idx="91">
                        <c:v>4759194</c:v>
                      </c:pt>
                      <c:pt idx="92">
                        <c:v>4732886</c:v>
                      </c:pt>
                      <c:pt idx="93">
                        <c:v>4733603</c:v>
                      </c:pt>
                      <c:pt idx="94">
                        <c:v>4752453</c:v>
                      </c:pt>
                      <c:pt idx="95">
                        <c:v>4765281</c:v>
                      </c:pt>
                      <c:pt idx="96">
                        <c:v>4774460</c:v>
                      </c:pt>
                      <c:pt idx="97">
                        <c:v>4793246</c:v>
                      </c:pt>
                      <c:pt idx="98">
                        <c:v>4808033</c:v>
                      </c:pt>
                      <c:pt idx="99">
                        <c:v>4784198</c:v>
                      </c:pt>
                      <c:pt idx="100">
                        <c:v>4789418</c:v>
                      </c:pt>
                      <c:pt idx="101">
                        <c:v>4825288</c:v>
                      </c:pt>
                      <c:pt idx="102">
                        <c:v>4866325</c:v>
                      </c:pt>
                      <c:pt idx="103">
                        <c:v>4902351</c:v>
                      </c:pt>
                      <c:pt idx="104">
                        <c:v>4930304</c:v>
                      </c:pt>
                      <c:pt idx="105">
                        <c:v>4746199</c:v>
                      </c:pt>
                      <c:pt idx="106">
                        <c:v>4333671</c:v>
                      </c:pt>
                      <c:pt idx="107">
                        <c:v>3906700</c:v>
                      </c:pt>
                      <c:pt idx="108">
                        <c:v>3491883</c:v>
                      </c:pt>
                      <c:pt idx="109">
                        <c:v>3105682</c:v>
                      </c:pt>
                      <c:pt idx="110">
                        <c:v>2773680</c:v>
                      </c:pt>
                      <c:pt idx="111">
                        <c:v>2494887</c:v>
                      </c:pt>
                      <c:pt idx="112">
                        <c:v>2190771</c:v>
                      </c:pt>
                      <c:pt idx="113">
                        <c:v>1833176</c:v>
                      </c:pt>
                      <c:pt idx="114">
                        <c:v>1520428</c:v>
                      </c:pt>
                      <c:pt idx="115">
                        <c:v>1218069</c:v>
                      </c:pt>
                      <c:pt idx="116">
                        <c:v>921455</c:v>
                      </c:pt>
                      <c:pt idx="117">
                        <c:v>774341</c:v>
                      </c:pt>
                      <c:pt idx="118">
                        <c:v>829627</c:v>
                      </c:pt>
                      <c:pt idx="119">
                        <c:v>925700</c:v>
                      </c:pt>
                      <c:pt idx="120">
                        <c:v>1060641</c:v>
                      </c:pt>
                      <c:pt idx="121">
                        <c:v>1178995</c:v>
                      </c:pt>
                      <c:pt idx="122">
                        <c:v>1288009</c:v>
                      </c:pt>
                      <c:pt idx="123">
                        <c:v>1403193</c:v>
                      </c:pt>
                      <c:pt idx="124">
                        <c:v>1541708</c:v>
                      </c:pt>
                      <c:pt idx="125">
                        <c:v>1762937</c:v>
                      </c:pt>
                      <c:pt idx="126">
                        <c:v>1924958</c:v>
                      </c:pt>
                      <c:pt idx="127">
                        <c:v>2071369</c:v>
                      </c:pt>
                      <c:pt idx="128">
                        <c:v>2240348</c:v>
                      </c:pt>
                      <c:pt idx="129">
                        <c:v>2486207</c:v>
                      </c:pt>
                      <c:pt idx="130">
                        <c:v>2746601</c:v>
                      </c:pt>
                      <c:pt idx="131">
                        <c:v>2995096</c:v>
                      </c:pt>
                      <c:pt idx="132">
                        <c:v>3187344</c:v>
                      </c:pt>
                      <c:pt idx="133">
                        <c:v>3294196</c:v>
                      </c:pt>
                      <c:pt idx="134">
                        <c:v>3353553</c:v>
                      </c:pt>
                      <c:pt idx="135">
                        <c:v>3411375</c:v>
                      </c:pt>
                      <c:pt idx="136">
                        <c:v>3467791</c:v>
                      </c:pt>
                      <c:pt idx="137">
                        <c:v>3570422</c:v>
                      </c:pt>
                      <c:pt idx="138">
                        <c:v>3671746</c:v>
                      </c:pt>
                      <c:pt idx="139">
                        <c:v>3820780</c:v>
                      </c:pt>
                      <c:pt idx="140">
                        <c:v>3944006</c:v>
                      </c:pt>
                      <c:pt idx="141">
                        <c:v>4026113</c:v>
                      </c:pt>
                      <c:pt idx="142">
                        <c:v>4054754</c:v>
                      </c:pt>
                      <c:pt idx="143">
                        <c:v>4097188</c:v>
                      </c:pt>
                      <c:pt idx="144">
                        <c:v>4131099</c:v>
                      </c:pt>
                    </c:numCache>
                  </c:numRef>
                </c:val>
                <c:smooth val="0"/>
                <c:extLst xmlns:c15="http://schemas.microsoft.com/office/drawing/2012/chart">
                  <c:ext xmlns:c16="http://schemas.microsoft.com/office/drawing/2014/chart" uri="{C3380CC4-5D6E-409C-BE32-E72D297353CC}">
                    <c16:uniqueId val="{00000008-995A-4FE2-9F1C-2C8D3FD27D2B}"/>
                  </c:ext>
                </c:extLst>
              </c15:ser>
            </c15:filteredLineSeries>
            <c15:filteredLine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flow'!$E$9:$E$159</c15:sqref>
                        </c15:fullRef>
                        <c15:formulaRef>
                          <c15:sqref>'domestic air flow'!$E$15:$E$159</c15:sqref>
                        </c15:formulaRef>
                      </c:ext>
                    </c:extLst>
                    <c:numCache>
                      <c:formatCode>_-* #,##0_-;\-* #,##0_-;_-* "-"??_-;_-@_-</c:formatCode>
                      <c:ptCount val="145"/>
                      <c:pt idx="6" formatCode="0%">
                        <c:v>-2.8381484835664612E-2</c:v>
                      </c:pt>
                      <c:pt idx="7" formatCode="0%">
                        <c:v>-4.1846548661620617E-2</c:v>
                      </c:pt>
                      <c:pt idx="8" formatCode="0%">
                        <c:v>-4.2614608783465485E-2</c:v>
                      </c:pt>
                      <c:pt idx="9" formatCode="0%">
                        <c:v>-5.1399984339033818E-2</c:v>
                      </c:pt>
                      <c:pt idx="10" formatCode="0%">
                        <c:v>-5.9022760625957578E-2</c:v>
                      </c:pt>
                      <c:pt idx="11" formatCode="0%">
                        <c:v>-6.1029483051071531E-2</c:v>
                      </c:pt>
                      <c:pt idx="12" formatCode="0%">
                        <c:v>-5.8742344431687257E-2</c:v>
                      </c:pt>
                      <c:pt idx="13" formatCode="0%">
                        <c:v>-4.5290129855237012E-2</c:v>
                      </c:pt>
                      <c:pt idx="14" formatCode="0%">
                        <c:v>-3.1362354670710517E-2</c:v>
                      </c:pt>
                      <c:pt idx="15" formatCode="0%">
                        <c:v>-1.6415822634784159E-2</c:v>
                      </c:pt>
                      <c:pt idx="16" formatCode="0%">
                        <c:v>1.5876206856572735E-3</c:v>
                      </c:pt>
                      <c:pt idx="17" formatCode="0%">
                        <c:v>1.4463577526629931E-2</c:v>
                      </c:pt>
                      <c:pt idx="18" formatCode="0%">
                        <c:v>4.8003143230000494E-3</c:v>
                      </c:pt>
                      <c:pt idx="19" formatCode="0%">
                        <c:v>5.7386868193577828E-3</c:v>
                      </c:pt>
                      <c:pt idx="20" formatCode="0%">
                        <c:v>6.2159261552171404E-3</c:v>
                      </c:pt>
                      <c:pt idx="21" formatCode="0%">
                        <c:v>9.1548504025601857E-3</c:v>
                      </c:pt>
                      <c:pt idx="22" formatCode="0%">
                        <c:v>7.4983598745204817E-3</c:v>
                      </c:pt>
                      <c:pt idx="23" formatCode="0%">
                        <c:v>3.6291376318234327E-3</c:v>
                      </c:pt>
                      <c:pt idx="24" formatCode="0%">
                        <c:v>9.7560632386155637E-3</c:v>
                      </c:pt>
                      <c:pt idx="25" formatCode="0%">
                        <c:v>1.8866795385707756E-2</c:v>
                      </c:pt>
                      <c:pt idx="26" formatCode="0%">
                        <c:v>2.855547577469706E-2</c:v>
                      </c:pt>
                      <c:pt idx="27" formatCode="0%">
                        <c:v>3.7780454107567633E-2</c:v>
                      </c:pt>
                      <c:pt idx="28" formatCode="0%">
                        <c:v>4.8445820575471601E-2</c:v>
                      </c:pt>
                      <c:pt idx="29" formatCode="0%">
                        <c:v>5.5991855236628196E-2</c:v>
                      </c:pt>
                      <c:pt idx="30" formatCode="0%">
                        <c:v>5.9342745058209655E-2</c:v>
                      </c:pt>
                      <c:pt idx="31" formatCode="0%">
                        <c:v>7.1259357609212134E-2</c:v>
                      </c:pt>
                      <c:pt idx="32" formatCode="0%">
                        <c:v>7.8503155186284895E-2</c:v>
                      </c:pt>
                      <c:pt idx="33" formatCode="0%">
                        <c:v>8.4380920570257825E-2</c:v>
                      </c:pt>
                      <c:pt idx="34" formatCode="0%">
                        <c:v>9.1867622478668351E-2</c:v>
                      </c:pt>
                      <c:pt idx="35" formatCode="0%">
                        <c:v>9.8734713719068487E-2</c:v>
                      </c:pt>
                      <c:pt idx="36" formatCode="0%">
                        <c:v>9.7873335098585978E-2</c:v>
                      </c:pt>
                      <c:pt idx="37" formatCode="0%">
                        <c:v>8.9103521737794483E-2</c:v>
                      </c:pt>
                      <c:pt idx="38" formatCode="0%">
                        <c:v>7.5517285717179791E-2</c:v>
                      </c:pt>
                      <c:pt idx="39" formatCode="0%">
                        <c:v>6.815457741741468E-2</c:v>
                      </c:pt>
                      <c:pt idx="40" formatCode="0%">
                        <c:v>5.9112481187836803E-2</c:v>
                      </c:pt>
                      <c:pt idx="41" formatCode="0%">
                        <c:v>5.3161159883503187E-2</c:v>
                      </c:pt>
                      <c:pt idx="42" formatCode="0%">
                        <c:v>5.5169355684388716E-2</c:v>
                      </c:pt>
                      <c:pt idx="43" formatCode="0%">
                        <c:v>5.1662643757508238E-2</c:v>
                      </c:pt>
                      <c:pt idx="44" formatCode="0%">
                        <c:v>4.8269113811459333E-2</c:v>
                      </c:pt>
                      <c:pt idx="45" formatCode="0%">
                        <c:v>4.6636332080622185E-2</c:v>
                      </c:pt>
                      <c:pt idx="46" formatCode="0%">
                        <c:v>4.0537626694096093E-2</c:v>
                      </c:pt>
                      <c:pt idx="47" formatCode="0%">
                        <c:v>3.1150847810766092E-2</c:v>
                      </c:pt>
                      <c:pt idx="48" formatCode="0%">
                        <c:v>2.4452333845125025E-2</c:v>
                      </c:pt>
                      <c:pt idx="49" formatCode="0%">
                        <c:v>2.4183521848561117E-2</c:v>
                      </c:pt>
                      <c:pt idx="50" formatCode="0%">
                        <c:v>2.508046668950064E-2</c:v>
                      </c:pt>
                      <c:pt idx="51" formatCode="0%">
                        <c:v>1.8968807161452269E-2</c:v>
                      </c:pt>
                      <c:pt idx="52" formatCode="0%">
                        <c:v>7.7946128783354862E-3</c:v>
                      </c:pt>
                      <c:pt idx="53" formatCode="0%">
                        <c:v>-7.2181287818666416E-3</c:v>
                      </c:pt>
                      <c:pt idx="54" formatCode="0%">
                        <c:v>-2.6735109212579451E-2</c:v>
                      </c:pt>
                      <c:pt idx="55" formatCode="0%">
                        <c:v>-3.9478523892751687E-2</c:v>
                      </c:pt>
                      <c:pt idx="56" formatCode="0%">
                        <c:v>-4.7489303655296085E-2</c:v>
                      </c:pt>
                      <c:pt idx="57" formatCode="0%">
                        <c:v>-6.2104961670161433E-2</c:v>
                      </c:pt>
                      <c:pt idx="58" formatCode="0%">
                        <c:v>-7.1115205632602638E-2</c:v>
                      </c:pt>
                      <c:pt idx="59" formatCode="0%">
                        <c:v>-8.0185397811697964E-2</c:v>
                      </c:pt>
                      <c:pt idx="60" formatCode="0%">
                        <c:v>-8.9806699235785936E-2</c:v>
                      </c:pt>
                      <c:pt idx="61" formatCode="0%">
                        <c:v>-0.10627053478852951</c:v>
                      </c:pt>
                      <c:pt idx="62" formatCode="0%">
                        <c:v>-0.11504966378925319</c:v>
                      </c:pt>
                      <c:pt idx="63" formatCode="0%">
                        <c:v>-0.12029567755582854</c:v>
                      </c:pt>
                      <c:pt idx="64" formatCode="0%">
                        <c:v>-0.11576684015806868</c:v>
                      </c:pt>
                      <c:pt idx="65" formatCode="0%">
                        <c:v>-0.10272522514303538</c:v>
                      </c:pt>
                      <c:pt idx="66" formatCode="0%">
                        <c:v>-9.1759205484215914E-2</c:v>
                      </c:pt>
                      <c:pt idx="67" formatCode="0%">
                        <c:v>-8.1933433197153016E-2</c:v>
                      </c:pt>
                      <c:pt idx="68" formatCode="0%">
                        <c:v>-7.732487141352111E-2</c:v>
                      </c:pt>
                      <c:pt idx="69" formatCode="0%">
                        <c:v>-6.2691524695166423E-2</c:v>
                      </c:pt>
                      <c:pt idx="70" formatCode="0%">
                        <c:v>-5.5257766976974605E-2</c:v>
                      </c:pt>
                      <c:pt idx="71" formatCode="0%">
                        <c:v>-4.230515919709698E-2</c:v>
                      </c:pt>
                      <c:pt idx="72" formatCode="0%">
                        <c:v>-2.9227370955708772E-2</c:v>
                      </c:pt>
                      <c:pt idx="73" formatCode="0%">
                        <c:v>-8.8562782747555607E-3</c:v>
                      </c:pt>
                      <c:pt idx="74" formatCode="0%">
                        <c:v>7.0651096093118336E-3</c:v>
                      </c:pt>
                      <c:pt idx="75" formatCode="0%">
                        <c:v>1.5973102974799012E-2</c:v>
                      </c:pt>
                      <c:pt idx="76" formatCode="0%">
                        <c:v>2.1364741093964208E-2</c:v>
                      </c:pt>
                      <c:pt idx="77" formatCode="0%">
                        <c:v>2.2553091658511232E-2</c:v>
                      </c:pt>
                      <c:pt idx="78" formatCode="0%">
                        <c:v>2.807649618142263E-2</c:v>
                      </c:pt>
                      <c:pt idx="79" formatCode="0%">
                        <c:v>3.1854907796530552E-2</c:v>
                      </c:pt>
                      <c:pt idx="80" formatCode="0%">
                        <c:v>3.6094703843189586E-2</c:v>
                      </c:pt>
                      <c:pt idx="81" formatCode="0%">
                        <c:v>3.1117275150908546E-2</c:v>
                      </c:pt>
                      <c:pt idx="82" formatCode="0%">
                        <c:v>3.1783371590067437E-2</c:v>
                      </c:pt>
                      <c:pt idx="83" formatCode="0%">
                        <c:v>3.3980662132106529E-2</c:v>
                      </c:pt>
                      <c:pt idx="84" formatCode="0%">
                        <c:v>3.2776000316161055E-2</c:v>
                      </c:pt>
                      <c:pt idx="85" formatCode="0%">
                        <c:v>2.7340611470110011E-2</c:v>
                      </c:pt>
                      <c:pt idx="86" formatCode="0%">
                        <c:v>1.8630692884119709E-2</c:v>
                      </c:pt>
                      <c:pt idx="87" formatCode="0%">
                        <c:v>1.8724104234390544E-2</c:v>
                      </c:pt>
                      <c:pt idx="88" formatCode="0%">
                        <c:v>1.9372158068201951E-2</c:v>
                      </c:pt>
                      <c:pt idx="89" formatCode="0%">
                        <c:v>8.881550164179311E-3</c:v>
                      </c:pt>
                      <c:pt idx="90" formatCode="0%">
                        <c:v>-1.6332765994852086E-3</c:v>
                      </c:pt>
                      <c:pt idx="91" formatCode="0%">
                        <c:v>-1.3426717114804339E-2</c:v>
                      </c:pt>
                      <c:pt idx="92" formatCode="0%">
                        <c:v>-2.1240806204320541E-2</c:v>
                      </c:pt>
                      <c:pt idx="93" formatCode="0%">
                        <c:v>-1.9865436571237367E-2</c:v>
                      </c:pt>
                      <c:pt idx="94" formatCode="0%">
                        <c:v>-1.6578752800527917E-2</c:v>
                      </c:pt>
                      <c:pt idx="95" formatCode="0%">
                        <c:v>-1.8459090180679389E-2</c:v>
                      </c:pt>
                      <c:pt idx="96" formatCode="0%">
                        <c:v>-1.7746544185523093E-2</c:v>
                      </c:pt>
                      <c:pt idx="97" formatCode="0%">
                        <c:v>-1.2978674597026445E-2</c:v>
                      </c:pt>
                      <c:pt idx="98" formatCode="0%">
                        <c:v>-6.9266801733074545E-3</c:v>
                      </c:pt>
                      <c:pt idx="99" formatCode="0%">
                        <c:v>-1.1373895771628556E-2</c:v>
                      </c:pt>
                      <c:pt idx="100" formatCode="0%">
                        <c:v>-1.2614913429409262E-2</c:v>
                      </c:pt>
                      <c:pt idx="101" formatCode="0%">
                        <c:v>1.1963842057365855E-3</c:v>
                      </c:pt>
                      <c:pt idx="102" formatCode="0%">
                        <c:v>1.531148535616359E-2</c:v>
                      </c:pt>
                      <c:pt idx="103" formatCode="0%">
                        <c:v>3.0080093393965449E-2</c:v>
                      </c:pt>
                      <c:pt idx="104" formatCode="0%">
                        <c:v>4.1711970243948404E-2</c:v>
                      </c:pt>
                      <c:pt idx="105" formatCode="0%">
                        <c:v>2.6609751599363106E-3</c:v>
                      </c:pt>
                      <c:pt idx="106" formatCode="0%">
                        <c:v>-8.811912500765394E-2</c:v>
                      </c:pt>
                      <c:pt idx="107" formatCode="0%">
                        <c:v>-0.18017426464462433</c:v>
                      </c:pt>
                      <c:pt idx="108" formatCode="0%">
                        <c:v>-0.26863289251559341</c:v>
                      </c:pt>
                      <c:pt idx="109" formatCode="0%">
                        <c:v>-0.35207122688883485</c:v>
                      </c:pt>
                      <c:pt idx="110" formatCode="0%">
                        <c:v>-0.4231154403474352</c:v>
                      </c:pt>
                      <c:pt idx="111" formatCode="0%">
                        <c:v>-0.47851510326286661</c:v>
                      </c:pt>
                      <c:pt idx="112" formatCode="0%">
                        <c:v>-0.54258095660057237</c:v>
                      </c:pt>
                      <c:pt idx="113" formatCode="0%">
                        <c:v>-0.62008982676267199</c:v>
                      </c:pt>
                      <c:pt idx="114" formatCode="0%">
                        <c:v>-0.68756135276620445</c:v>
                      </c:pt>
                      <c:pt idx="115" formatCode="0%">
                        <c:v>-0.75153370291111343</c:v>
                      </c:pt>
                      <c:pt idx="116" formatCode="0%">
                        <c:v>-0.81310381672205201</c:v>
                      </c:pt>
                      <c:pt idx="117" formatCode="0%">
                        <c:v>-0.83685028798834604</c:v>
                      </c:pt>
                      <c:pt idx="118" formatCode="0%">
                        <c:v>-0.80856253278109946</c:v>
                      </c:pt>
                      <c:pt idx="119" formatCode="0%">
                        <c:v>-0.7630480968592418</c:v>
                      </c:pt>
                      <c:pt idx="120" formatCode="0%">
                        <c:v>-0.69625528690394267</c:v>
                      </c:pt>
                      <c:pt idx="121" formatCode="0%">
                        <c:v>-0.62037484842298729</c:v>
                      </c:pt>
                      <c:pt idx="122" formatCode="0%">
                        <c:v>-0.5356317239191255</c:v>
                      </c:pt>
                      <c:pt idx="123" formatCode="0%">
                        <c:v>-0.4375725233247037</c:v>
                      </c:pt>
                      <c:pt idx="124" formatCode="0%">
                        <c:v>-0.29627149528636265</c:v>
                      </c:pt>
                      <c:pt idx="125" formatCode="0%">
                        <c:v>-3.8315469982151198E-2</c:v>
                      </c:pt>
                      <c:pt idx="126" formatCode="0%">
                        <c:v>0.26606324008765952</c:v>
                      </c:pt>
                      <c:pt idx="127" formatCode="0%">
                        <c:v>0.7005350271618439</c:v>
                      </c:pt>
                      <c:pt idx="128" formatCode="0%">
                        <c:v>1.4313156909452984</c:v>
                      </c:pt>
                      <c:pt idx="129" formatCode="0%">
                        <c:v>2.2107391962972387</c:v>
                      </c:pt>
                      <c:pt idx="130" formatCode="0%">
                        <c:v>2.3106456274928373</c:v>
                      </c:pt>
                      <c:pt idx="131" formatCode="0%">
                        <c:v>2.2354931403262395</c:v>
                      </c:pt>
                      <c:pt idx="132" formatCode="0%">
                        <c:v>2.0051110601985025</c:v>
                      </c:pt>
                      <c:pt idx="133" formatCode="0%">
                        <c:v>1.7940712216760886</c:v>
                      </c:pt>
                      <c:pt idx="134" formatCode="0%">
                        <c:v>1.6036720240308879</c:v>
                      </c:pt>
                      <c:pt idx="135" formatCode="0%">
                        <c:v>1.4311516662355073</c:v>
                      </c:pt>
                      <c:pt idx="136" formatCode="0%">
                        <c:v>1.2493176399162487</c:v>
                      </c:pt>
                      <c:pt idx="137" formatCode="0%">
                        <c:v>1.0252691956660958</c:v>
                      </c:pt>
                      <c:pt idx="138" formatCode="0%">
                        <c:v>0.90744213639985916</c:v>
                      </c:pt>
                      <c:pt idx="139" formatCode="0%">
                        <c:v>0.84456752997655171</c:v>
                      </c:pt>
                      <c:pt idx="140" formatCode="0%">
                        <c:v>0.7604434668185478</c:v>
                      </c:pt>
                      <c:pt idx="141" formatCode="0%">
                        <c:v>0.61937964135729651</c:v>
                      </c:pt>
                      <c:pt idx="142" formatCode="0%">
                        <c:v>0.4762806829240942</c:v>
                      </c:pt>
                      <c:pt idx="143" formatCode="0%">
                        <c:v>0.3679655009388681</c:v>
                      </c:pt>
                      <c:pt idx="144" formatCode="0%">
                        <c:v>0.29609449121274639</c:v>
                      </c:pt>
                    </c:numCache>
                  </c:numRef>
                </c:val>
                <c:smooth val="0"/>
                <c:extLst xmlns:c15="http://schemas.microsoft.com/office/drawing/2012/chart">
                  <c:ext xmlns:c16="http://schemas.microsoft.com/office/drawing/2014/chart" uri="{C3380CC4-5D6E-409C-BE32-E72D297353CC}">
                    <c16:uniqueId val="{00000009-995A-4FE2-9F1C-2C8D3FD27D2B}"/>
                  </c:ext>
                </c:extLst>
              </c15:ser>
            </c15:filteredLineSeries>
            <c15:filteredLine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flow'!$F$9:$F$159</c15:sqref>
                        </c15:fullRef>
                        <c15:formulaRef>
                          <c15:sqref>'domestic air flow'!$F$15:$F$159</c15:sqref>
                        </c15:formulaRef>
                      </c:ext>
                    </c:extLst>
                    <c:numCache>
                      <c:formatCode>_-* #,##0_-;\-* #,##0_-;_-* "-"??_-;_-@_-</c:formatCode>
                      <c:ptCount val="145"/>
                      <c:pt idx="0">
                        <c:v>36092893</c:v>
                      </c:pt>
                      <c:pt idx="1">
                        <c:v>35893466</c:v>
                      </c:pt>
                      <c:pt idx="2">
                        <c:v>35730602</c:v>
                      </c:pt>
                      <c:pt idx="3">
                        <c:v>35517186</c:v>
                      </c:pt>
                      <c:pt idx="4">
                        <c:v>35227027</c:v>
                      </c:pt>
                      <c:pt idx="5">
                        <c:v>35150241</c:v>
                      </c:pt>
                      <c:pt idx="6">
                        <c:v>35578963</c:v>
                      </c:pt>
                      <c:pt idx="7">
                        <c:v>35498745</c:v>
                      </c:pt>
                      <c:pt idx="8">
                        <c:v>35476094</c:v>
                      </c:pt>
                      <c:pt idx="9">
                        <c:v>35417358</c:v>
                      </c:pt>
                      <c:pt idx="10">
                        <c:v>35470953</c:v>
                      </c:pt>
                      <c:pt idx="11">
                        <c:v>35574200</c:v>
                      </c:pt>
                      <c:pt idx="12">
                        <c:v>35451329</c:v>
                      </c:pt>
                      <c:pt idx="13">
                        <c:v>35304809</c:v>
                      </c:pt>
                      <c:pt idx="14">
                        <c:v>35158343</c:v>
                      </c:pt>
                      <c:pt idx="15">
                        <c:v>35046219</c:v>
                      </c:pt>
                      <c:pt idx="16">
                        <c:v>35046384</c:v>
                      </c:pt>
                      <c:pt idx="17">
                        <c:v>35158845</c:v>
                      </c:pt>
                      <c:pt idx="18">
                        <c:v>35179052</c:v>
                      </c:pt>
                      <c:pt idx="19">
                        <c:v>35101879</c:v>
                      </c:pt>
                      <c:pt idx="20">
                        <c:v>35057180</c:v>
                      </c:pt>
                      <c:pt idx="21">
                        <c:v>35025474</c:v>
                      </c:pt>
                      <c:pt idx="22">
                        <c:v>34984771</c:v>
                      </c:pt>
                      <c:pt idx="23">
                        <c:v>35042611</c:v>
                      </c:pt>
                      <c:pt idx="24">
                        <c:v>35139087</c:v>
                      </c:pt>
                      <c:pt idx="25">
                        <c:v>35357979</c:v>
                      </c:pt>
                      <c:pt idx="26">
                        <c:v>35555561</c:v>
                      </c:pt>
                      <c:pt idx="27">
                        <c:v>35698164</c:v>
                      </c:pt>
                      <c:pt idx="28">
                        <c:v>35818763</c:v>
                      </c:pt>
                      <c:pt idx="29">
                        <c:v>35817392</c:v>
                      </c:pt>
                      <c:pt idx="30">
                        <c:v>35878983</c:v>
                      </c:pt>
                      <c:pt idx="31">
                        <c:v>36022923</c:v>
                      </c:pt>
                      <c:pt idx="32">
                        <c:v>36083002</c:v>
                      </c:pt>
                      <c:pt idx="33">
                        <c:v>36142926</c:v>
                      </c:pt>
                      <c:pt idx="34">
                        <c:v>36285798</c:v>
                      </c:pt>
                      <c:pt idx="35">
                        <c:v>36334117</c:v>
                      </c:pt>
                      <c:pt idx="36">
                        <c:v>36409207</c:v>
                      </c:pt>
                      <c:pt idx="37">
                        <c:v>36430528</c:v>
                      </c:pt>
                      <c:pt idx="38">
                        <c:v>36414970</c:v>
                      </c:pt>
                      <c:pt idx="39">
                        <c:v>36406590</c:v>
                      </c:pt>
                      <c:pt idx="40">
                        <c:v>36488008</c:v>
                      </c:pt>
                      <c:pt idx="41">
                        <c:v>36638981</c:v>
                      </c:pt>
                      <c:pt idx="42">
                        <c:v>36859585</c:v>
                      </c:pt>
                      <c:pt idx="43">
                        <c:v>36998752</c:v>
                      </c:pt>
                      <c:pt idx="44">
                        <c:v>37197126</c:v>
                      </c:pt>
                      <c:pt idx="45">
                        <c:v>37459407</c:v>
                      </c:pt>
                      <c:pt idx="46">
                        <c:v>37628776</c:v>
                      </c:pt>
                      <c:pt idx="47">
                        <c:v>37765911</c:v>
                      </c:pt>
                      <c:pt idx="48">
                        <c:v>37979809</c:v>
                      </c:pt>
                      <c:pt idx="49">
                        <c:v>38194883</c:v>
                      </c:pt>
                      <c:pt idx="50">
                        <c:v>38352974</c:v>
                      </c:pt>
                      <c:pt idx="51">
                        <c:v>38552557</c:v>
                      </c:pt>
                      <c:pt idx="52">
                        <c:v>38620349</c:v>
                      </c:pt>
                      <c:pt idx="53">
                        <c:v>38597556</c:v>
                      </c:pt>
                      <c:pt idx="54">
                        <c:v>38552507</c:v>
                      </c:pt>
                      <c:pt idx="55">
                        <c:v>38562331</c:v>
                      </c:pt>
                      <c:pt idx="56">
                        <c:v>38663236</c:v>
                      </c:pt>
                      <c:pt idx="57">
                        <c:v>38620638</c:v>
                      </c:pt>
                      <c:pt idx="58">
                        <c:v>38620776</c:v>
                      </c:pt>
                      <c:pt idx="59">
                        <c:v>38586439</c:v>
                      </c:pt>
                      <c:pt idx="60">
                        <c:v>38513774</c:v>
                      </c:pt>
                      <c:pt idx="61">
                        <c:v>38443949</c:v>
                      </c:pt>
                      <c:pt idx="62">
                        <c:v>38542592</c:v>
                      </c:pt>
                      <c:pt idx="63">
                        <c:v>38557687</c:v>
                      </c:pt>
                      <c:pt idx="64">
                        <c:v>38602214</c:v>
                      </c:pt>
                      <c:pt idx="65">
                        <c:v>38676296</c:v>
                      </c:pt>
                      <c:pt idx="66">
                        <c:v>38801610</c:v>
                      </c:pt>
                      <c:pt idx="67">
                        <c:v>38898716</c:v>
                      </c:pt>
                      <c:pt idx="68">
                        <c:v>38851190</c:v>
                      </c:pt>
                      <c:pt idx="69">
                        <c:v>38935048</c:v>
                      </c:pt>
                      <c:pt idx="70">
                        <c:v>39053144</c:v>
                      </c:pt>
                      <c:pt idx="71">
                        <c:v>39202861</c:v>
                      </c:pt>
                      <c:pt idx="72">
                        <c:v>39359795</c:v>
                      </c:pt>
                      <c:pt idx="73">
                        <c:v>39436995</c:v>
                      </c:pt>
                      <c:pt idx="74">
                        <c:v>39515821</c:v>
                      </c:pt>
                      <c:pt idx="75">
                        <c:v>39508819</c:v>
                      </c:pt>
                      <c:pt idx="76">
                        <c:v>39561262</c:v>
                      </c:pt>
                      <c:pt idx="77">
                        <c:v>39577108</c:v>
                      </c:pt>
                      <c:pt idx="78">
                        <c:v>39546492</c:v>
                      </c:pt>
                      <c:pt idx="79">
                        <c:v>39536002</c:v>
                      </c:pt>
                      <c:pt idx="80">
                        <c:v>39433058</c:v>
                      </c:pt>
                      <c:pt idx="81">
                        <c:v>39201148</c:v>
                      </c:pt>
                      <c:pt idx="82">
                        <c:v>39229016</c:v>
                      </c:pt>
                      <c:pt idx="83">
                        <c:v>39365865</c:v>
                      </c:pt>
                      <c:pt idx="84">
                        <c:v>39415180</c:v>
                      </c:pt>
                      <c:pt idx="85">
                        <c:v>39519823</c:v>
                      </c:pt>
                      <c:pt idx="86">
                        <c:v>39597656</c:v>
                      </c:pt>
                      <c:pt idx="87">
                        <c:v>39624581</c:v>
                      </c:pt>
                      <c:pt idx="88">
                        <c:v>39704728</c:v>
                      </c:pt>
                      <c:pt idx="89">
                        <c:v>39774611</c:v>
                      </c:pt>
                      <c:pt idx="90">
                        <c:v>39851419</c:v>
                      </c:pt>
                      <c:pt idx="91">
                        <c:v>39900008</c:v>
                      </c:pt>
                      <c:pt idx="92">
                        <c:v>39969564</c:v>
                      </c:pt>
                      <c:pt idx="93">
                        <c:v>40154463</c:v>
                      </c:pt>
                      <c:pt idx="94">
                        <c:v>40117918</c:v>
                      </c:pt>
                      <c:pt idx="95">
                        <c:v>40053748</c:v>
                      </c:pt>
                      <c:pt idx="96">
                        <c:v>39847507</c:v>
                      </c:pt>
                      <c:pt idx="97">
                        <c:v>39627164</c:v>
                      </c:pt>
                      <c:pt idx="98">
                        <c:v>39390560</c:v>
                      </c:pt>
                      <c:pt idx="99">
                        <c:v>39158644</c:v>
                      </c:pt>
                      <c:pt idx="100">
                        <c:v>38933171</c:v>
                      </c:pt>
                      <c:pt idx="101">
                        <c:v>38677945</c:v>
                      </c:pt>
                      <c:pt idx="102">
                        <c:v>38542529</c:v>
                      </c:pt>
                      <c:pt idx="103">
                        <c:v>38393712</c:v>
                      </c:pt>
                      <c:pt idx="104">
                        <c:v>38199326</c:v>
                      </c:pt>
                      <c:pt idx="105">
                        <c:v>36361887</c:v>
                      </c:pt>
                      <c:pt idx="106">
                        <c:v>33071901</c:v>
                      </c:pt>
                      <c:pt idx="107">
                        <c:v>29566253</c:v>
                      </c:pt>
                      <c:pt idx="108">
                        <c:v>26233929</c:v>
                      </c:pt>
                      <c:pt idx="109">
                        <c:v>23110173</c:v>
                      </c:pt>
                      <c:pt idx="110">
                        <c:v>20410161</c:v>
                      </c:pt>
                      <c:pt idx="111">
                        <c:v>17945929</c:v>
                      </c:pt>
                      <c:pt idx="112">
                        <c:v>15245550</c:v>
                      </c:pt>
                      <c:pt idx="113">
                        <c:v>12516750</c:v>
                      </c:pt>
                      <c:pt idx="114">
                        <c:v>9998185</c:v>
                      </c:pt>
                      <c:pt idx="115">
                        <c:v>7629038</c:v>
                      </c:pt>
                      <c:pt idx="116">
                        <c:v>5187698</c:v>
                      </c:pt>
                      <c:pt idx="117">
                        <c:v>4031022</c:v>
                      </c:pt>
                      <c:pt idx="118">
                        <c:v>4288867</c:v>
                      </c:pt>
                      <c:pt idx="119">
                        <c:v>4872323</c:v>
                      </c:pt>
                      <c:pt idx="120">
                        <c:v>5856441</c:v>
                      </c:pt>
                      <c:pt idx="121">
                        <c:v>6712749</c:v>
                      </c:pt>
                      <c:pt idx="122">
                        <c:v>7713730</c:v>
                      </c:pt>
                      <c:pt idx="123">
                        <c:v>8686435</c:v>
                      </c:pt>
                      <c:pt idx="124">
                        <c:v>10246138</c:v>
                      </c:pt>
                      <c:pt idx="125">
                        <c:v>11770337</c:v>
                      </c:pt>
                      <c:pt idx="126">
                        <c:v>13049821</c:v>
                      </c:pt>
                      <c:pt idx="127">
                        <c:v>14030102</c:v>
                      </c:pt>
                      <c:pt idx="128">
                        <c:v>15403810</c:v>
                      </c:pt>
                      <c:pt idx="129">
                        <c:v>17154803</c:v>
                      </c:pt>
                      <c:pt idx="130">
                        <c:v>19102708</c:v>
                      </c:pt>
                      <c:pt idx="131">
                        <c:v>20877013</c:v>
                      </c:pt>
                      <c:pt idx="132">
                        <c:v>22235726</c:v>
                      </c:pt>
                      <c:pt idx="133">
                        <c:v>23215211</c:v>
                      </c:pt>
                      <c:pt idx="134">
                        <c:v>23819569</c:v>
                      </c:pt>
                      <c:pt idx="135">
                        <c:v>24218876</c:v>
                      </c:pt>
                      <c:pt idx="136">
                        <c:v>24690902</c:v>
                      </c:pt>
                      <c:pt idx="137">
                        <c:v>25140888</c:v>
                      </c:pt>
                      <c:pt idx="138">
                        <c:v>25701007</c:v>
                      </c:pt>
                      <c:pt idx="139">
                        <c:v>26494404</c:v>
                      </c:pt>
                      <c:pt idx="140">
                        <c:v>27033094</c:v>
                      </c:pt>
                      <c:pt idx="141">
                        <c:v>27512614</c:v>
                      </c:pt>
                      <c:pt idx="142">
                        <c:v>27914583</c:v>
                      </c:pt>
                      <c:pt idx="143">
                        <c:v>28298573</c:v>
                      </c:pt>
                      <c:pt idx="144">
                        <c:v>28657111</c:v>
                      </c:pt>
                    </c:numCache>
                  </c:numRef>
                </c:val>
                <c:smooth val="0"/>
                <c:extLst xmlns:c15="http://schemas.microsoft.com/office/drawing/2012/chart">
                  <c:ext xmlns:c16="http://schemas.microsoft.com/office/drawing/2014/chart" uri="{C3380CC4-5D6E-409C-BE32-E72D297353CC}">
                    <c16:uniqueId val="{0000000A-995A-4FE2-9F1C-2C8D3FD27D2B}"/>
                  </c:ext>
                </c:extLst>
              </c15:ser>
            </c15:filteredLineSeries>
            <c15:filteredLine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flow'!$G$9:$G$159</c15:sqref>
                        </c15:fullRef>
                        <c15:formulaRef>
                          <c15:sqref>'domestic air flow'!$G$15:$G$159</c15:sqref>
                        </c15:formulaRef>
                      </c:ext>
                    </c:extLst>
                    <c:numCache>
                      <c:formatCode>_-* #,##0_-;\-* #,##0_-;_-* "-"??_-;_-@_-</c:formatCode>
                      <c:ptCount val="145"/>
                      <c:pt idx="6" formatCode="0%">
                        <c:v>-8.0176901997533554E-4</c:v>
                      </c:pt>
                      <c:pt idx="7" formatCode="0%">
                        <c:v>-7.0264731345990195E-3</c:v>
                      </c:pt>
                      <c:pt idx="8" formatCode="0%">
                        <c:v>-4.6855630017836273E-3</c:v>
                      </c:pt>
                      <c:pt idx="9" formatCode="0%">
                        <c:v>-3.6541221245456612E-3</c:v>
                      </c:pt>
                      <c:pt idx="10" formatCode="0%">
                        <c:v>-1.6016665627783502E-2</c:v>
                      </c:pt>
                      <c:pt idx="11" formatCode="0%">
                        <c:v>-1.6600733434698759E-2</c:v>
                      </c:pt>
                      <c:pt idx="12" formatCode="0%">
                        <c:v>-1.7775355386446857E-2</c:v>
                      </c:pt>
                      <c:pt idx="13" formatCode="0%">
                        <c:v>-1.6400115831666968E-2</c:v>
                      </c:pt>
                      <c:pt idx="14" formatCode="0%">
                        <c:v>-1.6015935023988681E-2</c:v>
                      </c:pt>
                      <c:pt idx="15" formatCode="0%">
                        <c:v>-1.3260256598031161E-2</c:v>
                      </c:pt>
                      <c:pt idx="16" formatCode="0%">
                        <c:v>-5.1279660926254154E-3</c:v>
                      </c:pt>
                      <c:pt idx="17" formatCode="0%">
                        <c:v>2.4477783808082566E-4</c:v>
                      </c:pt>
                      <c:pt idx="18" formatCode="0%">
                        <c:v>-1.1240097132679218E-2</c:v>
                      </c:pt>
                      <c:pt idx="19" formatCode="0%">
                        <c:v>-1.1179719170353769E-2</c:v>
                      </c:pt>
                      <c:pt idx="20" formatCode="0%">
                        <c:v>-1.1808346206321362E-2</c:v>
                      </c:pt>
                      <c:pt idx="21" formatCode="0%">
                        <c:v>-1.1064744016196804E-2</c:v>
                      </c:pt>
                      <c:pt idx="22" formatCode="0%">
                        <c:v>-1.3706482597183109E-2</c:v>
                      </c:pt>
                      <c:pt idx="23" formatCode="0%">
                        <c:v>-1.4943104834402461E-2</c:v>
                      </c:pt>
                      <c:pt idx="24" formatCode="0%">
                        <c:v>-8.8076246732527296E-3</c:v>
                      </c:pt>
                      <c:pt idx="25" formatCode="0%">
                        <c:v>1.5060271250865568E-3</c:v>
                      </c:pt>
                      <c:pt idx="26" formatCode="0%">
                        <c:v>1.1297972717314921E-2</c:v>
                      </c:pt>
                      <c:pt idx="27" formatCode="0%">
                        <c:v>1.8602434687747627E-2</c:v>
                      </c:pt>
                      <c:pt idx="28" formatCode="0%">
                        <c:v>2.2038764398632397E-2</c:v>
                      </c:pt>
                      <c:pt idx="29" formatCode="0%">
                        <c:v>1.8730620985985175E-2</c:v>
                      </c:pt>
                      <c:pt idx="30" formatCode="0%">
                        <c:v>1.9896243935169144E-2</c:v>
                      </c:pt>
                      <c:pt idx="31" formatCode="0%">
                        <c:v>2.6239165145546767E-2</c:v>
                      </c:pt>
                      <c:pt idx="32" formatCode="0%">
                        <c:v>2.9261395240575541E-2</c:v>
                      </c:pt>
                      <c:pt idx="33" formatCode="0%">
                        <c:v>3.1903979372270595E-2</c:v>
                      </c:pt>
                      <c:pt idx="34" formatCode="0%">
                        <c:v>3.7188381195920932E-2</c:v>
                      </c:pt>
                      <c:pt idx="35" formatCode="0%">
                        <c:v>3.6855301678291041E-2</c:v>
                      </c:pt>
                      <c:pt idx="36" formatCode="0%">
                        <c:v>3.6145503723531577E-2</c:v>
                      </c:pt>
                      <c:pt idx="37" formatCode="0%">
                        <c:v>3.0334001838736316E-2</c:v>
                      </c:pt>
                      <c:pt idx="38" formatCode="0%">
                        <c:v>2.4170874423834855E-2</c:v>
                      </c:pt>
                      <c:pt idx="39" formatCode="0%">
                        <c:v>1.9844886140362849E-2</c:v>
                      </c:pt>
                      <c:pt idx="40" formatCode="0%">
                        <c:v>1.8684201908368527E-2</c:v>
                      </c:pt>
                      <c:pt idx="41" formatCode="0%">
                        <c:v>2.2938269765704886E-2</c:v>
                      </c:pt>
                      <c:pt idx="42" formatCode="0%">
                        <c:v>2.7330819270992159E-2</c:v>
                      </c:pt>
                      <c:pt idx="43" formatCode="0%">
                        <c:v>2.7089112118969357E-2</c:v>
                      </c:pt>
                      <c:pt idx="44" formatCode="0%">
                        <c:v>3.0876699228074206E-2</c:v>
                      </c:pt>
                      <c:pt idx="45" formatCode="0%">
                        <c:v>3.6424306100729088E-2</c:v>
                      </c:pt>
                      <c:pt idx="46" formatCode="0%">
                        <c:v>3.7011119336551448E-2</c:v>
                      </c:pt>
                      <c:pt idx="47" formatCode="0%">
                        <c:v>3.940632436450843E-2</c:v>
                      </c:pt>
                      <c:pt idx="48" formatCode="0%">
                        <c:v>4.313749541427804E-2</c:v>
                      </c:pt>
                      <c:pt idx="49" formatCode="0%">
                        <c:v>4.843067330783677E-2</c:v>
                      </c:pt>
                      <c:pt idx="50" formatCode="0%">
                        <c:v>5.3219980683768243E-2</c:v>
                      </c:pt>
                      <c:pt idx="51" formatCode="0%">
                        <c:v>5.8944465823357807E-2</c:v>
                      </c:pt>
                      <c:pt idx="52" formatCode="0%">
                        <c:v>5.8439501548015443E-2</c:v>
                      </c:pt>
                      <c:pt idx="53" formatCode="0%">
                        <c:v>5.3456044533552939E-2</c:v>
                      </c:pt>
                      <c:pt idx="54" formatCode="0%">
                        <c:v>4.5928949010142141E-2</c:v>
                      </c:pt>
                      <c:pt idx="55" formatCode="0%">
                        <c:v>4.226031732097342E-2</c:v>
                      </c:pt>
                      <c:pt idx="56" formatCode="0%">
                        <c:v>3.9414604235821875E-2</c:v>
                      </c:pt>
                      <c:pt idx="57" formatCode="0%">
                        <c:v>3.0999716573196154E-2</c:v>
                      </c:pt>
                      <c:pt idx="58" formatCode="0%">
                        <c:v>2.6362802765628093E-2</c:v>
                      </c:pt>
                      <c:pt idx="59" formatCode="0%">
                        <c:v>2.1726683622169209E-2</c:v>
                      </c:pt>
                      <c:pt idx="60" formatCode="0%">
                        <c:v>1.4059180761019625E-2</c:v>
                      </c:pt>
                      <c:pt idx="61" formatCode="0%">
                        <c:v>6.5209258528164627E-3</c:v>
                      </c:pt>
                      <c:pt idx="62" formatCode="0%">
                        <c:v>4.9440233761272332E-3</c:v>
                      </c:pt>
                      <c:pt idx="63" formatCode="0%">
                        <c:v>1.3306510382696536E-4</c:v>
                      </c:pt>
                      <c:pt idx="64" formatCode="0%">
                        <c:v>-4.6957110615442651E-4</c:v>
                      </c:pt>
                      <c:pt idx="65" formatCode="0%">
                        <c:v>2.0400255394408908E-3</c:v>
                      </c:pt>
                      <c:pt idx="66" formatCode="0%">
                        <c:v>6.4613956233767105E-3</c:v>
                      </c:pt>
                      <c:pt idx="67" formatCode="0%">
                        <c:v>8.723150060612259E-3</c:v>
                      </c:pt>
                      <c:pt idx="68" formatCode="0%">
                        <c:v>4.8613106259393288E-3</c:v>
                      </c:pt>
                      <c:pt idx="69" formatCode="0%">
                        <c:v>8.1409841028519513E-3</c:v>
                      </c:pt>
                      <c:pt idx="70" formatCode="0%">
                        <c:v>1.1195217827834428E-2</c:v>
                      </c:pt>
                      <c:pt idx="71" formatCode="0%">
                        <c:v>1.5975094255264135E-2</c:v>
                      </c:pt>
                      <c:pt idx="72" formatCode="0%">
                        <c:v>2.1966712480579027E-2</c:v>
                      </c:pt>
                      <c:pt idx="73" formatCode="0%">
                        <c:v>2.5831009192109792E-2</c:v>
                      </c:pt>
                      <c:pt idx="74" formatCode="0%">
                        <c:v>2.5250740790863261E-2</c:v>
                      </c:pt>
                      <c:pt idx="75" formatCode="0%">
                        <c:v>2.4667765989178761E-2</c:v>
                      </c:pt>
                      <c:pt idx="76" formatCode="0%">
                        <c:v>2.4844378097069769E-2</c:v>
                      </c:pt>
                      <c:pt idx="77" formatCode="0%">
                        <c:v>2.3291061791439388E-2</c:v>
                      </c:pt>
                      <c:pt idx="78" formatCode="0%">
                        <c:v>1.9197193106162348E-2</c:v>
                      </c:pt>
                      <c:pt idx="79" formatCode="0%">
                        <c:v>1.6383214294271305E-2</c:v>
                      </c:pt>
                      <c:pt idx="80" formatCode="0%">
                        <c:v>1.497683854728774E-2</c:v>
                      </c:pt>
                      <c:pt idx="81" formatCode="0%">
                        <c:v>6.8344592768962301E-3</c:v>
                      </c:pt>
                      <c:pt idx="82" formatCode="0%">
                        <c:v>4.5034018259835877E-3</c:v>
                      </c:pt>
                      <c:pt idx="83" formatCode="0%">
                        <c:v>4.1579618385505076E-3</c:v>
                      </c:pt>
                      <c:pt idx="84" formatCode="0%">
                        <c:v>1.4071465565305918E-3</c:v>
                      </c:pt>
                      <c:pt idx="85" formatCode="0%">
                        <c:v>2.1002614423335248E-3</c:v>
                      </c:pt>
                      <c:pt idx="86" formatCode="0%">
                        <c:v>2.0709426738217082E-3</c:v>
                      </c:pt>
                      <c:pt idx="87" formatCode="0%">
                        <c:v>2.9300293688859693E-3</c:v>
                      </c:pt>
                      <c:pt idx="88" formatCode="0%">
                        <c:v>3.626426275279085E-3</c:v>
                      </c:pt>
                      <c:pt idx="89" formatCode="0%">
                        <c:v>4.9903343114408461E-3</c:v>
                      </c:pt>
                      <c:pt idx="90" formatCode="0%">
                        <c:v>7.7105954176668818E-3</c:v>
                      </c:pt>
                      <c:pt idx="91" formatCode="0%">
                        <c:v>9.2069501615261954E-3</c:v>
                      </c:pt>
                      <c:pt idx="92" formatCode="0%">
                        <c:v>1.3605488065368909E-2</c:v>
                      </c:pt>
                      <c:pt idx="93" formatCode="0%">
                        <c:v>2.4318548018032533E-2</c:v>
                      </c:pt>
                      <c:pt idx="94" formatCode="0%">
                        <c:v>2.2659298923021674E-2</c:v>
                      </c:pt>
                      <c:pt idx="95" formatCode="0%">
                        <c:v>1.7474098435281429E-2</c:v>
                      </c:pt>
                      <c:pt idx="96" formatCode="0%">
                        <c:v>1.0968540547068414E-2</c:v>
                      </c:pt>
                      <c:pt idx="97" formatCode="0%">
                        <c:v>2.7161305859087475E-3</c:v>
                      </c:pt>
                      <c:pt idx="98" formatCode="0%">
                        <c:v>-5.2300065438216845E-3</c:v>
                      </c:pt>
                      <c:pt idx="99" formatCode="0%">
                        <c:v>-1.1758786799537388E-2</c:v>
                      </c:pt>
                      <c:pt idx="100" formatCode="0%">
                        <c:v>-1.9432370875327492E-2</c:v>
                      </c:pt>
                      <c:pt idx="101" formatCode="0%">
                        <c:v>-2.7572010697980175E-2</c:v>
                      </c:pt>
                      <c:pt idx="102" formatCode="0%">
                        <c:v>-3.284425079066821E-2</c:v>
                      </c:pt>
                      <c:pt idx="103" formatCode="0%">
                        <c:v>-3.7751771879343983E-2</c:v>
                      </c:pt>
                      <c:pt idx="104" formatCode="0%">
                        <c:v>-4.4289649994680956E-2</c:v>
                      </c:pt>
                      <c:pt idx="105" formatCode="0%">
                        <c:v>-9.4449675494352889E-2</c:v>
                      </c:pt>
                      <c:pt idx="106" formatCode="0%">
                        <c:v>-0.17563266867438135</c:v>
                      </c:pt>
                      <c:pt idx="107" formatCode="0%">
                        <c:v>-0.26183554657606573</c:v>
                      </c:pt>
                      <c:pt idx="108" formatCode="0%">
                        <c:v>-0.34164189995625072</c:v>
                      </c:pt>
                      <c:pt idx="109" formatCode="0%">
                        <c:v>-0.41680981762913943</c:v>
                      </c:pt>
                      <c:pt idx="110" formatCode="0%">
                        <c:v>-0.48185146390404199</c:v>
                      </c:pt>
                      <c:pt idx="111" formatCode="0%">
                        <c:v>-0.54171219514138436</c:v>
                      </c:pt>
                      <c:pt idx="112" formatCode="0%">
                        <c:v>-0.60841745975430561</c:v>
                      </c:pt>
                      <c:pt idx="113" formatCode="0%">
                        <c:v>-0.67638534053450872</c:v>
                      </c:pt>
                      <c:pt idx="114" formatCode="0%">
                        <c:v>-0.74059343640890818</c:v>
                      </c:pt>
                      <c:pt idx="115" formatCode="0%">
                        <c:v>-0.80129459740699205</c:v>
                      </c:pt>
                      <c:pt idx="116" formatCode="0%">
                        <c:v>-0.86419399127618113</c:v>
                      </c:pt>
                      <c:pt idx="117" formatCode="0%">
                        <c:v>-0.889141561877688</c:v>
                      </c:pt>
                      <c:pt idx="118" formatCode="0%">
                        <c:v>-0.87031688925290385</c:v>
                      </c:pt>
                      <c:pt idx="119" formatCode="0%">
                        <c:v>-0.83520661207898073</c:v>
                      </c:pt>
                      <c:pt idx="120" formatCode="0%">
                        <c:v>-0.77676081230531657</c:v>
                      </c:pt>
                      <c:pt idx="121" formatCode="0%">
                        <c:v>-0.70953272396532907</c:v>
                      </c:pt>
                      <c:pt idx="122" formatCode="0%">
                        <c:v>-0.62206422575500508</c:v>
                      </c:pt>
                      <c:pt idx="123" formatCode="0%">
                        <c:v>-0.5159662673356169</c:v>
                      </c:pt>
                      <c:pt idx="124" formatCode="0%">
                        <c:v>-0.32792598495954556</c:v>
                      </c:pt>
                      <c:pt idx="125" formatCode="0%">
                        <c:v>-5.9633131603651107E-2</c:v>
                      </c:pt>
                      <c:pt idx="126" formatCode="0%">
                        <c:v>0.3052189972480005</c:v>
                      </c:pt>
                      <c:pt idx="127" formatCode="0%">
                        <c:v>0.83903946998297818</c:v>
                      </c:pt>
                      <c:pt idx="128" formatCode="0%">
                        <c:v>1.9692958225401711</c:v>
                      </c:pt>
                      <c:pt idx="129" formatCode="0%">
                        <c:v>3.2556957019832686</c:v>
                      </c:pt>
                      <c:pt idx="130" formatCode="0%">
                        <c:v>3.4540220062781151</c:v>
                      </c:pt>
                      <c:pt idx="131" formatCode="0%">
                        <c:v>3.2848171190620983</c:v>
                      </c:pt>
                      <c:pt idx="132" formatCode="0%">
                        <c:v>2.7967984309924749</c:v>
                      </c:pt>
                      <c:pt idx="133" formatCode="0%">
                        <c:v>2.4583761436633487</c:v>
                      </c:pt>
                      <c:pt idx="134" formatCode="0%">
                        <c:v>2.087944353769188</c:v>
                      </c:pt>
                      <c:pt idx="135" formatCode="0%">
                        <c:v>1.7881260839458304</c:v>
                      </c:pt>
                      <c:pt idx="136" formatCode="0%">
                        <c:v>1.4097764445491561</c:v>
                      </c:pt>
                      <c:pt idx="137" formatCode="0%">
                        <c:v>1.1359531167204473</c:v>
                      </c:pt>
                      <c:pt idx="138" formatCode="0%">
                        <c:v>0.96945283770558999</c:v>
                      </c:pt>
                      <c:pt idx="139" formatCode="0%">
                        <c:v>0.88839710502461067</c:v>
                      </c:pt>
                      <c:pt idx="140" formatCode="0%">
                        <c:v>0.75496153224429541</c:v>
                      </c:pt>
                      <c:pt idx="141" formatCode="0%">
                        <c:v>0.60378489919120615</c:v>
                      </c:pt>
                      <c:pt idx="142" formatCode="0%">
                        <c:v>0.46128931039515447</c:v>
                      </c:pt>
                      <c:pt idx="143" formatCode="0%">
                        <c:v>0.35548955207337374</c:v>
                      </c:pt>
                      <c:pt idx="144" formatCode="0%">
                        <c:v>0.28878683790221199</c:v>
                      </c:pt>
                    </c:numCache>
                  </c:numRef>
                </c:val>
                <c:smooth val="0"/>
                <c:extLst xmlns:c15="http://schemas.microsoft.com/office/drawing/2012/chart">
                  <c:ext xmlns:c16="http://schemas.microsoft.com/office/drawing/2014/chart" uri="{C3380CC4-5D6E-409C-BE32-E72D297353CC}">
                    <c16:uniqueId val="{0000000B-995A-4FE2-9F1C-2C8D3FD27D2B}"/>
                  </c:ext>
                </c:extLst>
              </c15:ser>
            </c15:filteredLineSeries>
            <c15:filteredLine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flow'!$H$9:$H$159</c15:sqref>
                        </c15:fullRef>
                        <c15:formulaRef>
                          <c15:sqref>'domestic air flow'!$H$15:$H$159</c15:sqref>
                        </c15:formulaRef>
                      </c:ext>
                    </c:extLst>
                    <c:numCache>
                      <c:formatCode>_-* #,##0_-;\-* #,##0_-;_-* "-"??_-;_-@_-</c:formatCode>
                      <c:ptCount val="145"/>
                      <c:pt idx="0">
                        <c:v>5311255</c:v>
                      </c:pt>
                      <c:pt idx="1">
                        <c:v>5278393</c:v>
                      </c:pt>
                      <c:pt idx="2">
                        <c:v>5245718</c:v>
                      </c:pt>
                      <c:pt idx="3">
                        <c:v>5216962</c:v>
                      </c:pt>
                      <c:pt idx="4">
                        <c:v>5166942</c:v>
                      </c:pt>
                      <c:pt idx="5">
                        <c:v>5174630</c:v>
                      </c:pt>
                      <c:pt idx="6">
                        <c:v>5242212</c:v>
                      </c:pt>
                      <c:pt idx="7">
                        <c:v>5239969</c:v>
                      </c:pt>
                      <c:pt idx="8">
                        <c:v>5247232</c:v>
                      </c:pt>
                      <c:pt idx="9">
                        <c:v>5259029</c:v>
                      </c:pt>
                      <c:pt idx="10">
                        <c:v>5280547</c:v>
                      </c:pt>
                      <c:pt idx="11">
                        <c:v>5298132</c:v>
                      </c:pt>
                      <c:pt idx="12">
                        <c:v>5301621</c:v>
                      </c:pt>
                      <c:pt idx="13">
                        <c:v>5295441</c:v>
                      </c:pt>
                      <c:pt idx="14">
                        <c:v>5289751</c:v>
                      </c:pt>
                      <c:pt idx="15">
                        <c:v>5287269</c:v>
                      </c:pt>
                      <c:pt idx="16">
                        <c:v>5290340</c:v>
                      </c:pt>
                      <c:pt idx="17">
                        <c:v>5315882</c:v>
                      </c:pt>
                      <c:pt idx="18">
                        <c:v>5330640</c:v>
                      </c:pt>
                      <c:pt idx="19">
                        <c:v>5330581</c:v>
                      </c:pt>
                      <c:pt idx="20">
                        <c:v>5336668</c:v>
                      </c:pt>
                      <c:pt idx="21">
                        <c:v>5347744</c:v>
                      </c:pt>
                      <c:pt idx="22">
                        <c:v>5331917</c:v>
                      </c:pt>
                      <c:pt idx="23">
                        <c:v>5343947</c:v>
                      </c:pt>
                      <c:pt idx="24">
                        <c:v>5353318</c:v>
                      </c:pt>
                      <c:pt idx="25">
                        <c:v>5383031</c:v>
                      </c:pt>
                      <c:pt idx="26">
                        <c:v>5407911</c:v>
                      </c:pt>
                      <c:pt idx="27">
                        <c:v>5433031</c:v>
                      </c:pt>
                      <c:pt idx="28">
                        <c:v>5454982</c:v>
                      </c:pt>
                      <c:pt idx="29">
                        <c:v>5450480</c:v>
                      </c:pt>
                      <c:pt idx="30">
                        <c:v>5462243</c:v>
                      </c:pt>
                      <c:pt idx="31">
                        <c:v>5484795</c:v>
                      </c:pt>
                      <c:pt idx="32">
                        <c:v>5491635</c:v>
                      </c:pt>
                      <c:pt idx="33">
                        <c:v>5487639</c:v>
                      </c:pt>
                      <c:pt idx="34">
                        <c:v>5497618</c:v>
                      </c:pt>
                      <c:pt idx="35">
                        <c:v>5489573</c:v>
                      </c:pt>
                      <c:pt idx="36">
                        <c:v>5492530</c:v>
                      </c:pt>
                      <c:pt idx="37">
                        <c:v>5473255</c:v>
                      </c:pt>
                      <c:pt idx="38">
                        <c:v>5450631</c:v>
                      </c:pt>
                      <c:pt idx="39">
                        <c:v>5431059</c:v>
                      </c:pt>
                      <c:pt idx="40">
                        <c:v>5430601</c:v>
                      </c:pt>
                      <c:pt idx="41">
                        <c:v>5435793</c:v>
                      </c:pt>
                      <c:pt idx="42">
                        <c:v>5438591</c:v>
                      </c:pt>
                      <c:pt idx="43">
                        <c:v>5437746</c:v>
                      </c:pt>
                      <c:pt idx="44">
                        <c:v>5456160</c:v>
                      </c:pt>
                      <c:pt idx="45">
                        <c:v>5491787</c:v>
                      </c:pt>
                      <c:pt idx="46">
                        <c:v>5504885</c:v>
                      </c:pt>
                      <c:pt idx="47">
                        <c:v>5532429</c:v>
                      </c:pt>
                      <c:pt idx="48">
                        <c:v>5558745</c:v>
                      </c:pt>
                      <c:pt idx="49">
                        <c:v>5588340</c:v>
                      </c:pt>
                      <c:pt idx="50">
                        <c:v>5617224</c:v>
                      </c:pt>
                      <c:pt idx="51">
                        <c:v>5649386</c:v>
                      </c:pt>
                      <c:pt idx="52">
                        <c:v>5691066</c:v>
                      </c:pt>
                      <c:pt idx="53">
                        <c:v>5726358</c:v>
                      </c:pt>
                      <c:pt idx="54">
                        <c:v>5752595</c:v>
                      </c:pt>
                      <c:pt idx="55">
                        <c:v>5780253</c:v>
                      </c:pt>
                      <c:pt idx="56">
                        <c:v>5824667</c:v>
                      </c:pt>
                      <c:pt idx="57">
                        <c:v>5851797</c:v>
                      </c:pt>
                      <c:pt idx="58">
                        <c:v>5891811</c:v>
                      </c:pt>
                      <c:pt idx="59">
                        <c:v>5926421</c:v>
                      </c:pt>
                      <c:pt idx="60">
                        <c:v>5973601</c:v>
                      </c:pt>
                      <c:pt idx="61">
                        <c:v>6023890</c:v>
                      </c:pt>
                      <c:pt idx="62">
                        <c:v>6084983</c:v>
                      </c:pt>
                      <c:pt idx="63">
                        <c:v>6130868</c:v>
                      </c:pt>
                      <c:pt idx="64">
                        <c:v>6155216</c:v>
                      </c:pt>
                      <c:pt idx="65">
                        <c:v>6190855</c:v>
                      </c:pt>
                      <c:pt idx="66">
                        <c:v>6246282</c:v>
                      </c:pt>
                      <c:pt idx="67">
                        <c:v>6300541</c:v>
                      </c:pt>
                      <c:pt idx="68">
                        <c:v>6322537</c:v>
                      </c:pt>
                      <c:pt idx="69">
                        <c:v>6352295</c:v>
                      </c:pt>
                      <c:pt idx="70">
                        <c:v>6388874</c:v>
                      </c:pt>
                      <c:pt idx="71">
                        <c:v>6402207</c:v>
                      </c:pt>
                      <c:pt idx="72">
                        <c:v>6403576</c:v>
                      </c:pt>
                      <c:pt idx="73">
                        <c:v>6394820</c:v>
                      </c:pt>
                      <c:pt idx="74">
                        <c:v>6374144</c:v>
                      </c:pt>
                      <c:pt idx="75">
                        <c:v>6367694</c:v>
                      </c:pt>
                      <c:pt idx="76">
                        <c:v>6359188</c:v>
                      </c:pt>
                      <c:pt idx="77">
                        <c:v>6343725</c:v>
                      </c:pt>
                      <c:pt idx="78">
                        <c:v>6312670</c:v>
                      </c:pt>
                      <c:pt idx="79">
                        <c:v>6288751</c:v>
                      </c:pt>
                      <c:pt idx="80">
                        <c:v>6256739</c:v>
                      </c:pt>
                      <c:pt idx="81">
                        <c:v>6237024</c:v>
                      </c:pt>
                      <c:pt idx="82">
                        <c:v>6230043</c:v>
                      </c:pt>
                      <c:pt idx="83">
                        <c:v>6251083</c:v>
                      </c:pt>
                      <c:pt idx="84">
                        <c:v>6264490</c:v>
                      </c:pt>
                      <c:pt idx="85">
                        <c:v>6297745</c:v>
                      </c:pt>
                      <c:pt idx="86">
                        <c:v>6337555</c:v>
                      </c:pt>
                      <c:pt idx="87">
                        <c:v>6355287</c:v>
                      </c:pt>
                      <c:pt idx="88">
                        <c:v>6386147</c:v>
                      </c:pt>
                      <c:pt idx="89">
                        <c:v>6427295</c:v>
                      </c:pt>
                      <c:pt idx="90">
                        <c:v>6477513</c:v>
                      </c:pt>
                      <c:pt idx="91">
                        <c:v>6510791</c:v>
                      </c:pt>
                      <c:pt idx="92">
                        <c:v>6563330</c:v>
                      </c:pt>
                      <c:pt idx="93">
                        <c:v>6600172</c:v>
                      </c:pt>
                      <c:pt idx="94">
                        <c:v>6625243</c:v>
                      </c:pt>
                      <c:pt idx="95">
                        <c:v>6642264</c:v>
                      </c:pt>
                      <c:pt idx="96">
                        <c:v>6636506</c:v>
                      </c:pt>
                      <c:pt idx="97">
                        <c:v>6619942</c:v>
                      </c:pt>
                      <c:pt idx="98">
                        <c:v>6590935</c:v>
                      </c:pt>
                      <c:pt idx="99">
                        <c:v>6576707</c:v>
                      </c:pt>
                      <c:pt idx="100">
                        <c:v>6556141</c:v>
                      </c:pt>
                      <c:pt idx="101">
                        <c:v>6509930</c:v>
                      </c:pt>
                      <c:pt idx="102">
                        <c:v>6470296</c:v>
                      </c:pt>
                      <c:pt idx="103">
                        <c:v>6454142</c:v>
                      </c:pt>
                      <c:pt idx="104">
                        <c:v>6400907</c:v>
                      </c:pt>
                      <c:pt idx="105">
                        <c:v>6087258</c:v>
                      </c:pt>
                      <c:pt idx="106">
                        <c:v>5522417</c:v>
                      </c:pt>
                      <c:pt idx="107">
                        <c:v>4953994</c:v>
                      </c:pt>
                      <c:pt idx="108">
                        <c:v>4433057</c:v>
                      </c:pt>
                      <c:pt idx="109">
                        <c:v>3967141</c:v>
                      </c:pt>
                      <c:pt idx="110">
                        <c:v>3596196</c:v>
                      </c:pt>
                      <c:pt idx="111">
                        <c:v>3261919</c:v>
                      </c:pt>
                      <c:pt idx="112">
                        <c:v>2856062</c:v>
                      </c:pt>
                      <c:pt idx="113">
                        <c:v>2411160</c:v>
                      </c:pt>
                      <c:pt idx="114">
                        <c:v>2023549</c:v>
                      </c:pt>
                      <c:pt idx="115">
                        <c:v>1619466</c:v>
                      </c:pt>
                      <c:pt idx="116">
                        <c:v>1194307</c:v>
                      </c:pt>
                      <c:pt idx="117">
                        <c:v>1004255</c:v>
                      </c:pt>
                      <c:pt idx="118">
                        <c:v>1088491</c:v>
                      </c:pt>
                      <c:pt idx="119">
                        <c:v>1239496</c:v>
                      </c:pt>
                      <c:pt idx="120">
                        <c:v>1452432</c:v>
                      </c:pt>
                      <c:pt idx="121">
                        <c:v>1687159</c:v>
                      </c:pt>
                      <c:pt idx="122">
                        <c:v>1892149</c:v>
                      </c:pt>
                      <c:pt idx="123">
                        <c:v>2065346</c:v>
                      </c:pt>
                      <c:pt idx="124">
                        <c:v>2340733</c:v>
                      </c:pt>
                      <c:pt idx="125">
                        <c:v>2643314</c:v>
                      </c:pt>
                      <c:pt idx="126">
                        <c:v>2893523</c:v>
                      </c:pt>
                      <c:pt idx="127">
                        <c:v>3105404</c:v>
                      </c:pt>
                      <c:pt idx="128">
                        <c:v>3416725</c:v>
                      </c:pt>
                      <c:pt idx="129">
                        <c:v>3765231</c:v>
                      </c:pt>
                      <c:pt idx="130">
                        <c:v>4111653</c:v>
                      </c:pt>
                      <c:pt idx="131">
                        <c:v>4402714</c:v>
                      </c:pt>
                      <c:pt idx="132">
                        <c:v>4606347</c:v>
                      </c:pt>
                      <c:pt idx="133">
                        <c:v>4741650</c:v>
                      </c:pt>
                      <c:pt idx="134">
                        <c:v>4830974</c:v>
                      </c:pt>
                      <c:pt idx="135">
                        <c:v>4927982</c:v>
                      </c:pt>
                      <c:pt idx="136">
                        <c:v>4992238</c:v>
                      </c:pt>
                      <c:pt idx="137">
                        <c:v>5047584</c:v>
                      </c:pt>
                      <c:pt idx="138">
                        <c:v>5109248</c:v>
                      </c:pt>
                      <c:pt idx="139">
                        <c:v>5219944</c:v>
                      </c:pt>
                      <c:pt idx="140">
                        <c:v>5281291</c:v>
                      </c:pt>
                      <c:pt idx="141">
                        <c:v>5343709</c:v>
                      </c:pt>
                      <c:pt idx="142">
                        <c:v>5460722</c:v>
                      </c:pt>
                      <c:pt idx="143">
                        <c:v>5539115</c:v>
                      </c:pt>
                      <c:pt idx="144">
                        <c:v>5632234</c:v>
                      </c:pt>
                    </c:numCache>
                  </c:numRef>
                </c:val>
                <c:smooth val="0"/>
                <c:extLst xmlns:c15="http://schemas.microsoft.com/office/drawing/2012/chart">
                  <c:ext xmlns:c16="http://schemas.microsoft.com/office/drawing/2014/chart" uri="{C3380CC4-5D6E-409C-BE32-E72D297353CC}">
                    <c16:uniqueId val="{0000000C-995A-4FE2-9F1C-2C8D3FD27D2B}"/>
                  </c:ext>
                </c:extLst>
              </c15:ser>
            </c15:filteredLineSeries>
            <c15:filteredLine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flow'!$I$9:$I$159</c15:sqref>
                        </c15:fullRef>
                        <c15:formulaRef>
                          <c15:sqref>'domestic air flow'!$I$15:$I$159</c15:sqref>
                        </c15:formulaRef>
                      </c:ext>
                    </c:extLst>
                    <c:numCache>
                      <c:formatCode>_-* #,##0_-;\-* #,##0_-;_-* "-"??_-;_-@_-</c:formatCode>
                      <c:ptCount val="145"/>
                      <c:pt idx="6" formatCode="0%">
                        <c:v>-1.8556066414968868E-2</c:v>
                      </c:pt>
                      <c:pt idx="7" formatCode="0%">
                        <c:v>-1.6593580119758592E-2</c:v>
                      </c:pt>
                      <c:pt idx="8" formatCode="0%">
                        <c:v>-9.1811443442360759E-3</c:v>
                      </c:pt>
                      <c:pt idx="9" formatCode="0%">
                        <c:v>1.7864044676493733E-3</c:v>
                      </c:pt>
                      <c:pt idx="10" formatCode="0%">
                        <c:v>-7.5972961331125218E-3</c:v>
                      </c:pt>
                      <c:pt idx="11" formatCode="0%">
                        <c:v>-8.3184622243884683E-3</c:v>
                      </c:pt>
                      <c:pt idx="12" formatCode="0%">
                        <c:v>-1.8138839125592728E-3</c:v>
                      </c:pt>
                      <c:pt idx="13" formatCode="0%">
                        <c:v>3.2297708791293109E-3</c:v>
                      </c:pt>
                      <c:pt idx="14" formatCode="0%">
                        <c:v>8.3940844704194929E-3</c:v>
                      </c:pt>
                      <c:pt idx="15" formatCode="0%">
                        <c:v>1.347661723432143E-2</c:v>
                      </c:pt>
                      <c:pt idx="16" formatCode="0%">
                        <c:v>2.3882211180230008E-2</c:v>
                      </c:pt>
                      <c:pt idx="17" formatCode="0%">
                        <c:v>2.7297024135058932E-2</c:v>
                      </c:pt>
                      <c:pt idx="18" formatCode="0%">
                        <c:v>1.6868451714657857E-2</c:v>
                      </c:pt>
                      <c:pt idx="19" formatCode="0%">
                        <c:v>1.7292468714986672E-2</c:v>
                      </c:pt>
                      <c:pt idx="20" formatCode="0%">
                        <c:v>1.7044415036346783E-2</c:v>
                      </c:pt>
                      <c:pt idx="21" formatCode="0%">
                        <c:v>1.686908362741487E-2</c:v>
                      </c:pt>
                      <c:pt idx="22" formatCode="0%">
                        <c:v>9.7281588441500474E-3</c:v>
                      </c:pt>
                      <c:pt idx="23" formatCode="0%">
                        <c:v>8.6473874188110079E-3</c:v>
                      </c:pt>
                      <c:pt idx="24" formatCode="0%">
                        <c:v>9.7511685576920724E-3</c:v>
                      </c:pt>
                      <c:pt idx="25" formatCode="0%">
                        <c:v>1.6540643168340464E-2</c:v>
                      </c:pt>
                      <c:pt idx="26" formatCode="0%">
                        <c:v>2.2337535358469614E-2</c:v>
                      </c:pt>
                      <c:pt idx="27" formatCode="0%">
                        <c:v>2.7568485734317659E-2</c:v>
                      </c:pt>
                      <c:pt idx="28" formatCode="0%">
                        <c:v>3.1121251186124143E-2</c:v>
                      </c:pt>
                      <c:pt idx="29" formatCode="0%">
                        <c:v>2.5319975123601315E-2</c:v>
                      </c:pt>
                      <c:pt idx="30" formatCode="0%">
                        <c:v>2.4688029955127339E-2</c:v>
                      </c:pt>
                      <c:pt idx="31" formatCode="0%">
                        <c:v>2.8930054716362064E-2</c:v>
                      </c:pt>
                      <c:pt idx="32" formatCode="0%">
                        <c:v>2.9038156392715456E-2</c:v>
                      </c:pt>
                      <c:pt idx="33" formatCode="0%">
                        <c:v>2.6159629181950372E-2</c:v>
                      </c:pt>
                      <c:pt idx="34" formatCode="0%">
                        <c:v>3.1077190436385262E-2</c:v>
                      </c:pt>
                      <c:pt idx="35" formatCode="0%">
                        <c:v>2.7250644514251358E-2</c:v>
                      </c:pt>
                      <c:pt idx="36" formatCode="0%">
                        <c:v>2.600480673854981E-2</c:v>
                      </c:pt>
                      <c:pt idx="37" formatCode="0%">
                        <c:v>1.6760817465104695E-2</c:v>
                      </c:pt>
                      <c:pt idx="38" formatCode="0%">
                        <c:v>7.8995382875198944E-3</c:v>
                      </c:pt>
                      <c:pt idx="39" formatCode="0%">
                        <c:v>-3.6296498216189084E-4</c:v>
                      </c:pt>
                      <c:pt idx="40" formatCode="0%">
                        <c:v>-4.4694922916335925E-3</c:v>
                      </c:pt>
                      <c:pt idx="41" formatCode="0%">
                        <c:v>-2.6946250605451262E-3</c:v>
                      </c:pt>
                      <c:pt idx="42" formatCode="0%">
                        <c:v>-4.330089305803495E-3</c:v>
                      </c:pt>
                      <c:pt idx="43" formatCode="0%">
                        <c:v>-8.578078123247998E-3</c:v>
                      </c:pt>
                      <c:pt idx="44" formatCode="0%">
                        <c:v>-6.4598248062735413E-3</c:v>
                      </c:pt>
                      <c:pt idx="45" formatCode="0%">
                        <c:v>7.5588062552948542E-4</c:v>
                      </c:pt>
                      <c:pt idx="46" formatCode="0%">
                        <c:v>1.321845206414851E-3</c:v>
                      </c:pt>
                      <c:pt idx="47" formatCode="0%">
                        <c:v>7.806800273901085E-3</c:v>
                      </c:pt>
                      <c:pt idx="48" formatCode="0%">
                        <c:v>1.205546442167817E-2</c:v>
                      </c:pt>
                      <c:pt idx="49" formatCode="0%">
                        <c:v>2.1026793014394543E-2</c:v>
                      </c:pt>
                      <c:pt idx="50" formatCode="0%">
                        <c:v>3.0563984243292198E-2</c:v>
                      </c:pt>
                      <c:pt idx="51" formatCode="0%">
                        <c:v>4.0199710590512826E-2</c:v>
                      </c:pt>
                      <c:pt idx="52" formatCode="0%">
                        <c:v>4.796246308649816E-2</c:v>
                      </c:pt>
                      <c:pt idx="53" formatCode="0%">
                        <c:v>5.345402225581438E-2</c:v>
                      </c:pt>
                      <c:pt idx="54" formatCode="0%">
                        <c:v>5.7736277649854527E-2</c:v>
                      </c:pt>
                      <c:pt idx="55" formatCode="0%">
                        <c:v>6.2986943487246372E-2</c:v>
                      </c:pt>
                      <c:pt idx="56" formatCode="0%">
                        <c:v>6.7539624937685117E-2</c:v>
                      </c:pt>
                      <c:pt idx="57" formatCode="0%">
                        <c:v>6.5554254016042507E-2</c:v>
                      </c:pt>
                      <c:pt idx="58" formatCode="0%">
                        <c:v>7.0287753513470302E-2</c:v>
                      </c:pt>
                      <c:pt idx="59" formatCode="0%">
                        <c:v>7.1215012429441032E-2</c:v>
                      </c:pt>
                      <c:pt idx="60" formatCode="0%">
                        <c:v>7.4631234208440936E-2</c:v>
                      </c:pt>
                      <c:pt idx="61" formatCode="0%">
                        <c:v>7.7939065983816308E-2</c:v>
                      </c:pt>
                      <c:pt idx="62" formatCode="0%">
                        <c:v>8.327227114318389E-2</c:v>
                      </c:pt>
                      <c:pt idx="63" formatCode="0%">
                        <c:v>8.5227314968387716E-2</c:v>
                      </c:pt>
                      <c:pt idx="64" formatCode="0%">
                        <c:v>8.1557655455058858E-2</c:v>
                      </c:pt>
                      <c:pt idx="65" formatCode="0%">
                        <c:v>8.1115606114741695E-2</c:v>
                      </c:pt>
                      <c:pt idx="66" formatCode="0%">
                        <c:v>8.5819877811665862E-2</c:v>
                      </c:pt>
                      <c:pt idx="67" formatCode="0%">
                        <c:v>9.0011284973166406E-2</c:v>
                      </c:pt>
                      <c:pt idx="68" formatCode="0%">
                        <c:v>8.5476131081828374E-2</c:v>
                      </c:pt>
                      <c:pt idx="69" formatCode="0%">
                        <c:v>8.5528940938997031E-2</c:v>
                      </c:pt>
                      <c:pt idx="70" formatCode="0%">
                        <c:v>8.4365061947845918E-2</c:v>
                      </c:pt>
                      <c:pt idx="71" formatCode="0%">
                        <c:v>8.0282180425589073E-2</c:v>
                      </c:pt>
                      <c:pt idx="72" formatCode="0%">
                        <c:v>7.1979196467926124E-2</c:v>
                      </c:pt>
                      <c:pt idx="73" formatCode="0%">
                        <c:v>6.1576489610534059E-2</c:v>
                      </c:pt>
                      <c:pt idx="74" formatCode="0%">
                        <c:v>4.7520428569808655E-2</c:v>
                      </c:pt>
                      <c:pt idx="75" formatCode="0%">
                        <c:v>3.8628461744731744E-2</c:v>
                      </c:pt>
                      <c:pt idx="76" formatCode="0%">
                        <c:v>3.3138073464846728E-2</c:v>
                      </c:pt>
                      <c:pt idx="77" formatCode="0%">
                        <c:v>2.4692873601465389E-2</c:v>
                      </c:pt>
                      <c:pt idx="78" formatCode="0%">
                        <c:v>1.0628402624153056E-2</c:v>
                      </c:pt>
                      <c:pt idx="79" formatCode="0%">
                        <c:v>-1.8712678800122085E-3</c:v>
                      </c:pt>
                      <c:pt idx="80" formatCode="0%">
                        <c:v>-1.040689837006885E-2</c:v>
                      </c:pt>
                      <c:pt idx="81" formatCode="0%">
                        <c:v>-1.8146354978791131E-2</c:v>
                      </c:pt>
                      <c:pt idx="82" formatCode="0%">
                        <c:v>-2.4860562283745148E-2</c:v>
                      </c:pt>
                      <c:pt idx="83" formatCode="0%">
                        <c:v>-2.360498496846478E-2</c:v>
                      </c:pt>
                      <c:pt idx="84" formatCode="0%">
                        <c:v>-2.1720051421268365E-2</c:v>
                      </c:pt>
                      <c:pt idx="85" formatCode="0%">
                        <c:v>-1.5180255269108435E-2</c:v>
                      </c:pt>
                      <c:pt idx="86" formatCode="0%">
                        <c:v>-5.7402217458532474E-3</c:v>
                      </c:pt>
                      <c:pt idx="87" formatCode="0%">
                        <c:v>-1.9484290545368544E-3</c:v>
                      </c:pt>
                      <c:pt idx="88" formatCode="0%">
                        <c:v>4.2393777318739433E-3</c:v>
                      </c:pt>
                      <c:pt idx="89" formatCode="0%">
                        <c:v>1.3173647974967388E-2</c:v>
                      </c:pt>
                      <c:pt idx="90" formatCode="0%">
                        <c:v>2.611303933201007E-2</c:v>
                      </c:pt>
                      <c:pt idx="91" formatCode="0%">
                        <c:v>3.5307487925662823E-2</c:v>
                      </c:pt>
                      <c:pt idx="92" formatCode="0%">
                        <c:v>4.900172438070375E-2</c:v>
                      </c:pt>
                      <c:pt idx="93" formatCode="0%">
                        <c:v>5.8224563509776457E-2</c:v>
                      </c:pt>
                      <c:pt idx="94" formatCode="0%">
                        <c:v>6.3434554143526778E-2</c:v>
                      </c:pt>
                      <c:pt idx="95" formatCode="0%">
                        <c:v>6.2578116463979122E-2</c:v>
                      </c:pt>
                      <c:pt idx="96" formatCode="0%">
                        <c:v>5.9384882089364016E-2</c:v>
                      </c:pt>
                      <c:pt idx="97" formatCode="0%">
                        <c:v>5.1160693232260121E-2</c:v>
                      </c:pt>
                      <c:pt idx="98" formatCode="0%">
                        <c:v>3.9980718116055795E-2</c:v>
                      </c:pt>
                      <c:pt idx="99" formatCode="0%">
                        <c:v>3.4840283373512478E-2</c:v>
                      </c:pt>
                      <c:pt idx="100" formatCode="0%">
                        <c:v>2.6619180548145854E-2</c:v>
                      </c:pt>
                      <c:pt idx="101" formatCode="0%">
                        <c:v>1.2856886139503476E-2</c:v>
                      </c:pt>
                      <c:pt idx="102" formatCode="0%">
                        <c:v>-1.1141621792190922E-3</c:v>
                      </c:pt>
                      <c:pt idx="103" formatCode="0%">
                        <c:v>-8.7007861256796597E-3</c:v>
                      </c:pt>
                      <c:pt idx="104" formatCode="0%">
                        <c:v>-2.4747041517034798E-2</c:v>
                      </c:pt>
                      <c:pt idx="105" formatCode="0%">
                        <c:v>-7.7712217196763966E-2</c:v>
                      </c:pt>
                      <c:pt idx="106" formatCode="0%">
                        <c:v>-0.16645819632578004</c:v>
                      </c:pt>
                      <c:pt idx="107" formatCode="0%">
                        <c:v>-0.25417086704171948</c:v>
                      </c:pt>
                      <c:pt idx="108" formatCode="0%">
                        <c:v>-0.33201943914463422</c:v>
                      </c:pt>
                      <c:pt idx="109" formatCode="0%">
                        <c:v>-0.40072873750253402</c:v>
                      </c:pt>
                      <c:pt idx="110" formatCode="0%">
                        <c:v>-0.45437240694984854</c:v>
                      </c:pt>
                      <c:pt idx="111" formatCode="0%">
                        <c:v>-0.50401941275474182</c:v>
                      </c:pt>
                      <c:pt idx="112" formatCode="0%">
                        <c:v>-0.56436842953804689</c:v>
                      </c:pt>
                      <c:pt idx="113" formatCode="0%">
                        <c:v>-0.62961813721499305</c:v>
                      </c:pt>
                      <c:pt idx="114" formatCode="0%">
                        <c:v>-0.68725557532452919</c:v>
                      </c:pt>
                      <c:pt idx="115" formatCode="0%">
                        <c:v>-0.7490811327051683</c:v>
                      </c:pt>
                      <c:pt idx="116" formatCode="0%">
                        <c:v>-0.81341597370497654</c:v>
                      </c:pt>
                      <c:pt idx="117" formatCode="0%">
                        <c:v>-0.83502342105427441</c:v>
                      </c:pt>
                      <c:pt idx="118" formatCode="0%">
                        <c:v>-0.80289590590496873</c:v>
                      </c:pt>
                      <c:pt idx="119" formatCode="0%">
                        <c:v>-0.74979864731366253</c:v>
                      </c:pt>
                      <c:pt idx="120" formatCode="0%">
                        <c:v>-0.67236333753434707</c:v>
                      </c:pt>
                      <c:pt idx="121" formatCode="0%">
                        <c:v>-0.57471665363041047</c:v>
                      </c:pt>
                      <c:pt idx="122" formatCode="0%">
                        <c:v>-0.47384708731114766</c:v>
                      </c:pt>
                      <c:pt idx="123" formatCode="0%">
                        <c:v>-0.36683099733623059</c:v>
                      </c:pt>
                      <c:pt idx="124" formatCode="0%">
                        <c:v>-0.1804334079582306</c:v>
                      </c:pt>
                      <c:pt idx="125" formatCode="0%">
                        <c:v>9.6283116840027202E-2</c:v>
                      </c:pt>
                      <c:pt idx="126" formatCode="0%">
                        <c:v>0.42992484985537788</c:v>
                      </c:pt>
                      <c:pt idx="127" formatCode="0%">
                        <c:v>0.91754813006262559</c:v>
                      </c:pt>
                      <c:pt idx="128" formatCode="0%">
                        <c:v>1.8608431500443354</c:v>
                      </c:pt>
                      <c:pt idx="129" formatCode="0%">
                        <c:v>2.7492778228637147</c:v>
                      </c:pt>
                      <c:pt idx="130" formatCode="0%">
                        <c:v>2.7773881456070835</c:v>
                      </c:pt>
                      <c:pt idx="131" formatCode="0%">
                        <c:v>2.552019530518856</c:v>
                      </c:pt>
                      <c:pt idx="132" formatCode="0%">
                        <c:v>2.1714717108959318</c:v>
                      </c:pt>
                      <c:pt idx="133" formatCode="0%">
                        <c:v>1.810434582632698</c:v>
                      </c:pt>
                      <c:pt idx="134" formatCode="0%">
                        <c:v>1.5531678530601978</c:v>
                      </c:pt>
                      <c:pt idx="135" formatCode="0%">
                        <c:v>1.3860321708808112</c:v>
                      </c:pt>
                      <c:pt idx="136" formatCode="0%">
                        <c:v>1.1327669580426303</c:v>
                      </c:pt>
                      <c:pt idx="137" formatCode="0%">
                        <c:v>0.90956655168474121</c:v>
                      </c:pt>
                      <c:pt idx="138" formatCode="0%">
                        <c:v>0.76575337400117438</c:v>
                      </c:pt>
                      <c:pt idx="139" formatCode="0%">
                        <c:v>0.68092267543933094</c:v>
                      </c:pt>
                      <c:pt idx="140" formatCode="0%">
                        <c:v>0.54571731702141668</c:v>
                      </c:pt>
                      <c:pt idx="141" formatCode="0%">
                        <c:v>0.41922474344867555</c:v>
                      </c:pt>
                      <c:pt idx="142" formatCode="0%">
                        <c:v>0.32810867064900662</c:v>
                      </c:pt>
                      <c:pt idx="143" formatCode="0%">
                        <c:v>0.2581137452943798</c:v>
                      </c:pt>
                      <c:pt idx="144" formatCode="0%">
                        <c:v>0.22271161942424225</c:v>
                      </c:pt>
                    </c:numCache>
                  </c:numRef>
                </c:val>
                <c:smooth val="0"/>
                <c:extLst xmlns:c15="http://schemas.microsoft.com/office/drawing/2012/chart">
                  <c:ext xmlns:c16="http://schemas.microsoft.com/office/drawing/2014/chart" uri="{C3380CC4-5D6E-409C-BE32-E72D297353CC}">
                    <c16:uniqueId val="{0000000D-995A-4FE2-9F1C-2C8D3FD27D2B}"/>
                  </c:ext>
                </c:extLst>
              </c15:ser>
            </c15:filteredLineSeries>
            <c15:filteredLineSeries>
              <c15:ser>
                <c:idx val="9"/>
                <c:order val="9"/>
                <c:tx>
                  <c:strRef>
                    <c:extLst>
                      <c:ext xmlns:c15="http://schemas.microsoft.com/office/drawing/2012/chart" uri="{02D57815-91ED-43cb-92C2-25804820EDAC}">
                        <c15:formulaRef>
                          <c15:sqref>'domestic air flow'!$K$8</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flow'!$K$9:$K$159</c15:sqref>
                        </c15:fullRef>
                        <c15:formulaRef>
                          <c15:sqref>'domestic air flow'!$K$15:$K$159</c15:sqref>
                        </c15:formulaRef>
                      </c:ext>
                    </c:extLst>
                    <c:numCache>
                      <c:formatCode>_-* #,##0_-;\-* #,##0_-;_-* "-"??_-;_-@_-</c:formatCode>
                      <c:ptCount val="145"/>
                      <c:pt idx="6" formatCode="0%">
                        <c:v>-0.12214547023199269</c:v>
                      </c:pt>
                      <c:pt idx="7" formatCode="0%">
                        <c:v>-0.12766119498127226</c:v>
                      </c:pt>
                      <c:pt idx="8" formatCode="0%">
                        <c:v>-0.12401281630868448</c:v>
                      </c:pt>
                      <c:pt idx="9" formatCode="0%">
                        <c:v>-0.11814047124853655</c:v>
                      </c:pt>
                      <c:pt idx="10" formatCode="0%">
                        <c:v>-0.13401679747502923</c:v>
                      </c:pt>
                      <c:pt idx="11" formatCode="0%">
                        <c:v>-0.13068409691478908</c:v>
                      </c:pt>
                      <c:pt idx="12" formatCode="0%">
                        <c:v>-0.12294757292541002</c:v>
                      </c:pt>
                      <c:pt idx="13" formatCode="0%">
                        <c:v>-0.11564170827781055</c:v>
                      </c:pt>
                      <c:pt idx="14" formatCode="0%">
                        <c:v>-0.1094994598251619</c:v>
                      </c:pt>
                      <c:pt idx="15" formatCode="0%">
                        <c:v>-9.887830089537708E-2</c:v>
                      </c:pt>
                      <c:pt idx="16" formatCode="0%">
                        <c:v>-8.0356460535953023E-2</c:v>
                      </c:pt>
                      <c:pt idx="17" formatCode="0%">
                        <c:v>-7.3741095132506138E-2</c:v>
                      </c:pt>
                      <c:pt idx="18" formatCode="0%">
                        <c:v>-7.5514717394707997E-2</c:v>
                      </c:pt>
                      <c:pt idx="19" formatCode="0%">
                        <c:v>-6.3216062333497636E-2</c:v>
                      </c:pt>
                      <c:pt idx="20" formatCode="0%">
                        <c:v>-5.6197013634612825E-2</c:v>
                      </c:pt>
                      <c:pt idx="21" formatCode="0%">
                        <c:v>-4.8286699657217574E-2</c:v>
                      </c:pt>
                      <c:pt idx="22" formatCode="0%">
                        <c:v>-3.8121544523524821E-2</c:v>
                      </c:pt>
                      <c:pt idx="23" formatCode="0%">
                        <c:v>-2.8882767129698568E-2</c:v>
                      </c:pt>
                      <c:pt idx="24" formatCode="0%">
                        <c:v>-3.2057658083906385E-3</c:v>
                      </c:pt>
                      <c:pt idx="25" formatCode="0%">
                        <c:v>3.1825660284161894E-2</c:v>
                      </c:pt>
                      <c:pt idx="26" formatCode="0%">
                        <c:v>6.3234159267779172E-2</c:v>
                      </c:pt>
                      <c:pt idx="27" formatCode="0%">
                        <c:v>8.8926911873148648E-2</c:v>
                      </c:pt>
                      <c:pt idx="28" formatCode="0%">
                        <c:v>0.10930480634341161</c:v>
                      </c:pt>
                      <c:pt idx="29" formatCode="0%">
                        <c:v>0.10066417985086513</c:v>
                      </c:pt>
                      <c:pt idx="30" formatCode="0%">
                        <c:v>9.6997825511695071E-2</c:v>
                      </c:pt>
                      <c:pt idx="31" formatCode="0%">
                        <c:v>9.9634445667754173E-2</c:v>
                      </c:pt>
                      <c:pt idx="32" formatCode="0%">
                        <c:v>0.10203510137863187</c:v>
                      </c:pt>
                      <c:pt idx="33" formatCode="0%">
                        <c:v>0.10484352357110453</c:v>
                      </c:pt>
                      <c:pt idx="34" formatCode="0%">
                        <c:v>0.1062899151992675</c:v>
                      </c:pt>
                      <c:pt idx="35" formatCode="0%">
                        <c:v>9.9907815594680691E-2</c:v>
                      </c:pt>
                      <c:pt idx="36" formatCode="0%">
                        <c:v>8.2202537710792306E-2</c:v>
                      </c:pt>
                      <c:pt idx="37" formatCode="0%">
                        <c:v>5.7016266351048714E-2</c:v>
                      </c:pt>
                      <c:pt idx="38" formatCode="0%">
                        <c:v>3.9137964742785664E-2</c:v>
                      </c:pt>
                      <c:pt idx="39" formatCode="0%">
                        <c:v>2.324522898323432E-2</c:v>
                      </c:pt>
                      <c:pt idx="40" formatCode="0%">
                        <c:v>1.1355090453130478E-2</c:v>
                      </c:pt>
                      <c:pt idx="41" formatCode="0%">
                        <c:v>1.3628622968916171E-2</c:v>
                      </c:pt>
                      <c:pt idx="42" formatCode="0%">
                        <c:v>1.4336152207456158E-2</c:v>
                      </c:pt>
                      <c:pt idx="43" formatCode="0%">
                        <c:v>1.2177504475857094E-2</c:v>
                      </c:pt>
                      <c:pt idx="44" formatCode="0%">
                        <c:v>1.7013360082379955E-2</c:v>
                      </c:pt>
                      <c:pt idx="45" formatCode="0%">
                        <c:v>2.126410125976241E-2</c:v>
                      </c:pt>
                      <c:pt idx="46" formatCode="0%">
                        <c:v>2.3370827889248765E-2</c:v>
                      </c:pt>
                      <c:pt idx="47" formatCode="0%">
                        <c:v>2.937120153482058E-2</c:v>
                      </c:pt>
                      <c:pt idx="48" formatCode="0%">
                        <c:v>3.5113609083077965E-2</c:v>
                      </c:pt>
                      <c:pt idx="49" formatCode="0%">
                        <c:v>4.2339334059281308E-2</c:v>
                      </c:pt>
                      <c:pt idx="50" formatCode="0%">
                        <c:v>4.6408436868342097E-2</c:v>
                      </c:pt>
                      <c:pt idx="51" formatCode="0%">
                        <c:v>4.9711287444752277E-2</c:v>
                      </c:pt>
                      <c:pt idx="52" formatCode="0%">
                        <c:v>5.1446309793045479E-2</c:v>
                      </c:pt>
                      <c:pt idx="53" formatCode="0%">
                        <c:v>4.6447905996882276E-2</c:v>
                      </c:pt>
                      <c:pt idx="54" formatCode="0%">
                        <c:v>4.2913030369329662E-2</c:v>
                      </c:pt>
                      <c:pt idx="55" formatCode="0%">
                        <c:v>3.6763304593030885E-2</c:v>
                      </c:pt>
                      <c:pt idx="56" formatCode="0%">
                        <c:v>2.8879843173620662E-2</c:v>
                      </c:pt>
                      <c:pt idx="57" formatCode="0%">
                        <c:v>2.003147314588621E-2</c:v>
                      </c:pt>
                      <c:pt idx="58" formatCode="0%">
                        <c:v>1.1289703691368034E-2</c:v>
                      </c:pt>
                      <c:pt idx="59" formatCode="0%">
                        <c:v>8.7626875573867361E-4</c:v>
                      </c:pt>
                      <c:pt idx="60" formatCode="0%">
                        <c:v>-7.0030972845894542E-3</c:v>
                      </c:pt>
                      <c:pt idx="61" formatCode="0%">
                        <c:v>-1.7071264582636973E-2</c:v>
                      </c:pt>
                      <c:pt idx="62" formatCode="0%">
                        <c:v>-2.3012052985401169E-2</c:v>
                      </c:pt>
                      <c:pt idx="63" formatCode="0%">
                        <c:v>-2.9959597057723081E-2</c:v>
                      </c:pt>
                      <c:pt idx="64" formatCode="0%">
                        <c:v>-3.9083116328032866E-2</c:v>
                      </c:pt>
                      <c:pt idx="65" formatCode="0%">
                        <c:v>-4.0835007690275829E-2</c:v>
                      </c:pt>
                      <c:pt idx="66" formatCode="0%">
                        <c:v>-4.6740494720666236E-2</c:v>
                      </c:pt>
                      <c:pt idx="67" formatCode="0%">
                        <c:v>-4.5664351440163189E-2</c:v>
                      </c:pt>
                      <c:pt idx="68" formatCode="0%">
                        <c:v>-5.2165383326154273E-2</c:v>
                      </c:pt>
                      <c:pt idx="69" formatCode="0%">
                        <c:v>-5.5443383094818909E-2</c:v>
                      </c:pt>
                      <c:pt idx="70" formatCode="0%">
                        <c:v>-5.2821788366673825E-2</c:v>
                      </c:pt>
                      <c:pt idx="71" formatCode="0%">
                        <c:v>-5.1719027621390266E-2</c:v>
                      </c:pt>
                      <c:pt idx="72" formatCode="0%">
                        <c:v>-4.9818768108036031E-2</c:v>
                      </c:pt>
                      <c:pt idx="73" formatCode="0%">
                        <c:v>-4.560762153019713E-2</c:v>
                      </c:pt>
                      <c:pt idx="74" formatCode="0%">
                        <c:v>-4.4954703690885771E-2</c:v>
                      </c:pt>
                      <c:pt idx="75" formatCode="0%">
                        <c:v>-4.0915360111777724E-2</c:v>
                      </c:pt>
                      <c:pt idx="76" formatCode="0%">
                        <c:v>-3.5023788499808903E-2</c:v>
                      </c:pt>
                      <c:pt idx="77" formatCode="0%">
                        <c:v>-2.949256659138292E-2</c:v>
                      </c:pt>
                      <c:pt idx="78" formatCode="0%">
                        <c:v>-2.2367845748520132E-2</c:v>
                      </c:pt>
                      <c:pt idx="79" formatCode="0%">
                        <c:v>-1.7656623266168875E-2</c:v>
                      </c:pt>
                      <c:pt idx="80" formatCode="0%">
                        <c:v>-9.1830897417697014E-3</c:v>
                      </c:pt>
                      <c:pt idx="81" formatCode="0%">
                        <c:v>-3.6830779042779879E-3</c:v>
                      </c:pt>
                      <c:pt idx="82" formatCode="0%">
                        <c:v>-9.7926082093782317E-4</c:v>
                      </c:pt>
                      <c:pt idx="83" formatCode="0%">
                        <c:v>1.0573647335014494E-2</c:v>
                      </c:pt>
                      <c:pt idx="84" formatCode="0%">
                        <c:v>1.2705820513540201E-2</c:v>
                      </c:pt>
                      <c:pt idx="85" formatCode="0%">
                        <c:v>1.5384700524075949E-2</c:v>
                      </c:pt>
                      <c:pt idx="86" formatCode="0%">
                        <c:v>1.7033311605067956E-2</c:v>
                      </c:pt>
                      <c:pt idx="87" formatCode="0%">
                        <c:v>1.5111607714024956E-2</c:v>
                      </c:pt>
                      <c:pt idx="88" formatCode="0%">
                        <c:v>1.7339984566952793E-2</c:v>
                      </c:pt>
                      <c:pt idx="89" formatCode="0%">
                        <c:v>1.3138447288355195E-2</c:v>
                      </c:pt>
                      <c:pt idx="90" formatCode="0%">
                        <c:v>1.0701294810714572E-2</c:v>
                      </c:pt>
                      <c:pt idx="91" formatCode="0%">
                        <c:v>7.7835907138452424E-3</c:v>
                      </c:pt>
                      <c:pt idx="92" formatCode="0%">
                        <c:v>6.5522582548619476E-3</c:v>
                      </c:pt>
                      <c:pt idx="93" formatCode="0%">
                        <c:v>7.102568396241413E-3</c:v>
                      </c:pt>
                      <c:pt idx="94" formatCode="0%">
                        <c:v>6.3712229216674509E-3</c:v>
                      </c:pt>
                      <c:pt idx="95" formatCode="0%">
                        <c:v>-4.6679721972415766E-3</c:v>
                      </c:pt>
                      <c:pt idx="96" formatCode="0%">
                        <c:v>-5.9802991535363387E-3</c:v>
                      </c:pt>
                      <c:pt idx="97" formatCode="0%">
                        <c:v>-4.6658032967092861E-3</c:v>
                      </c:pt>
                      <c:pt idx="98" formatCode="0%">
                        <c:v>-6.335112485658702E-3</c:v>
                      </c:pt>
                      <c:pt idx="99" formatCode="0%">
                        <c:v>-5.8611391893470194E-3</c:v>
                      </c:pt>
                      <c:pt idx="100" formatCode="0%">
                        <c:v>-9.0134801556603066E-3</c:v>
                      </c:pt>
                      <c:pt idx="101" formatCode="0%">
                        <c:v>-1.2729623140915709E-2</c:v>
                      </c:pt>
                      <c:pt idx="102" formatCode="0%">
                        <c:v>-1.9015689154004978E-2</c:v>
                      </c:pt>
                      <c:pt idx="103" formatCode="0%">
                        <c:v>-2.7155550520744941E-2</c:v>
                      </c:pt>
                      <c:pt idx="104" formatCode="0%">
                        <c:v>-3.754952113947789E-2</c:v>
                      </c:pt>
                      <c:pt idx="105" formatCode="0%">
                        <c:v>-0.10003666412838086</c:v>
                      </c:pt>
                      <c:pt idx="106" formatCode="0%">
                        <c:v>-0.18361677241286456</c:v>
                      </c:pt>
                      <c:pt idx="107" formatCode="0%">
                        <c:v>-0.26496804744920016</c:v>
                      </c:pt>
                      <c:pt idx="108" formatCode="0%">
                        <c:v>-0.34970288262575211</c:v>
                      </c:pt>
                      <c:pt idx="109" formatCode="0%">
                        <c:v>-0.44118102959523997</c:v>
                      </c:pt>
                      <c:pt idx="110" formatCode="0%">
                        <c:v>-0.5254826026796261</c:v>
                      </c:pt>
                      <c:pt idx="111" formatCode="0%">
                        <c:v>-0.59210211033836324</c:v>
                      </c:pt>
                      <c:pt idx="112" formatCode="0%">
                        <c:v>-0.66167887367827927</c:v>
                      </c:pt>
                      <c:pt idx="113" formatCode="0%">
                        <c:v>-0.72151148724169889</c:v>
                      </c:pt>
                      <c:pt idx="114" formatCode="0%">
                        <c:v>-0.77270052648543186</c:v>
                      </c:pt>
                      <c:pt idx="115" formatCode="0%">
                        <c:v>-0.82281515573378772</c:v>
                      </c:pt>
                      <c:pt idx="116" formatCode="0%">
                        <c:v>-0.87810863201375733</c:v>
                      </c:pt>
                      <c:pt idx="117" formatCode="0%">
                        <c:v>-0.88200956982558221</c:v>
                      </c:pt>
                      <c:pt idx="118" formatCode="0%">
                        <c:v>-0.85667305899408719</c:v>
                      </c:pt>
                      <c:pt idx="119" formatCode="0%">
                        <c:v>-0.82213492543074629</c:v>
                      </c:pt>
                      <c:pt idx="120" formatCode="0%">
                        <c:v>-0.76505810418214981</c:v>
                      </c:pt>
                      <c:pt idx="121" formatCode="0%">
                        <c:v>-0.68099127830067441</c:v>
                      </c:pt>
                      <c:pt idx="122" formatCode="0%">
                        <c:v>-0.55722888888493771</c:v>
                      </c:pt>
                      <c:pt idx="123" formatCode="0%">
                        <c:v>-0.42589695506677305</c:v>
                      </c:pt>
                      <c:pt idx="124" formatCode="0%">
                        <c:v>-0.21583490892437288</c:v>
                      </c:pt>
                      <c:pt idx="125" formatCode="0%">
                        <c:v>6.3718944681267625E-2</c:v>
                      </c:pt>
                      <c:pt idx="126" formatCode="0%">
                        <c:v>0.42320946067148413</c:v>
                      </c:pt>
                      <c:pt idx="127" formatCode="0%">
                        <c:v>0.9488925372696756</c:v>
                      </c:pt>
                      <c:pt idx="128" formatCode="0%">
                        <c:v>2.1256919464966506</c:v>
                      </c:pt>
                      <c:pt idx="129" formatCode="0%">
                        <c:v>2.7900697692856578</c:v>
                      </c:pt>
                      <c:pt idx="130" formatCode="0%">
                        <c:v>2.7218342778241236</c:v>
                      </c:pt>
                      <c:pt idx="131" formatCode="0%">
                        <c:v>2.6295054755192138</c:v>
                      </c:pt>
                      <c:pt idx="132" formatCode="0%">
                        <c:v>2.30386537148103</c:v>
                      </c:pt>
                      <c:pt idx="133" formatCode="0%">
                        <c:v>1.9901849130251923</c:v>
                      </c:pt>
                      <c:pt idx="134" formatCode="0%">
                        <c:v>1.6681176763498808</c:v>
                      </c:pt>
                      <c:pt idx="135" formatCode="0%">
                        <c:v>1.520933715915038</c:v>
                      </c:pt>
                      <c:pt idx="136" formatCode="0%">
                        <c:v>1.3274770936455811</c:v>
                      </c:pt>
                      <c:pt idx="137" formatCode="0%">
                        <c:v>1.200177726140697</c:v>
                      </c:pt>
                      <c:pt idx="138" formatCode="0%">
                        <c:v>1.1210476877845823</c:v>
                      </c:pt>
                      <c:pt idx="139" formatCode="0%">
                        <c:v>1.1000051397188699</c:v>
                      </c:pt>
                      <c:pt idx="140" formatCode="0%">
                        <c:v>0.98463992723088001</c:v>
                      </c:pt>
                      <c:pt idx="141" formatCode="0%">
                        <c:v>0.86546670111276947</c:v>
                      </c:pt>
                      <c:pt idx="142" formatCode="0%">
                        <c:v>0.77986912798039143</c:v>
                      </c:pt>
                      <c:pt idx="143" formatCode="0%">
                        <c:v>0.67075132576431651</c:v>
                      </c:pt>
                      <c:pt idx="144" formatCode="0%">
                        <c:v>0.60274113620899328</c:v>
                      </c:pt>
                    </c:numCache>
                  </c:numRef>
                </c:val>
                <c:smooth val="0"/>
                <c:extLst xmlns:c15="http://schemas.microsoft.com/office/drawing/2012/chart">
                  <c:ext xmlns:c16="http://schemas.microsoft.com/office/drawing/2014/chart" uri="{C3380CC4-5D6E-409C-BE32-E72D297353CC}">
                    <c16:uniqueId val="{0000000E-995A-4FE2-9F1C-2C8D3FD27D2B}"/>
                  </c:ext>
                </c:extLst>
              </c15:ser>
            </c15:filteredLineSeries>
            <c15:filteredLineSeries>
              <c15:ser>
                <c:idx val="11"/>
                <c:order val="11"/>
                <c:tx>
                  <c:strRef>
                    <c:extLst>
                      <c:ext xmlns:c15="http://schemas.microsoft.com/office/drawing/2012/chart" uri="{02D57815-91ED-43cb-92C2-25804820EDAC}">
                        <c15:formulaRef>
                          <c15:sqref>'domestic air flow'!$M$8</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flow'!$M$9:$M$159</c15:sqref>
                        </c15:fullRef>
                        <c15:formulaRef>
                          <c15:sqref>'domestic air flow'!$M$15:$M$159</c15:sqref>
                        </c15:formulaRef>
                      </c:ext>
                    </c:extLst>
                    <c:numCache>
                      <c:formatCode>_-* #,##0_-;\-* #,##0_-;_-* "-"??_-;_-@_-</c:formatCode>
                      <c:ptCount val="145"/>
                      <c:pt idx="6" formatCode="0%">
                        <c:v>6.2878498759679019E-2</c:v>
                      </c:pt>
                      <c:pt idx="7" formatCode="0%">
                        <c:v>7.2726929941429319E-2</c:v>
                      </c:pt>
                      <c:pt idx="8" formatCode="0%">
                        <c:v>8.4042423216974999E-2</c:v>
                      </c:pt>
                      <c:pt idx="9" formatCode="0%">
                        <c:v>0.10045764266623519</c:v>
                      </c:pt>
                      <c:pt idx="10" formatCode="0%">
                        <c:v>9.8489118937326536E-2</c:v>
                      </c:pt>
                      <c:pt idx="11" formatCode="0%">
                        <c:v>9.3906870698990993E-2</c:v>
                      </c:pt>
                      <c:pt idx="12" formatCode="0%">
                        <c:v>0.10020007136977478</c:v>
                      </c:pt>
                      <c:pt idx="13" formatCode="0%">
                        <c:v>0.10544621065021269</c:v>
                      </c:pt>
                      <c:pt idx="14" formatCode="0%">
                        <c:v>0.11182192341637792</c:v>
                      </c:pt>
                      <c:pt idx="15" formatCode="0%">
                        <c:v>0.11213415953054277</c:v>
                      </c:pt>
                      <c:pt idx="16" formatCode="0%">
                        <c:v>0.11687718368193499</c:v>
                      </c:pt>
                      <c:pt idx="17" formatCode="0%">
                        <c:v>0.12035399505098494</c:v>
                      </c:pt>
                      <c:pt idx="18" formatCode="0%">
                        <c:v>0.10293448925477319</c:v>
                      </c:pt>
                      <c:pt idx="19" formatCode="0%">
                        <c:v>9.31817036777534E-2</c:v>
                      </c:pt>
                      <c:pt idx="20" formatCode="0%">
                        <c:v>8.7755452981469279E-2</c:v>
                      </c:pt>
                      <c:pt idx="21" formatCode="0%">
                        <c:v>8.0835560524723737E-2</c:v>
                      </c:pt>
                      <c:pt idx="22" formatCode="0%">
                        <c:v>5.8534855202339399E-2</c:v>
                      </c:pt>
                      <c:pt idx="23" formatCode="0%">
                        <c:v>4.8858149023072464E-2</c:v>
                      </c:pt>
                      <c:pt idx="24" formatCode="0%">
                        <c:v>2.9951806239706908E-2</c:v>
                      </c:pt>
                      <c:pt idx="25" formatCode="0%">
                        <c:v>1.3408263769988278E-2</c:v>
                      </c:pt>
                      <c:pt idx="26" formatCode="0%">
                        <c:v>-9.0566256988109089E-4</c:v>
                      </c:pt>
                      <c:pt idx="27" formatCode="0%">
                        <c:v>-1.0728077461835959E-2</c:v>
                      </c:pt>
                      <c:pt idx="28" formatCode="0%">
                        <c:v>-2.0107886884756343E-2</c:v>
                      </c:pt>
                      <c:pt idx="29" formatCode="0%">
                        <c:v>-2.5015315754597853E-2</c:v>
                      </c:pt>
                      <c:pt idx="30" formatCode="0%">
                        <c:v>-2.337997047920426E-2</c:v>
                      </c:pt>
                      <c:pt idx="31" formatCode="0%">
                        <c:v>-1.8664282988857594E-2</c:v>
                      </c:pt>
                      <c:pt idx="32" formatCode="0%">
                        <c:v>-2.1401320603226203E-2</c:v>
                      </c:pt>
                      <c:pt idx="33" formatCode="0%">
                        <c:v>-2.9046594220226551E-2</c:v>
                      </c:pt>
                      <c:pt idx="34" formatCode="0%">
                        <c:v>-1.9882853743269188E-2</c:v>
                      </c:pt>
                      <c:pt idx="35" formatCode="0%">
                        <c:v>-2.107947882805794E-2</c:v>
                      </c:pt>
                      <c:pt idx="36" formatCode="0%">
                        <c:v>-1.0607344059653922E-2</c:v>
                      </c:pt>
                      <c:pt idx="37" formatCode="0%">
                        <c:v>-7.9584016960954958E-3</c:v>
                      </c:pt>
                      <c:pt idx="38" formatCode="0%">
                        <c:v>-1.0207571645456624E-2</c:v>
                      </c:pt>
                      <c:pt idx="39" formatCode="0%">
                        <c:v>-1.1710701252373163E-2</c:v>
                      </c:pt>
                      <c:pt idx="40" formatCode="0%">
                        <c:v>-9.4409204357786929E-3</c:v>
                      </c:pt>
                      <c:pt idx="41" formatCode="0%">
                        <c:v>-7.9208551988237605E-3</c:v>
                      </c:pt>
                      <c:pt idx="42" formatCode="0%">
                        <c:v>-1.1002157228396465E-2</c:v>
                      </c:pt>
                      <c:pt idx="43" formatCode="0%">
                        <c:v>-1.6832350733254842E-2</c:v>
                      </c:pt>
                      <c:pt idx="44" formatCode="0%">
                        <c:v>-1.6477966918177392E-2</c:v>
                      </c:pt>
                      <c:pt idx="45" formatCode="0%">
                        <c:v>-6.0325826597727727E-3</c:v>
                      </c:pt>
                      <c:pt idx="46" formatCode="0%">
                        <c:v>-7.1595790374101281E-3</c:v>
                      </c:pt>
                      <c:pt idx="47" formatCode="0%">
                        <c:v>1.7544108691941102E-4</c:v>
                      </c:pt>
                      <c:pt idx="48" formatCode="0%">
                        <c:v>3.7647128848414505E-3</c:v>
                      </c:pt>
                      <c:pt idx="49" formatCode="0%">
                        <c:v>1.7042352589590616E-2</c:v>
                      </c:pt>
                      <c:pt idx="50" formatCode="0%">
                        <c:v>3.4132917549051539E-2</c:v>
                      </c:pt>
                      <c:pt idx="51" formatCode="0%">
                        <c:v>4.9606032724251695E-2</c:v>
                      </c:pt>
                      <c:pt idx="52" formatCode="0%">
                        <c:v>6.5389995010173563E-2</c:v>
                      </c:pt>
                      <c:pt idx="53" formatCode="0%">
                        <c:v>8.068446293945028E-2</c:v>
                      </c:pt>
                      <c:pt idx="54" formatCode="0%">
                        <c:v>9.158453805264731E-2</c:v>
                      </c:pt>
                      <c:pt idx="55" formatCode="0%">
                        <c:v>0.10692008580445753</c:v>
                      </c:pt>
                      <c:pt idx="56" formatCode="0%">
                        <c:v>0.12217771067957646</c:v>
                      </c:pt>
                      <c:pt idx="57" formatCode="0%">
                        <c:v>0.12489460398076681</c:v>
                      </c:pt>
                      <c:pt idx="58" formatCode="0%">
                        <c:v>0.14134239246101621</c:v>
                      </c:pt>
                      <c:pt idx="59" formatCode="0%">
                        <c:v>0.15080956226392847</c:v>
                      </c:pt>
                      <c:pt idx="60" formatCode="0%">
                        <c:v>0.1635920939973157</c:v>
                      </c:pt>
                      <c:pt idx="61" formatCode="0%">
                        <c:v>0.17516605557450785</c:v>
                      </c:pt>
                      <c:pt idx="62" formatCode="0%">
                        <c:v>0.18798448098437659</c:v>
                      </c:pt>
                      <c:pt idx="63" formatCode="0%">
                        <c:v>0.19630851479800948</c:v>
                      </c:pt>
                      <c:pt idx="64" formatCode="0%">
                        <c:v>0.19383627203244316</c:v>
                      </c:pt>
                      <c:pt idx="65" formatCode="0%">
                        <c:v>0.19368662498393838</c:v>
                      </c:pt>
                      <c:pt idx="66" formatCode="0%">
                        <c:v>0.2065358264480158</c:v>
                      </c:pt>
                      <c:pt idx="67" formatCode="0%">
                        <c:v>0.21233043288017306</c:v>
                      </c:pt>
                      <c:pt idx="68" formatCode="0%">
                        <c:v>0.20899138798379133</c:v>
                      </c:pt>
                      <c:pt idx="69" formatCode="0%">
                        <c:v>0.21268314204013519</c:v>
                      </c:pt>
                      <c:pt idx="70" formatCode="0%">
                        <c:v>0.20937424777823779</c:v>
                      </c:pt>
                      <c:pt idx="71" formatCode="0%">
                        <c:v>0.20181491371317331</c:v>
                      </c:pt>
                      <c:pt idx="72" formatCode="0%">
                        <c:v>0.18494833354152801</c:v>
                      </c:pt>
                      <c:pt idx="73" formatCode="0%">
                        <c:v>0.16394731321292311</c:v>
                      </c:pt>
                      <c:pt idx="74" formatCode="0%">
                        <c:v>0.13889785601897683</c:v>
                      </c:pt>
                      <c:pt idx="75" formatCode="0%">
                        <c:v>0.12071212050401846</c:v>
                      </c:pt>
                      <c:pt idx="76" formatCode="0%">
                        <c:v>0.10784119564977507</c:v>
                      </c:pt>
                      <c:pt idx="77" formatCode="0%">
                        <c:v>8.7817248419984631E-2</c:v>
                      </c:pt>
                      <c:pt idx="78" formatCode="0%">
                        <c:v>5.8228370960400802E-2</c:v>
                      </c:pt>
                      <c:pt idx="79" formatCode="0%">
                        <c:v>3.3694322580182297E-2</c:v>
                      </c:pt>
                      <c:pt idx="80" formatCode="0%">
                        <c:v>1.3604195672245009E-2</c:v>
                      </c:pt>
                      <c:pt idx="81" formatCode="0%">
                        <c:v>-3.8993514714663322E-3</c:v>
                      </c:pt>
                      <c:pt idx="82" formatCode="0%">
                        <c:v>-2.1393358831378519E-2</c:v>
                      </c:pt>
                      <c:pt idx="83" formatCode="0%">
                        <c:v>-2.933061294084462E-2</c:v>
                      </c:pt>
                      <c:pt idx="84" formatCode="0%">
                        <c:v>-2.9880692265976318E-2</c:v>
                      </c:pt>
                      <c:pt idx="85" formatCode="0%">
                        <c:v>-2.3510694205098406E-2</c:v>
                      </c:pt>
                      <c:pt idx="86" formatCode="0%">
                        <c:v>-1.1814997577581686E-2</c:v>
                      </c:pt>
                      <c:pt idx="87" formatCode="0%">
                        <c:v>-5.8635759341869528E-3</c:v>
                      </c:pt>
                      <c:pt idx="88" formatCode="0%">
                        <c:v>1.3507013660353521E-3</c:v>
                      </c:pt>
                      <c:pt idx="89" formatCode="0%">
                        <c:v>1.7716165537206396E-2</c:v>
                      </c:pt>
                      <c:pt idx="90" formatCode="0%">
                        <c:v>3.924809422236742E-2</c:v>
                      </c:pt>
                      <c:pt idx="91" formatCode="0%">
                        <c:v>5.5331205627564647E-2</c:v>
                      </c:pt>
                      <c:pt idx="92" formatCode="0%">
                        <c:v>7.7969972748964972E-2</c:v>
                      </c:pt>
                      <c:pt idx="93" formatCode="0%">
                        <c:v>9.1883121794774827E-2</c:v>
                      </c:pt>
                      <c:pt idx="94" formatCode="0%">
                        <c:v>0.10234794722413634</c:v>
                      </c:pt>
                      <c:pt idx="95" formatCode="0%">
                        <c:v>0.10882055471957837</c:v>
                      </c:pt>
                      <c:pt idx="96" formatCode="0%">
                        <c:v>0.10411076213437523</c:v>
                      </c:pt>
                      <c:pt idx="97" formatCode="0%">
                        <c:v>8.883795039452741E-2</c:v>
                      </c:pt>
                      <c:pt idx="98" formatCode="0%">
                        <c:v>7.0218929869776667E-2</c:v>
                      </c:pt>
                      <c:pt idx="99" formatCode="0%">
                        <c:v>5.9388936141473538E-2</c:v>
                      </c:pt>
                      <c:pt idx="100" formatCode="0%">
                        <c:v>4.5449357731306775E-2</c:v>
                      </c:pt>
                      <c:pt idx="101" formatCode="0%">
                        <c:v>2.4303690626513583E-2</c:v>
                      </c:pt>
                      <c:pt idx="102" formatCode="0%">
                        <c:v>4.5241664380896492E-3</c:v>
                      </c:pt>
                      <c:pt idx="103" formatCode="0%">
                        <c:v>-3.4916692172074233E-3</c:v>
                      </c:pt>
                      <c:pt idx="104" formatCode="0%">
                        <c:v>-2.4561487569523002E-2</c:v>
                      </c:pt>
                      <c:pt idx="105" formatCode="0%">
                        <c:v>-7.2408309165644461E-2</c:v>
                      </c:pt>
                      <c:pt idx="106" formatCode="0%">
                        <c:v>-0.16413447811757598</c:v>
                      </c:pt>
                      <c:pt idx="107" formatCode="0%">
                        <c:v>-0.25603303150451373</c:v>
                      </c:pt>
                      <c:pt idx="108" formatCode="0%">
                        <c:v>-0.32936176546988361</c:v>
                      </c:pt>
                      <c:pt idx="109" formatCode="0%">
                        <c:v>-0.3843693105561336</c:v>
                      </c:pt>
                      <c:pt idx="110" formatCode="0%">
                        <c:v>-0.41905031102234608</c:v>
                      </c:pt>
                      <c:pt idx="111" formatCode="0%">
                        <c:v>-0.45790784880434343</c:v>
                      </c:pt>
                      <c:pt idx="112" formatCode="0%">
                        <c:v>-0.51134999601886311</c:v>
                      </c:pt>
                      <c:pt idx="113" formatCode="0%">
                        <c:v>-0.57978627389548887</c:v>
                      </c:pt>
                      <c:pt idx="114" formatCode="0%">
                        <c:v>-0.64095612138059688</c:v>
                      </c:pt>
                      <c:pt idx="115" formatCode="0%">
                        <c:v>-0.70966233679205482</c:v>
                      </c:pt>
                      <c:pt idx="116" formatCode="0%">
                        <c:v>-0.77881222071959366</c:v>
                      </c:pt>
                      <c:pt idx="117" formatCode="0%">
                        <c:v>-0.81092602723065077</c:v>
                      </c:pt>
                      <c:pt idx="118" formatCode="0%">
                        <c:v>-0.77512071280447503</c:v>
                      </c:pt>
                      <c:pt idx="119" formatCode="0%">
                        <c:v>-0.71081826848160157</c:v>
                      </c:pt>
                      <c:pt idx="120" formatCode="0%">
                        <c:v>-0.62215377673547889</c:v>
                      </c:pt>
                      <c:pt idx="121" formatCode="0%">
                        <c:v>-0.51751243426658544</c:v>
                      </c:pt>
                      <c:pt idx="122" formatCode="0%">
                        <c:v>-0.43017117022062767</c:v>
                      </c:pt>
                      <c:pt idx="123" formatCode="0%">
                        <c:v>-0.33433264349387987</c:v>
                      </c:pt>
                      <c:pt idx="124" formatCode="0%">
                        <c:v>-0.15568099193118215</c:v>
                      </c:pt>
                      <c:pt idx="125" formatCode="0%">
                        <c:v>0.12960562046707455</c:v>
                      </c:pt>
                      <c:pt idx="126" formatCode="0%">
                        <c:v>0.46213712980767191</c:v>
                      </c:pt>
                      <c:pt idx="127" formatCode="0%">
                        <c:v>0.94829413122390316</c:v>
                      </c:pt>
                      <c:pt idx="128" formatCode="0%">
                        <c:v>1.8428364551597465</c:v>
                      </c:pt>
                      <c:pt idx="129" formatCode="0%">
                        <c:v>2.8253051988906477</c:v>
                      </c:pt>
                      <c:pt idx="130" formatCode="0%">
                        <c:v>2.8866192021777826</c:v>
                      </c:pt>
                      <c:pt idx="131" formatCode="0%">
                        <c:v>2.5936716987778619</c:v>
                      </c:pt>
                      <c:pt idx="132" formatCode="0%">
                        <c:v>2.1763543066608824</c:v>
                      </c:pt>
                      <c:pt idx="133" formatCode="0%">
                        <c:v>1.773163978186898</c:v>
                      </c:pt>
                      <c:pt idx="134" formatCode="0%">
                        <c:v>1.5203201568849698</c:v>
                      </c:pt>
                      <c:pt idx="135" formatCode="0%">
                        <c:v>1.3360530500024843</c:v>
                      </c:pt>
                      <c:pt idx="136" formatCode="0%">
                        <c:v>1.0517495851949492</c:v>
                      </c:pt>
                      <c:pt idx="137" formatCode="0%">
                        <c:v>0.78714508713099296</c:v>
                      </c:pt>
                      <c:pt idx="138" formatCode="0%">
                        <c:v>0.62173118059496901</c:v>
                      </c:pt>
                      <c:pt idx="139" formatCode="0%">
                        <c:v>0.51799604216307904</c:v>
                      </c:pt>
                      <c:pt idx="140" formatCode="0%">
                        <c:v>0.37939382300491048</c:v>
                      </c:pt>
                      <c:pt idx="141" formatCode="0%">
                        <c:v>0.25252775944152911</c:v>
                      </c:pt>
                      <c:pt idx="142" formatCode="0%">
                        <c:v>0.16312622740166643</c:v>
                      </c:pt>
                      <c:pt idx="143" formatCode="0%">
                        <c:v>0.10623038528245984</c:v>
                      </c:pt>
                      <c:pt idx="144" formatCode="0%">
                        <c:v>8.1443790668360314E-2</c:v>
                      </c:pt>
                    </c:numCache>
                  </c:numRef>
                </c:val>
                <c:smooth val="0"/>
                <c:extLst xmlns:c15="http://schemas.microsoft.com/office/drawing/2012/chart">
                  <c:ext xmlns:c16="http://schemas.microsoft.com/office/drawing/2014/chart" uri="{C3380CC4-5D6E-409C-BE32-E72D297353CC}">
                    <c16:uniqueId val="{0000000F-995A-4FE2-9F1C-2C8D3FD27D2B}"/>
                  </c:ext>
                </c:extLst>
              </c15:ser>
            </c15:filteredLineSeries>
            <c15:filteredLineSeries>
              <c15:ser>
                <c:idx val="13"/>
                <c:order val="13"/>
                <c:tx>
                  <c:strRef>
                    <c:extLst>
                      <c:ext xmlns:c15="http://schemas.microsoft.com/office/drawing/2012/chart" uri="{02D57815-91ED-43cb-92C2-25804820EDAC}">
                        <c15:formulaRef>
                          <c15:sqref>'domestic air flow'!$O$8</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'domestic air flow'!$A$9:$A$159</c15:sqref>
                        </c15:fullRef>
                        <c15:formulaRef>
                          <c15:sqref>'domestic air flow'!$A$15:$A$159</c15:sqref>
                        </c15:formulaRef>
                      </c:ext>
                    </c:extLst>
                    <c:strCache>
                      <c:ptCount val="145"/>
                      <c:pt idx="0">
                        <c:v>12 months to Jun 2011</c:v>
                      </c:pt>
                      <c:pt idx="1">
                        <c:v>12 months to Jul 2011</c:v>
                      </c:pt>
                      <c:pt idx="2">
                        <c:v>12 months to Aug 2011</c:v>
                      </c:pt>
                      <c:pt idx="3">
                        <c:v>12 months to Sep 2011</c:v>
                      </c:pt>
                      <c:pt idx="4">
                        <c:v>12 months to Oct 2011</c:v>
                      </c:pt>
                      <c:pt idx="5">
                        <c:v>12 months to Nov 2011</c:v>
                      </c:pt>
                      <c:pt idx="6">
                        <c:v>12 months to Dec 2011</c:v>
                      </c:pt>
                      <c:pt idx="7">
                        <c:v>12 months to Jan 2012</c:v>
                      </c:pt>
                      <c:pt idx="8">
                        <c:v>12 months to Feb 2012</c:v>
                      </c:pt>
                      <c:pt idx="9">
                        <c:v>12 months to Mar 2012</c:v>
                      </c:pt>
                      <c:pt idx="10">
                        <c:v>12 months to Apr 2012</c:v>
                      </c:pt>
                      <c:pt idx="11">
                        <c:v>12 months to May 2012</c:v>
                      </c:pt>
                      <c:pt idx="12">
                        <c:v>12 months to Jun 2012</c:v>
                      </c:pt>
                      <c:pt idx="13">
                        <c:v>12 months to Jul 2012</c:v>
                      </c:pt>
                      <c:pt idx="14">
                        <c:v>12 months to Aug 2012</c:v>
                      </c:pt>
                      <c:pt idx="15">
                        <c:v>12 months to Sep 2012</c:v>
                      </c:pt>
                      <c:pt idx="16">
                        <c:v>12 months to Oct 2012</c:v>
                      </c:pt>
                      <c:pt idx="17">
                        <c:v>12 months to Nov 2012</c:v>
                      </c:pt>
                      <c:pt idx="18">
                        <c:v>12 months to Dec 2012</c:v>
                      </c:pt>
                      <c:pt idx="19">
                        <c:v>12 months to Jan 2013</c:v>
                      </c:pt>
                      <c:pt idx="20">
                        <c:v>12 months to Feb 2013</c:v>
                      </c:pt>
                      <c:pt idx="21">
                        <c:v>12 months to Mar 2013</c:v>
                      </c:pt>
                      <c:pt idx="22">
                        <c:v>12 months to Apr 2013</c:v>
                      </c:pt>
                      <c:pt idx="23">
                        <c:v>12 months to May 2013</c:v>
                      </c:pt>
                      <c:pt idx="24">
                        <c:v>12 months to Jun 2013</c:v>
                      </c:pt>
                      <c:pt idx="25">
                        <c:v>12 months to Jul 2013</c:v>
                      </c:pt>
                      <c:pt idx="26">
                        <c:v>12 months to Aug 2013</c:v>
                      </c:pt>
                      <c:pt idx="27">
                        <c:v>12 months to Sept 2013</c:v>
                      </c:pt>
                      <c:pt idx="28">
                        <c:v>12 months to Oct 2013</c:v>
                      </c:pt>
                      <c:pt idx="29">
                        <c:v>12 months to Nov 2013</c:v>
                      </c:pt>
                      <c:pt idx="30">
                        <c:v>12 months to Dec 2013</c:v>
                      </c:pt>
                      <c:pt idx="31">
                        <c:v>12 months to Jan 2014</c:v>
                      </c:pt>
                      <c:pt idx="32">
                        <c:v>12 months to Feb 2014</c:v>
                      </c:pt>
                      <c:pt idx="33">
                        <c:v>12 months to Mar 2014</c:v>
                      </c:pt>
                      <c:pt idx="34">
                        <c:v>12 months to Apr 2014</c:v>
                      </c:pt>
                      <c:pt idx="35">
                        <c:v>12 months to May 2014</c:v>
                      </c:pt>
                      <c:pt idx="36">
                        <c:v>12 months to Jun 2014</c:v>
                      </c:pt>
                      <c:pt idx="37">
                        <c:v>12 months to Jul 2014</c:v>
                      </c:pt>
                      <c:pt idx="38">
                        <c:v>12 months to Aug 2014</c:v>
                      </c:pt>
                      <c:pt idx="39">
                        <c:v>12 months to Sep 2014</c:v>
                      </c:pt>
                      <c:pt idx="40">
                        <c:v>12 months to Oct 2014</c:v>
                      </c:pt>
                      <c:pt idx="41">
                        <c:v>12 months to Nov 2014</c:v>
                      </c:pt>
                      <c:pt idx="42">
                        <c:v>12 months to Dec 2014</c:v>
                      </c:pt>
                      <c:pt idx="43">
                        <c:v>12 months to Jan 2015</c:v>
                      </c:pt>
                      <c:pt idx="44">
                        <c:v>12 months to Feb 2015</c:v>
                      </c:pt>
                      <c:pt idx="45">
                        <c:v>12 months to Mar 2015</c:v>
                      </c:pt>
                      <c:pt idx="46">
                        <c:v>12 months to Apr 2015</c:v>
                      </c:pt>
                      <c:pt idx="47">
                        <c:v>12 months to May 2015</c:v>
                      </c:pt>
                      <c:pt idx="48">
                        <c:v>12 months to Jun 2015</c:v>
                      </c:pt>
                      <c:pt idx="49">
                        <c:v>12 months to Jul 2015</c:v>
                      </c:pt>
                      <c:pt idx="50">
                        <c:v>12 months to Aug 2015</c:v>
                      </c:pt>
                      <c:pt idx="51">
                        <c:v>12 months to Sep 2015</c:v>
                      </c:pt>
                      <c:pt idx="52">
                        <c:v>12 months to Oct 2015</c:v>
                      </c:pt>
                      <c:pt idx="53">
                        <c:v>12 months to Nov 2015</c:v>
                      </c:pt>
                      <c:pt idx="54">
                        <c:v>12 months to Dec 2015</c:v>
                      </c:pt>
                      <c:pt idx="55">
                        <c:v>12 months to Jan 2016</c:v>
                      </c:pt>
                      <c:pt idx="56">
                        <c:v>12 months to Feb 2016</c:v>
                      </c:pt>
                      <c:pt idx="57">
                        <c:v>12 months to Mar 2016</c:v>
                      </c:pt>
                      <c:pt idx="58">
                        <c:v>12 months to Apr 2016</c:v>
                      </c:pt>
                      <c:pt idx="59">
                        <c:v>12 months to May 2016</c:v>
                      </c:pt>
                      <c:pt idx="60">
                        <c:v>12 months to Jun 2016</c:v>
                      </c:pt>
                      <c:pt idx="61">
                        <c:v>12 months to Jul 2016</c:v>
                      </c:pt>
                      <c:pt idx="62">
                        <c:v>12 months to Aug 2016</c:v>
                      </c:pt>
                      <c:pt idx="63">
                        <c:v>12 months to Sep 2016</c:v>
                      </c:pt>
                      <c:pt idx="64">
                        <c:v>12 months to Oct 2016</c:v>
                      </c:pt>
                      <c:pt idx="65">
                        <c:v>12 months to Nov 2016</c:v>
                      </c:pt>
                      <c:pt idx="66">
                        <c:v>12 months to Dec 2016</c:v>
                      </c:pt>
                      <c:pt idx="67">
                        <c:v>12 months to Jan 2017</c:v>
                      </c:pt>
                      <c:pt idx="68">
                        <c:v>12 months to Feb 2017</c:v>
                      </c:pt>
                      <c:pt idx="69">
                        <c:v>12 months to Mar 2017</c:v>
                      </c:pt>
                      <c:pt idx="70">
                        <c:v>12 months to Apr 2017</c:v>
                      </c:pt>
                      <c:pt idx="71">
                        <c:v>12 months to May 2017</c:v>
                      </c:pt>
                      <c:pt idx="72">
                        <c:v>12 months to Jun 2017</c:v>
                      </c:pt>
                      <c:pt idx="73">
                        <c:v>12 months to Jul 2017</c:v>
                      </c:pt>
                      <c:pt idx="74">
                        <c:v>12 months to Aug 2017</c:v>
                      </c:pt>
                      <c:pt idx="75">
                        <c:v>12 months to Sep 2017</c:v>
                      </c:pt>
                      <c:pt idx="76">
                        <c:v>12 months to Oct 2017</c:v>
                      </c:pt>
                      <c:pt idx="77">
                        <c:v>12 months to Nov 2017</c:v>
                      </c:pt>
                      <c:pt idx="78">
                        <c:v>12 months to Dec 2017</c:v>
                      </c:pt>
                      <c:pt idx="79">
                        <c:v>12 months to Jan 2018</c:v>
                      </c:pt>
                      <c:pt idx="80">
                        <c:v>12 months to Feb 2018</c:v>
                      </c:pt>
                      <c:pt idx="81">
                        <c:v>12 months to Mar 2018</c:v>
                      </c:pt>
                      <c:pt idx="82">
                        <c:v>12 months to Apr 2018</c:v>
                      </c:pt>
                      <c:pt idx="83">
                        <c:v>12 months to May 2018</c:v>
                      </c:pt>
                      <c:pt idx="84">
                        <c:v>12 months to June 2018</c:v>
                      </c:pt>
                      <c:pt idx="85">
                        <c:v>12 months to Jul 2018</c:v>
                      </c:pt>
                      <c:pt idx="86">
                        <c:v>12 months to Aug 2018</c:v>
                      </c:pt>
                      <c:pt idx="87">
                        <c:v>12 months to Sep 2018</c:v>
                      </c:pt>
                      <c:pt idx="88">
                        <c:v>12 months to Oct 2018</c:v>
                      </c:pt>
                      <c:pt idx="89">
                        <c:v>12 months to Nov 2018</c:v>
                      </c:pt>
                      <c:pt idx="90">
                        <c:v>12 months to Dec 2018</c:v>
                      </c:pt>
                      <c:pt idx="91">
                        <c:v>12 months to Jan 2019</c:v>
                      </c:pt>
                      <c:pt idx="92">
                        <c:v>12 months to Feb 2019</c:v>
                      </c:pt>
                      <c:pt idx="93">
                        <c:v>12 months to Mar 2019</c:v>
                      </c:pt>
                      <c:pt idx="94">
                        <c:v>12 months to Apr 2019</c:v>
                      </c:pt>
                      <c:pt idx="95">
                        <c:v>12 months to May 2019</c:v>
                      </c:pt>
                      <c:pt idx="96">
                        <c:v>12 months to Jun 2019</c:v>
                      </c:pt>
                      <c:pt idx="97">
                        <c:v>12 months to Jul 2019</c:v>
                      </c:pt>
                      <c:pt idx="98">
                        <c:v>12 months to Aug 2019</c:v>
                      </c:pt>
                      <c:pt idx="99">
                        <c:v>12 months to Sep 2019</c:v>
                      </c:pt>
                      <c:pt idx="100">
                        <c:v>12 months to Oct 2019</c:v>
                      </c:pt>
                      <c:pt idx="101">
                        <c:v>12 months to Nov 2019</c:v>
                      </c:pt>
                      <c:pt idx="102">
                        <c:v>12 months to Dec 2019</c:v>
                      </c:pt>
                      <c:pt idx="103">
                        <c:v>12 months to Jan 2020</c:v>
                      </c:pt>
                      <c:pt idx="104">
                        <c:v>12 months to Feb 2020</c:v>
                      </c:pt>
                      <c:pt idx="105">
                        <c:v>12 months to Mar 2020</c:v>
                      </c:pt>
                      <c:pt idx="106">
                        <c:v>12 months to Apr 2020</c:v>
                      </c:pt>
                      <c:pt idx="107">
                        <c:v>12 months to May 2020</c:v>
                      </c:pt>
                      <c:pt idx="108">
                        <c:v>12 months to Jun 2020</c:v>
                      </c:pt>
                      <c:pt idx="109">
                        <c:v>12 months to Jul 2020</c:v>
                      </c:pt>
                      <c:pt idx="110">
                        <c:v>12 months to Aug 2020</c:v>
                      </c:pt>
                      <c:pt idx="111">
                        <c:v>12 months to Sept 2020</c:v>
                      </c:pt>
                      <c:pt idx="112">
                        <c:v>12 months to Oct 2020</c:v>
                      </c:pt>
                      <c:pt idx="113">
                        <c:v>12 months to Nov 2020</c:v>
                      </c:pt>
                      <c:pt idx="114">
                        <c:v>12 months to Dec 2020</c:v>
                      </c:pt>
                      <c:pt idx="115">
                        <c:v>12 months to Jan 2021</c:v>
                      </c:pt>
                      <c:pt idx="116">
                        <c:v>12 months to Feb 2021</c:v>
                      </c:pt>
                      <c:pt idx="117">
                        <c:v>12 months to Mar 2021</c:v>
                      </c:pt>
                      <c:pt idx="118">
                        <c:v>12 months to Apr 2021</c:v>
                      </c:pt>
                      <c:pt idx="119">
                        <c:v>12 months to May 2021</c:v>
                      </c:pt>
                      <c:pt idx="120">
                        <c:v>12 months to June 2021</c:v>
                      </c:pt>
                      <c:pt idx="121">
                        <c:v>12 months to Jul 2021</c:v>
                      </c:pt>
                      <c:pt idx="122">
                        <c:v>12 months to Aug 2021</c:v>
                      </c:pt>
                      <c:pt idx="123">
                        <c:v>12 months to Sept 2021</c:v>
                      </c:pt>
                      <c:pt idx="124">
                        <c:v>12 months to Oct 2021</c:v>
                      </c:pt>
                      <c:pt idx="125">
                        <c:v>12 months to Nov 2021</c:v>
                      </c:pt>
                      <c:pt idx="126">
                        <c:v>12 months to Dec 2021</c:v>
                      </c:pt>
                      <c:pt idx="127">
                        <c:v>12 months to Jan 2022</c:v>
                      </c:pt>
                      <c:pt idx="128">
                        <c:v>12 months to Feb 2022</c:v>
                      </c:pt>
                      <c:pt idx="129">
                        <c:v>12 months to Mar 2022</c:v>
                      </c:pt>
                      <c:pt idx="130">
                        <c:v>12 months to Apr 2022</c:v>
                      </c:pt>
                      <c:pt idx="131">
                        <c:v>12 months to May 2022</c:v>
                      </c:pt>
                      <c:pt idx="132">
                        <c:v>12 months to Jun 2022</c:v>
                      </c:pt>
                      <c:pt idx="133">
                        <c:v>12 months to Jul 2022</c:v>
                      </c:pt>
                      <c:pt idx="134">
                        <c:v>12 months to Aug 2022</c:v>
                      </c:pt>
                      <c:pt idx="135">
                        <c:v>12 months to Sep 2022</c:v>
                      </c:pt>
                      <c:pt idx="136">
                        <c:v>12 months to Oct 2022</c:v>
                      </c:pt>
                      <c:pt idx="137">
                        <c:v>12 months to Nov 2022</c:v>
                      </c:pt>
                      <c:pt idx="138">
                        <c:v>12 months to Dec 2022</c:v>
                      </c:pt>
                      <c:pt idx="139">
                        <c:v>12 months to Jan 2023</c:v>
                      </c:pt>
                      <c:pt idx="140">
                        <c:v>12 months to Feb 2023</c:v>
                      </c:pt>
                      <c:pt idx="141">
                        <c:v>12 months to Mar 2023</c:v>
                      </c:pt>
                      <c:pt idx="142">
                        <c:v>12 months to Apr 2023</c:v>
                      </c:pt>
                      <c:pt idx="143">
                        <c:v>12 months to May 2023</c:v>
                      </c:pt>
                      <c:pt idx="144">
                        <c:v>12 months to Jun 2023</c:v>
                      </c:pt>
                    </c:strCache>
                  </c:strRef>
                </c:cat>
                <c:val>
                  <c:numRef>
                    <c:extLst>
                      <c:ext xmlns:c15="http://schemas.microsoft.com/office/drawing/2012/chart" uri="{02D57815-91ED-43cb-92C2-25804820EDAC}">
                        <c15:fullRef>
                          <c15:sqref>'domestic air flow'!$O$9:$O$159</c15:sqref>
                        </c15:fullRef>
                        <c15:formulaRef>
                          <c15:sqref>'domestic air flow'!$O$15:$O$159</c15:sqref>
                        </c15:formulaRef>
                      </c:ext>
                    </c:extLst>
                    <c:numCache>
                      <c:formatCode>_-* #,##0_-;\-* #,##0_-;_-* "-"??_-;_-@_-</c:formatCode>
                      <c:ptCount val="145"/>
                      <c:pt idx="6" formatCode="0%">
                        <c:v>0.28327260392388581</c:v>
                      </c:pt>
                      <c:pt idx="7" formatCode="0%">
                        <c:v>0.28327583273298601</c:v>
                      </c:pt>
                      <c:pt idx="8" formatCode="0%">
                        <c:v>0.27911356824944411</c:v>
                      </c:pt>
                      <c:pt idx="9" formatCode="0%">
                        <c:v>0.27540602753740567</c:v>
                      </c:pt>
                      <c:pt idx="10" formatCode="0%">
                        <c:v>0.24954339467179346</c:v>
                      </c:pt>
                      <c:pt idx="11" formatCode="0%">
                        <c:v>0.21626391889646002</c:v>
                      </c:pt>
                      <c:pt idx="12" formatCode="0%">
                        <c:v>0.18452273021629323</c:v>
                      </c:pt>
                      <c:pt idx="13" formatCode="0%">
                        <c:v>0.14036419768580105</c:v>
                      </c:pt>
                      <c:pt idx="14" formatCode="0%">
                        <c:v>0.10530917717842578</c:v>
                      </c:pt>
                      <c:pt idx="15" formatCode="0%">
                        <c:v>8.1868296482713168E-2</c:v>
                      </c:pt>
                      <c:pt idx="16" formatCode="0%">
                        <c:v>5.4866757200049382E-2</c:v>
                      </c:pt>
                      <c:pt idx="17" formatCode="0%">
                        <c:v>3.6182959162042158E-2</c:v>
                      </c:pt>
                      <c:pt idx="18" formatCode="0%">
                        <c:v>1.2702121188866246E-2</c:v>
                      </c:pt>
                      <c:pt idx="19" formatCode="0%">
                        <c:v>-2.8069442955557184E-3</c:v>
                      </c:pt>
                      <c:pt idx="20" formatCode="0%">
                        <c:v>-2.083549115828311E-2</c:v>
                      </c:pt>
                      <c:pt idx="21" formatCode="0%">
                        <c:v>-3.3155357247303202E-2</c:v>
                      </c:pt>
                      <c:pt idx="22" formatCode="0%">
                        <c:v>-4.7713116848505495E-2</c:v>
                      </c:pt>
                      <c:pt idx="23" formatCode="0%">
                        <c:v>-5.3966379986499523E-2</c:v>
                      </c:pt>
                      <c:pt idx="24" formatCode="0%">
                        <c:v>-6.050384333621265E-2</c:v>
                      </c:pt>
                      <c:pt idx="25" formatCode="0%">
                        <c:v>-5.2568878519586429E-2</c:v>
                      </c:pt>
                      <c:pt idx="26" formatCode="0%">
                        <c:v>-4.6589588980472427E-2</c:v>
                      </c:pt>
                      <c:pt idx="27" formatCode="0%">
                        <c:v>-4.4668324536285747E-2</c:v>
                      </c:pt>
                      <c:pt idx="28" formatCode="0%">
                        <c:v>-3.7358724001872533E-2</c:v>
                      </c:pt>
                      <c:pt idx="29" formatCode="0%">
                        <c:v>-3.5799462475582994E-2</c:v>
                      </c:pt>
                      <c:pt idx="30" formatCode="0%">
                        <c:v>-3.8363738422677519E-2</c:v>
                      </c:pt>
                      <c:pt idx="31" formatCode="0%">
                        <c:v>-2.9857164276641309E-2</c:v>
                      </c:pt>
                      <c:pt idx="32" formatCode="0%">
                        <c:v>-2.0558401756512589E-2</c:v>
                      </c:pt>
                      <c:pt idx="33" formatCode="0%">
                        <c:v>-1.8566370814644531E-2</c:v>
                      </c:pt>
                      <c:pt idx="34" formatCode="0%">
                        <c:v>-2.9500780436294182E-2</c:v>
                      </c:pt>
                      <c:pt idx="35" formatCode="0%">
                        <c:v>-4.0841677114447979E-2</c:v>
                      </c:pt>
                      <c:pt idx="36" formatCode="0%">
                        <c:v>-4.1109242523872977E-2</c:v>
                      </c:pt>
                      <c:pt idx="37" formatCode="0%">
                        <c:v>-5.0383466092072518E-2</c:v>
                      </c:pt>
                      <c:pt idx="38" formatCode="0%">
                        <c:v>-5.7093786989115047E-2</c:v>
                      </c:pt>
                      <c:pt idx="39" formatCode="0%">
                        <c:v>-7.0758545522007332E-2</c:v>
                      </c:pt>
                      <c:pt idx="40" formatCode="0%">
                        <c:v>-7.3981445298365964E-2</c:v>
                      </c:pt>
                      <c:pt idx="41" formatCode="0%">
                        <c:v>-7.4013143553061059E-2</c:v>
                      </c:pt>
                      <c:pt idx="42" formatCode="0%">
                        <c:v>-8.0915036876406402E-2</c:v>
                      </c:pt>
                      <c:pt idx="43" formatCode="0%">
                        <c:v>-8.7423344190780017E-2</c:v>
                      </c:pt>
                      <c:pt idx="44" formatCode="0%">
                        <c:v>-9.0568108513600684E-2</c:v>
                      </c:pt>
                      <c:pt idx="45" formatCode="0%">
                        <c:v>-8.9474827408068378E-2</c:v>
                      </c:pt>
                      <c:pt idx="46" formatCode="0%">
                        <c:v>-8.7428948557566527E-2</c:v>
                      </c:pt>
                      <c:pt idx="47" formatCode="0%">
                        <c:v>-8.5583143590299615E-2</c:v>
                      </c:pt>
                      <c:pt idx="48" formatCode="0%">
                        <c:v>-8.7081455858480122E-2</c:v>
                      </c:pt>
                      <c:pt idx="49" formatCode="0%">
                        <c:v>-0.10211339749058894</c:v>
                      </c:pt>
                      <c:pt idx="50" formatCode="0%">
                        <c:v>-0.11645580525266448</c:v>
                      </c:pt>
                      <c:pt idx="51" formatCode="0%">
                        <c:v>-0.11054509835728056</c:v>
                      </c:pt>
                      <c:pt idx="52" formatCode="0%">
                        <c:v>-0.12570528309790033</c:v>
                      </c:pt>
                      <c:pt idx="53" formatCode="0%">
                        <c:v>-0.12500039236242988</c:v>
                      </c:pt>
                      <c:pt idx="54" formatCode="0%">
                        <c:v>-0.11928918696631069</c:v>
                      </c:pt>
                      <c:pt idx="55" formatCode="0%">
                        <c:v>-0.11298965646159598</c:v>
                      </c:pt>
                      <c:pt idx="56" formatCode="0%">
                        <c:v>-0.10356747388185451</c:v>
                      </c:pt>
                      <c:pt idx="57" formatCode="0%">
                        <c:v>-9.4963008333199012E-2</c:v>
                      </c:pt>
                      <c:pt idx="58" formatCode="0%">
                        <c:v>-8.7273224809181441E-2</c:v>
                      </c:pt>
                      <c:pt idx="59" formatCode="0%">
                        <c:v>-7.4381118005875921E-2</c:v>
                      </c:pt>
                      <c:pt idx="60" formatCode="0%">
                        <c:v>-6.6930128362792732E-2</c:v>
                      </c:pt>
                      <c:pt idx="61" formatCode="0%">
                        <c:v>-3.5849422887639343E-2</c:v>
                      </c:pt>
                      <c:pt idx="62" formatCode="0%">
                        <c:v>-1.3180529728449747E-2</c:v>
                      </c:pt>
                      <c:pt idx="63" formatCode="0%">
                        <c:v>-4.5242679629220461E-3</c:v>
                      </c:pt>
                      <c:pt idx="64" formatCode="0%">
                        <c:v>1.3496941289199229E-2</c:v>
                      </c:pt>
                      <c:pt idx="65" formatCode="0%">
                        <c:v>2.4573109484861528E-3</c:v>
                      </c:pt>
                      <c:pt idx="66" formatCode="0%">
                        <c:v>5.4769923055289138E-3</c:v>
                      </c:pt>
                      <c:pt idx="67" formatCode="0%">
                        <c:v>1.2212299478725742E-3</c:v>
                      </c:pt>
                      <c:pt idx="68" formatCode="0%">
                        <c:v>-1.8102593296741461E-2</c:v>
                      </c:pt>
                      <c:pt idx="69" formatCode="0%">
                        <c:v>-4.3797440400075514E-2</c:v>
                      </c:pt>
                      <c:pt idx="70" formatCode="0%">
                        <c:v>-8.3743490721936487E-2</c:v>
                      </c:pt>
                      <c:pt idx="71" formatCode="0%">
                        <c:v>-0.12089855495340339</c:v>
                      </c:pt>
                      <c:pt idx="72" formatCode="0%">
                        <c:v>-0.14935044117280366</c:v>
                      </c:pt>
                      <c:pt idx="73" formatCode="0%">
                        <c:v>-0.19241869222264218</c:v>
                      </c:pt>
                      <c:pt idx="74" formatCode="0%">
                        <c:v>-0.22978957657711702</c:v>
                      </c:pt>
                      <c:pt idx="75" formatCode="0%">
                        <c:v>-0.26009815423532356</c:v>
                      </c:pt>
                      <c:pt idx="76" formatCode="0%">
                        <c:v>-0.29054073122892177</c:v>
                      </c:pt>
                      <c:pt idx="77" formatCode="0%">
                        <c:v>-0.29541054590348725</c:v>
                      </c:pt>
                      <c:pt idx="78" formatCode="0%">
                        <c:v>-0.31324208118022956</c:v>
                      </c:pt>
                      <c:pt idx="79" formatCode="0%">
                        <c:v>-0.32939466336605167</c:v>
                      </c:pt>
                      <c:pt idx="80" formatCode="0%">
                        <c:v>-0.34212973260745111</c:v>
                      </c:pt>
                      <c:pt idx="81" formatCode="0%">
                        <c:v>-0.34293036718060277</c:v>
                      </c:pt>
                      <c:pt idx="82" formatCode="0%">
                        <c:v>-0.29567144760316927</c:v>
                      </c:pt>
                      <c:pt idx="83" formatCode="0%">
                        <c:v>-0.26129211140929276</c:v>
                      </c:pt>
                      <c:pt idx="84" formatCode="0%">
                        <c:v>-0.23039170526209998</c:v>
                      </c:pt>
                      <c:pt idx="85" formatCode="0%">
                        <c:v>-0.19015042494280879</c:v>
                      </c:pt>
                      <c:pt idx="86" formatCode="0%">
                        <c:v>-0.14443584116410019</c:v>
                      </c:pt>
                      <c:pt idx="87" formatCode="0%">
                        <c:v>-0.12134486912714927</c:v>
                      </c:pt>
                      <c:pt idx="88" formatCode="0%">
                        <c:v>-9.3591037695975821E-2</c:v>
                      </c:pt>
                      <c:pt idx="89" formatCode="0%">
                        <c:v>-7.4070311944498049E-2</c:v>
                      </c:pt>
                      <c:pt idx="90" formatCode="0%">
                        <c:v>-4.3423319931074095E-2</c:v>
                      </c:pt>
                      <c:pt idx="91" formatCode="0%">
                        <c:v>-1.919733877025432E-2</c:v>
                      </c:pt>
                      <c:pt idx="92" formatCode="0%">
                        <c:v>7.1889809605631457E-3</c:v>
                      </c:pt>
                      <c:pt idx="93" formatCode="0%">
                        <c:v>3.5512015919179553E-2</c:v>
                      </c:pt>
                      <c:pt idx="94" formatCode="0%">
                        <c:v>1.517053719076826E-2</c:v>
                      </c:pt>
                      <c:pt idx="95" formatCode="0%">
                        <c:v>4.6794520547945202E-3</c:v>
                      </c:pt>
                      <c:pt idx="96" formatCode="0%">
                        <c:v>6.04513994689418E-3</c:v>
                      </c:pt>
                      <c:pt idx="97" formatCode="0%">
                        <c:v>1.1850043478965363E-2</c:v>
                      </c:pt>
                      <c:pt idx="98" formatCode="0%">
                        <c:v>2.1971960715012478E-2</c:v>
                      </c:pt>
                      <c:pt idx="99" formatCode="0%">
                        <c:v>5.5584759035165202E-2</c:v>
                      </c:pt>
                      <c:pt idx="100" formatCode="0%">
                        <c:v>9.7938964380345286E-2</c:v>
                      </c:pt>
                      <c:pt idx="101" formatCode="0%">
                        <c:v>0.10378476221819977</c:v>
                      </c:pt>
                      <c:pt idx="102" formatCode="0%">
                        <c:v>0.11035841785211306</c:v>
                      </c:pt>
                      <c:pt idx="103" formatCode="0%">
                        <c:v>0.11836850800319472</c:v>
                      </c:pt>
                      <c:pt idx="104" formatCode="0%">
                        <c:v>0.13845535792903055</c:v>
                      </c:pt>
                      <c:pt idx="105" formatCode="0%">
                        <c:v>9.5272508280638366E-2</c:v>
                      </c:pt>
                      <c:pt idx="106" formatCode="0%">
                        <c:v>4.2603266613639584E-3</c:v>
                      </c:pt>
                      <c:pt idx="107" formatCode="0%">
                        <c:v>-7.3153571779181262E-2</c:v>
                      </c:pt>
                      <c:pt idx="108" formatCode="0%">
                        <c:v>-0.16434192379458612</c:v>
                      </c:pt>
                      <c:pt idx="109" formatCode="0%">
                        <c:v>-0.2424989724619811</c:v>
                      </c:pt>
                      <c:pt idx="110" formatCode="0%">
                        <c:v>-0.31692351224317628</c:v>
                      </c:pt>
                      <c:pt idx="111" formatCode="0%">
                        <c:v>-0.38458616122308587</c:v>
                      </c:pt>
                      <c:pt idx="112" formatCode="0%">
                        <c:v>-0.47384830618567003</c:v>
                      </c:pt>
                      <c:pt idx="113" formatCode="0%">
                        <c:v>-0.53844586569663722</c:v>
                      </c:pt>
                      <c:pt idx="114" formatCode="0%">
                        <c:v>-0.60462315214024809</c:v>
                      </c:pt>
                      <c:pt idx="115" formatCode="0%">
                        <c:v>-0.67552338094306397</c:v>
                      </c:pt>
                      <c:pt idx="116" formatCode="0%">
                        <c:v>-0.75256560851931875</c:v>
                      </c:pt>
                      <c:pt idx="117" formatCode="0%">
                        <c:v>-0.78449641852072161</c:v>
                      </c:pt>
                      <c:pt idx="118" formatCode="0%">
                        <c:v>-0.74879025258224108</c:v>
                      </c:pt>
                      <c:pt idx="119" formatCode="0%">
                        <c:v>-0.70678058855720516</c:v>
                      </c:pt>
                      <c:pt idx="120" formatCode="0%">
                        <c:v>-0.63903720818851972</c:v>
                      </c:pt>
                      <c:pt idx="121" formatCode="0%">
                        <c:v>-0.58834057965908215</c:v>
                      </c:pt>
                      <c:pt idx="122" formatCode="0%">
                        <c:v>-0.53870465407068169</c:v>
                      </c:pt>
                      <c:pt idx="123" formatCode="0%">
                        <c:v>-0.48138879156447606</c:v>
                      </c:pt>
                      <c:pt idx="124" formatCode="0%">
                        <c:v>-0.37049874648636327</c:v>
                      </c:pt>
                      <c:pt idx="125" formatCode="0%">
                        <c:v>-0.27166528494062164</c:v>
                      </c:pt>
                      <c:pt idx="126" formatCode="0%">
                        <c:v>-9.2012334626479661E-2</c:v>
                      </c:pt>
                      <c:pt idx="127" formatCode="0%">
                        <c:v>0.19399722624216112</c:v>
                      </c:pt>
                      <c:pt idx="128" formatCode="0%">
                        <c:v>0.72366030437415751</c:v>
                      </c:pt>
                      <c:pt idx="129" formatCode="0%">
                        <c:v>1.2605246677336301</c:v>
                      </c:pt>
                      <c:pt idx="130" formatCode="0%">
                        <c:v>1.3086790334074763</c:v>
                      </c:pt>
                      <c:pt idx="131" formatCode="0%">
                        <c:v>1.3349187236604456</c:v>
                      </c:pt>
                      <c:pt idx="132" formatCode="0%">
                        <c:v>1.2223696478519688</c:v>
                      </c:pt>
                      <c:pt idx="133" formatCode="0%">
                        <c:v>1.2773070405176399</c:v>
                      </c:pt>
                      <c:pt idx="134" formatCode="0%">
                        <c:v>1.3297967871753085</c:v>
                      </c:pt>
                      <c:pt idx="135" formatCode="0%">
                        <c:v>1.3485394415133187</c:v>
                      </c:pt>
                      <c:pt idx="136" formatCode="0%">
                        <c:v>1.3058878546968578</c:v>
                      </c:pt>
                      <c:pt idx="137" formatCode="0%">
                        <c:v>1.3245524561325706</c:v>
                      </c:pt>
                      <c:pt idx="138" formatCode="0%">
                        <c:v>1.1746822962313759</c:v>
                      </c:pt>
                      <c:pt idx="139" formatCode="0%">
                        <c:v>1.0442143804052775</c:v>
                      </c:pt>
                      <c:pt idx="140" formatCode="0%">
                        <c:v>0.84743111675299509</c:v>
                      </c:pt>
                      <c:pt idx="141" formatCode="0%">
                        <c:v>0.67970818198608629</c:v>
                      </c:pt>
                      <c:pt idx="142" formatCode="0%">
                        <c:v>0.53715344034122792</c:v>
                      </c:pt>
                      <c:pt idx="143" formatCode="0%">
                        <c:v>0.40056210195188613</c:v>
                      </c:pt>
                      <c:pt idx="144" formatCode="0%">
                        <c:v>0.30626240459554965</c:v>
                      </c:pt>
                    </c:numCache>
                  </c:numRef>
                </c:val>
                <c:smooth val="0"/>
                <c:extLst xmlns:c15="http://schemas.microsoft.com/office/drawing/2012/chart">
                  <c:ext xmlns:c16="http://schemas.microsoft.com/office/drawing/2014/chart" uri="{C3380CC4-5D6E-409C-BE32-E72D297353CC}">
                    <c16:uniqueId val="{00000010-995A-4FE2-9F1C-2C8D3FD27D2B}"/>
                  </c:ext>
                </c:extLst>
              </c15:ser>
            </c15:filteredLineSeries>
          </c:ext>
        </c:extLst>
      </c:lineChart>
      <c:catAx>
        <c:axId val="8250540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488"/>
        <c:crosses val="autoZero"/>
        <c:auto val="1"/>
        <c:lblAlgn val="ctr"/>
        <c:lblOffset val="100"/>
        <c:tickLblSkip val="6"/>
        <c:tickMarkSkip val="12"/>
        <c:noMultiLvlLbl val="1"/>
      </c:catAx>
      <c:valAx>
        <c:axId val="825054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4096"/>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Domestic air passenger</a:t>
            </a:r>
            <a:r>
              <a:rPr lang="en-GB" baseline="0"/>
              <a:t> flow through NI airports (rolling 12 months)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'domestic air flow'!$K$8</c:f>
              <c:strCache>
                <c:ptCount val="1"/>
                <c:pt idx="0">
                  <c:v>% Change year on year (George Best Belfast City Airport)</c:v>
                </c:pt>
              </c:strCache>
            </c:strRef>
          </c:tx>
          <c:spPr>
            <a:solidFill>
              <a:srgbClr val="7030A0"/>
            </a:solidFill>
            <a:ln>
              <a:noFill/>
            </a:ln>
            <a:effectLst/>
          </c:spPr>
          <c:invertIfNegative val="0"/>
          <c:cat>
            <c:strRef>
              <c:extLst>
                <c:ext xmlns:c15="http://schemas.microsoft.com/office/drawing/2012/chart" uri="{02D57815-91ED-43cb-92C2-25804820EDAC}">
                  <c15:fullRef>
                    <c15:sqref>'domestic air flow'!$A$9:$A$159</c15:sqref>
                  </c15:fullRef>
                </c:ext>
              </c:extLst>
              <c:f>'domestic air flow'!$A$27:$A$159</c:f>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flow'!$K$9:$K$159</c15:sqref>
                  </c15:fullRef>
                </c:ext>
              </c:extLst>
              <c:f>'domestic air flow'!$K$27:$K$159</c:f>
              <c:numCache>
                <c:formatCode>_-* #,##0_-;\-* #,##0_-;_-* "-"??_-;_-@_-</c:formatCode>
                <c:ptCount val="133"/>
                <c:pt idx="0" formatCode="0%">
                  <c:v>-0.12294757292541002</c:v>
                </c:pt>
                <c:pt idx="1" formatCode="0%">
                  <c:v>-0.11564170827781055</c:v>
                </c:pt>
                <c:pt idx="2" formatCode="0%">
                  <c:v>-0.1094994598251619</c:v>
                </c:pt>
                <c:pt idx="3" formatCode="0%">
                  <c:v>-9.887830089537708E-2</c:v>
                </c:pt>
                <c:pt idx="4" formatCode="0%">
                  <c:v>-8.0356460535953023E-2</c:v>
                </c:pt>
                <c:pt idx="5" formatCode="0%">
                  <c:v>-7.3741095132506138E-2</c:v>
                </c:pt>
                <c:pt idx="6" formatCode="0%">
                  <c:v>-7.5514717394707997E-2</c:v>
                </c:pt>
                <c:pt idx="7" formatCode="0%">
                  <c:v>-6.3216062333497636E-2</c:v>
                </c:pt>
                <c:pt idx="8" formatCode="0%">
                  <c:v>-5.6197013634612825E-2</c:v>
                </c:pt>
                <c:pt idx="9" formatCode="0%">
                  <c:v>-4.8286699657217574E-2</c:v>
                </c:pt>
                <c:pt idx="10" formatCode="0%">
                  <c:v>-3.8121544523524821E-2</c:v>
                </c:pt>
                <c:pt idx="11" formatCode="0%">
                  <c:v>-2.8882767129698568E-2</c:v>
                </c:pt>
                <c:pt idx="12" formatCode="0%">
                  <c:v>-3.2057658083906385E-3</c:v>
                </c:pt>
                <c:pt idx="13" formatCode="0%">
                  <c:v>3.1825660284161894E-2</c:v>
                </c:pt>
                <c:pt idx="14" formatCode="0%">
                  <c:v>6.3234159267779172E-2</c:v>
                </c:pt>
                <c:pt idx="15" formatCode="0%">
                  <c:v>8.8926911873148648E-2</c:v>
                </c:pt>
                <c:pt idx="16" formatCode="0%">
                  <c:v>0.10930480634341161</c:v>
                </c:pt>
                <c:pt idx="17" formatCode="0%">
                  <c:v>0.10066417985086513</c:v>
                </c:pt>
                <c:pt idx="18" formatCode="0%">
                  <c:v>9.6997825511695071E-2</c:v>
                </c:pt>
                <c:pt idx="19" formatCode="0%">
                  <c:v>9.9634445667754173E-2</c:v>
                </c:pt>
                <c:pt idx="20" formatCode="0%">
                  <c:v>0.10203510137863187</c:v>
                </c:pt>
                <c:pt idx="21" formatCode="0%">
                  <c:v>0.10484352357110453</c:v>
                </c:pt>
                <c:pt idx="22" formatCode="0%">
                  <c:v>0.1062899151992675</c:v>
                </c:pt>
                <c:pt idx="23" formatCode="0%">
                  <c:v>9.9907815594680691E-2</c:v>
                </c:pt>
                <c:pt idx="24" formatCode="0%">
                  <c:v>8.2202537710792306E-2</c:v>
                </c:pt>
                <c:pt idx="25" formatCode="0%">
                  <c:v>5.7016266351048714E-2</c:v>
                </c:pt>
                <c:pt idx="26" formatCode="0%">
                  <c:v>3.9137964742785664E-2</c:v>
                </c:pt>
                <c:pt idx="27" formatCode="0%">
                  <c:v>2.324522898323432E-2</c:v>
                </c:pt>
                <c:pt idx="28" formatCode="0%">
                  <c:v>1.1355090453130478E-2</c:v>
                </c:pt>
                <c:pt idx="29" formatCode="0%">
                  <c:v>1.3628622968916171E-2</c:v>
                </c:pt>
                <c:pt idx="30" formatCode="0%">
                  <c:v>1.4336152207456158E-2</c:v>
                </c:pt>
                <c:pt idx="31" formatCode="0%">
                  <c:v>1.2177504475857094E-2</c:v>
                </c:pt>
                <c:pt idx="32" formatCode="0%">
                  <c:v>1.7013360082379955E-2</c:v>
                </c:pt>
                <c:pt idx="33" formatCode="0%">
                  <c:v>2.126410125976241E-2</c:v>
                </c:pt>
                <c:pt idx="34" formatCode="0%">
                  <c:v>2.3370827889248765E-2</c:v>
                </c:pt>
                <c:pt idx="35" formatCode="0%">
                  <c:v>2.937120153482058E-2</c:v>
                </c:pt>
                <c:pt idx="36" formatCode="0%">
                  <c:v>3.5113609083077965E-2</c:v>
                </c:pt>
                <c:pt idx="37" formatCode="0%">
                  <c:v>4.2339334059281308E-2</c:v>
                </c:pt>
                <c:pt idx="38" formatCode="0%">
                  <c:v>4.6408436868342097E-2</c:v>
                </c:pt>
                <c:pt idx="39" formatCode="0%">
                  <c:v>4.9711287444752277E-2</c:v>
                </c:pt>
                <c:pt idx="40" formatCode="0%">
                  <c:v>5.1446309793045479E-2</c:v>
                </c:pt>
                <c:pt idx="41" formatCode="0%">
                  <c:v>4.6447905996882276E-2</c:v>
                </c:pt>
                <c:pt idx="42" formatCode="0%">
                  <c:v>4.2913030369329662E-2</c:v>
                </c:pt>
                <c:pt idx="43" formatCode="0%">
                  <c:v>3.6763304593030885E-2</c:v>
                </c:pt>
                <c:pt idx="44" formatCode="0%">
                  <c:v>2.8879843173620662E-2</c:v>
                </c:pt>
                <c:pt idx="45" formatCode="0%">
                  <c:v>2.003147314588621E-2</c:v>
                </c:pt>
                <c:pt idx="46" formatCode="0%">
                  <c:v>1.1289703691368034E-2</c:v>
                </c:pt>
                <c:pt idx="47" formatCode="0%">
                  <c:v>8.7626875573867361E-4</c:v>
                </c:pt>
                <c:pt idx="48" formatCode="0%">
                  <c:v>-7.0030972845894542E-3</c:v>
                </c:pt>
                <c:pt idx="49" formatCode="0%">
                  <c:v>-1.7071264582636973E-2</c:v>
                </c:pt>
                <c:pt idx="50" formatCode="0%">
                  <c:v>-2.3012052985401169E-2</c:v>
                </c:pt>
                <c:pt idx="51" formatCode="0%">
                  <c:v>-2.9959597057723081E-2</c:v>
                </c:pt>
                <c:pt idx="52" formatCode="0%">
                  <c:v>-3.9083116328032866E-2</c:v>
                </c:pt>
                <c:pt idx="53" formatCode="0%">
                  <c:v>-4.0835007690275829E-2</c:v>
                </c:pt>
                <c:pt idx="54" formatCode="0%">
                  <c:v>-4.6740494720666236E-2</c:v>
                </c:pt>
                <c:pt idx="55" formatCode="0%">
                  <c:v>-4.5664351440163189E-2</c:v>
                </c:pt>
                <c:pt idx="56" formatCode="0%">
                  <c:v>-5.2165383326154273E-2</c:v>
                </c:pt>
                <c:pt idx="57" formatCode="0%">
                  <c:v>-5.5443383094818909E-2</c:v>
                </c:pt>
                <c:pt idx="58" formatCode="0%">
                  <c:v>-5.2821788366673825E-2</c:v>
                </c:pt>
                <c:pt idx="59" formatCode="0%">
                  <c:v>-5.1719027621390266E-2</c:v>
                </c:pt>
                <c:pt idx="60" formatCode="0%">
                  <c:v>-4.9818768108036031E-2</c:v>
                </c:pt>
                <c:pt idx="61" formatCode="0%">
                  <c:v>-4.560762153019713E-2</c:v>
                </c:pt>
                <c:pt idx="62" formatCode="0%">
                  <c:v>-4.4954703690885771E-2</c:v>
                </c:pt>
                <c:pt idx="63" formatCode="0%">
                  <c:v>-4.0915360111777724E-2</c:v>
                </c:pt>
                <c:pt idx="64" formatCode="0%">
                  <c:v>-3.5023788499808903E-2</c:v>
                </c:pt>
                <c:pt idx="65" formatCode="0%">
                  <c:v>-2.949256659138292E-2</c:v>
                </c:pt>
                <c:pt idx="66" formatCode="0%">
                  <c:v>-2.2367845748520132E-2</c:v>
                </c:pt>
                <c:pt idx="67" formatCode="0%">
                  <c:v>-1.7656623266168875E-2</c:v>
                </c:pt>
                <c:pt idx="68" formatCode="0%">
                  <c:v>-9.1830897417697014E-3</c:v>
                </c:pt>
                <c:pt idx="69" formatCode="0%">
                  <c:v>-3.6830779042779879E-3</c:v>
                </c:pt>
                <c:pt idx="70" formatCode="0%">
                  <c:v>-9.7926082093782317E-4</c:v>
                </c:pt>
                <c:pt idx="71" formatCode="0%">
                  <c:v>1.0573647335014494E-2</c:v>
                </c:pt>
                <c:pt idx="72" formatCode="0%">
                  <c:v>1.2705820513540201E-2</c:v>
                </c:pt>
                <c:pt idx="73" formatCode="0%">
                  <c:v>1.5384700524075949E-2</c:v>
                </c:pt>
                <c:pt idx="74" formatCode="0%">
                  <c:v>1.7033311605067956E-2</c:v>
                </c:pt>
                <c:pt idx="75" formatCode="0%">
                  <c:v>1.5111607714024956E-2</c:v>
                </c:pt>
                <c:pt idx="76" formatCode="0%">
                  <c:v>1.7339984566952793E-2</c:v>
                </c:pt>
                <c:pt idx="77" formatCode="0%">
                  <c:v>1.3138447288355195E-2</c:v>
                </c:pt>
                <c:pt idx="78" formatCode="0%">
                  <c:v>1.0701294810714572E-2</c:v>
                </c:pt>
                <c:pt idx="79" formatCode="0%">
                  <c:v>7.7835907138452424E-3</c:v>
                </c:pt>
                <c:pt idx="80" formatCode="0%">
                  <c:v>6.5522582548619476E-3</c:v>
                </c:pt>
                <c:pt idx="81" formatCode="0%">
                  <c:v>7.102568396241413E-3</c:v>
                </c:pt>
                <c:pt idx="82" formatCode="0%">
                  <c:v>6.3712229216674509E-3</c:v>
                </c:pt>
                <c:pt idx="83" formatCode="0%">
                  <c:v>-4.6679721972415766E-3</c:v>
                </c:pt>
                <c:pt idx="84" formatCode="0%">
                  <c:v>-5.9802991535363387E-3</c:v>
                </c:pt>
                <c:pt idx="85" formatCode="0%">
                  <c:v>-4.6658032967092861E-3</c:v>
                </c:pt>
                <c:pt idx="86" formatCode="0%">
                  <c:v>-6.335112485658702E-3</c:v>
                </c:pt>
                <c:pt idx="87" formatCode="0%">
                  <c:v>-5.8611391893470194E-3</c:v>
                </c:pt>
                <c:pt idx="88" formatCode="0%">
                  <c:v>-9.0134801556603066E-3</c:v>
                </c:pt>
                <c:pt idx="89" formatCode="0%">
                  <c:v>-1.2729623140915709E-2</c:v>
                </c:pt>
                <c:pt idx="90" formatCode="0%">
                  <c:v>-1.9015689154004978E-2</c:v>
                </c:pt>
                <c:pt idx="91" formatCode="0%">
                  <c:v>-2.7155550520744941E-2</c:v>
                </c:pt>
                <c:pt idx="92" formatCode="0%">
                  <c:v>-3.754952113947789E-2</c:v>
                </c:pt>
                <c:pt idx="93" formatCode="0%">
                  <c:v>-0.10003666412838086</c:v>
                </c:pt>
                <c:pt idx="94" formatCode="0%">
                  <c:v>-0.18361677241286456</c:v>
                </c:pt>
                <c:pt idx="95" formatCode="0%">
                  <c:v>-0.26496804744920016</c:v>
                </c:pt>
                <c:pt idx="96" formatCode="0%">
                  <c:v>-0.34970288262575211</c:v>
                </c:pt>
                <c:pt idx="97" formatCode="0%">
                  <c:v>-0.44118102959523997</c:v>
                </c:pt>
                <c:pt idx="98" formatCode="0%">
                  <c:v>-0.5254826026796261</c:v>
                </c:pt>
                <c:pt idx="99" formatCode="0%">
                  <c:v>-0.59210211033836324</c:v>
                </c:pt>
                <c:pt idx="100" formatCode="0%">
                  <c:v>-0.66167887367827927</c:v>
                </c:pt>
                <c:pt idx="101" formatCode="0%">
                  <c:v>-0.72151148724169889</c:v>
                </c:pt>
                <c:pt idx="102" formatCode="0%">
                  <c:v>-0.77270052648543186</c:v>
                </c:pt>
                <c:pt idx="103" formatCode="0%">
                  <c:v>-0.82281515573378772</c:v>
                </c:pt>
                <c:pt idx="104" formatCode="0%">
                  <c:v>-0.87810863201375733</c:v>
                </c:pt>
                <c:pt idx="105" formatCode="0%">
                  <c:v>-0.88200956982558221</c:v>
                </c:pt>
                <c:pt idx="106" formatCode="0%">
                  <c:v>-0.85667305899408719</c:v>
                </c:pt>
                <c:pt idx="107" formatCode="0%">
                  <c:v>-0.82213492543074629</c:v>
                </c:pt>
                <c:pt idx="108" formatCode="0%">
                  <c:v>-0.76505810418214981</c:v>
                </c:pt>
                <c:pt idx="109" formatCode="0%">
                  <c:v>-0.68099127830067441</c:v>
                </c:pt>
                <c:pt idx="110" formatCode="0%">
                  <c:v>-0.55722888888493771</c:v>
                </c:pt>
                <c:pt idx="111" formatCode="0%">
                  <c:v>-0.42589695506677305</c:v>
                </c:pt>
                <c:pt idx="112" formatCode="0%">
                  <c:v>-0.21583490892437288</c:v>
                </c:pt>
                <c:pt idx="113" formatCode="0%">
                  <c:v>6.3718944681267625E-2</c:v>
                </c:pt>
                <c:pt idx="114" formatCode="0%">
                  <c:v>0.42320946067148413</c:v>
                </c:pt>
                <c:pt idx="115" formatCode="0%">
                  <c:v>0.9488925372696756</c:v>
                </c:pt>
                <c:pt idx="116" formatCode="0%">
                  <c:v>2.1256919464966506</c:v>
                </c:pt>
                <c:pt idx="117" formatCode="0%">
                  <c:v>2.7900697692856578</c:v>
                </c:pt>
                <c:pt idx="118" formatCode="0%">
                  <c:v>2.7218342778241236</c:v>
                </c:pt>
                <c:pt idx="119" formatCode="0%">
                  <c:v>2.6295054755192138</c:v>
                </c:pt>
                <c:pt idx="120" formatCode="0%">
                  <c:v>2.30386537148103</c:v>
                </c:pt>
                <c:pt idx="121" formatCode="0%">
                  <c:v>1.9901849130251923</c:v>
                </c:pt>
                <c:pt idx="122" formatCode="0%">
                  <c:v>1.6681176763498808</c:v>
                </c:pt>
                <c:pt idx="123" formatCode="0%">
                  <c:v>1.520933715915038</c:v>
                </c:pt>
                <c:pt idx="124" formatCode="0%">
                  <c:v>1.3274770936455811</c:v>
                </c:pt>
                <c:pt idx="125" formatCode="0%">
                  <c:v>1.200177726140697</c:v>
                </c:pt>
                <c:pt idx="126" formatCode="0%">
                  <c:v>1.1210476877845823</c:v>
                </c:pt>
                <c:pt idx="127" formatCode="0%">
                  <c:v>1.1000051397188699</c:v>
                </c:pt>
                <c:pt idx="128" formatCode="0%">
                  <c:v>0.98463992723088001</c:v>
                </c:pt>
                <c:pt idx="129" formatCode="0%">
                  <c:v>0.86546670111276947</c:v>
                </c:pt>
                <c:pt idx="130" formatCode="0%">
                  <c:v>0.77986912798039143</c:v>
                </c:pt>
                <c:pt idx="131" formatCode="0%">
                  <c:v>0.67075132576431651</c:v>
                </c:pt>
                <c:pt idx="132" formatCode="0%">
                  <c:v>0.60274113620899328</c:v>
                </c:pt>
              </c:numCache>
            </c:numRef>
          </c:val>
          <c:extLst>
            <c:ext xmlns:c16="http://schemas.microsoft.com/office/drawing/2014/chart" uri="{C3380CC4-5D6E-409C-BE32-E72D297353CC}">
              <c16:uniqueId val="{00000000-4B6C-4D83-8050-401105052E10}"/>
            </c:ext>
          </c:extLst>
        </c:ser>
        <c:ser>
          <c:idx val="11"/>
          <c:order val="11"/>
          <c:tx>
            <c:strRef>
              <c:f>'domestic air flow'!$M$8</c:f>
              <c:strCache>
                <c:ptCount val="1"/>
                <c:pt idx="0">
                  <c:v>% Change year on year (Belfast International Airport)</c:v>
                </c:pt>
              </c:strCache>
            </c:strRef>
          </c:tx>
          <c:spPr>
            <a:solidFill>
              <a:srgbClr val="1902C4"/>
            </a:solidFill>
            <a:ln>
              <a:noFill/>
            </a:ln>
            <a:effectLst/>
          </c:spPr>
          <c:invertIfNegative val="0"/>
          <c:cat>
            <c:strRef>
              <c:extLst>
                <c:ext xmlns:c15="http://schemas.microsoft.com/office/drawing/2012/chart" uri="{02D57815-91ED-43cb-92C2-25804820EDAC}">
                  <c15:fullRef>
                    <c15:sqref>'domestic air flow'!$A$9:$A$159</c15:sqref>
                  </c15:fullRef>
                </c:ext>
              </c:extLst>
              <c:f>'domestic air flow'!$A$27:$A$159</c:f>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flow'!$M$9:$M$159</c15:sqref>
                  </c15:fullRef>
                </c:ext>
              </c:extLst>
              <c:f>'domestic air flow'!$M$27:$M$159</c:f>
              <c:numCache>
                <c:formatCode>_-* #,##0_-;\-* #,##0_-;_-* "-"??_-;_-@_-</c:formatCode>
                <c:ptCount val="133"/>
                <c:pt idx="0" formatCode="0%">
                  <c:v>0.10020007136977478</c:v>
                </c:pt>
                <c:pt idx="1" formatCode="0%">
                  <c:v>0.10544621065021269</c:v>
                </c:pt>
                <c:pt idx="2" formatCode="0%">
                  <c:v>0.11182192341637792</c:v>
                </c:pt>
                <c:pt idx="3" formatCode="0%">
                  <c:v>0.11213415953054277</c:v>
                </c:pt>
                <c:pt idx="4" formatCode="0%">
                  <c:v>0.11687718368193499</c:v>
                </c:pt>
                <c:pt idx="5" formatCode="0%">
                  <c:v>0.12035399505098494</c:v>
                </c:pt>
                <c:pt idx="6" formatCode="0%">
                  <c:v>0.10293448925477319</c:v>
                </c:pt>
                <c:pt idx="7" formatCode="0%">
                  <c:v>9.31817036777534E-2</c:v>
                </c:pt>
                <c:pt idx="8" formatCode="0%">
                  <c:v>8.7755452981469279E-2</c:v>
                </c:pt>
                <c:pt idx="9" formatCode="0%">
                  <c:v>8.0835560524723737E-2</c:v>
                </c:pt>
                <c:pt idx="10" formatCode="0%">
                  <c:v>5.8534855202339399E-2</c:v>
                </c:pt>
                <c:pt idx="11" formatCode="0%">
                  <c:v>4.8858149023072464E-2</c:v>
                </c:pt>
                <c:pt idx="12" formatCode="0%">
                  <c:v>2.9951806239706908E-2</c:v>
                </c:pt>
                <c:pt idx="13" formatCode="0%">
                  <c:v>1.3408263769988278E-2</c:v>
                </c:pt>
                <c:pt idx="14" formatCode="0%">
                  <c:v>-9.0566256988109089E-4</c:v>
                </c:pt>
                <c:pt idx="15" formatCode="0%">
                  <c:v>-1.0728077461835959E-2</c:v>
                </c:pt>
                <c:pt idx="16" formatCode="0%">
                  <c:v>-2.0107886884756343E-2</c:v>
                </c:pt>
                <c:pt idx="17" formatCode="0%">
                  <c:v>-2.5015315754597853E-2</c:v>
                </c:pt>
                <c:pt idx="18" formatCode="0%">
                  <c:v>-2.337997047920426E-2</c:v>
                </c:pt>
                <c:pt idx="19" formatCode="0%">
                  <c:v>-1.8664282988857594E-2</c:v>
                </c:pt>
                <c:pt idx="20" formatCode="0%">
                  <c:v>-2.1401320603226203E-2</c:v>
                </c:pt>
                <c:pt idx="21" formatCode="0%">
                  <c:v>-2.9046594220226551E-2</c:v>
                </c:pt>
                <c:pt idx="22" formatCode="0%">
                  <c:v>-1.9882853743269188E-2</c:v>
                </c:pt>
                <c:pt idx="23" formatCode="0%">
                  <c:v>-2.107947882805794E-2</c:v>
                </c:pt>
                <c:pt idx="24" formatCode="0%">
                  <c:v>-1.0607344059653922E-2</c:v>
                </c:pt>
                <c:pt idx="25" formatCode="0%">
                  <c:v>-7.9584016960954958E-3</c:v>
                </c:pt>
                <c:pt idx="26" formatCode="0%">
                  <c:v>-1.0207571645456624E-2</c:v>
                </c:pt>
                <c:pt idx="27" formatCode="0%">
                  <c:v>-1.1710701252373163E-2</c:v>
                </c:pt>
                <c:pt idx="28" formatCode="0%">
                  <c:v>-9.4409204357786929E-3</c:v>
                </c:pt>
                <c:pt idx="29" formatCode="0%">
                  <c:v>-7.9208551988237605E-3</c:v>
                </c:pt>
                <c:pt idx="30" formatCode="0%">
                  <c:v>-1.1002157228396465E-2</c:v>
                </c:pt>
                <c:pt idx="31" formatCode="0%">
                  <c:v>-1.6832350733254842E-2</c:v>
                </c:pt>
                <c:pt idx="32" formatCode="0%">
                  <c:v>-1.6477966918177392E-2</c:v>
                </c:pt>
                <c:pt idx="33" formatCode="0%">
                  <c:v>-6.0325826597727727E-3</c:v>
                </c:pt>
                <c:pt idx="34" formatCode="0%">
                  <c:v>-7.1595790374101281E-3</c:v>
                </c:pt>
                <c:pt idx="35" formatCode="0%">
                  <c:v>1.7544108691941102E-4</c:v>
                </c:pt>
                <c:pt idx="36" formatCode="0%">
                  <c:v>3.7647128848414505E-3</c:v>
                </c:pt>
                <c:pt idx="37" formatCode="0%">
                  <c:v>1.7042352589590616E-2</c:v>
                </c:pt>
                <c:pt idx="38" formatCode="0%">
                  <c:v>3.4132917549051539E-2</c:v>
                </c:pt>
                <c:pt idx="39" formatCode="0%">
                  <c:v>4.9606032724251695E-2</c:v>
                </c:pt>
                <c:pt idx="40" formatCode="0%">
                  <c:v>6.5389995010173563E-2</c:v>
                </c:pt>
                <c:pt idx="41" formatCode="0%">
                  <c:v>8.068446293945028E-2</c:v>
                </c:pt>
                <c:pt idx="42" formatCode="0%">
                  <c:v>9.158453805264731E-2</c:v>
                </c:pt>
                <c:pt idx="43" formatCode="0%">
                  <c:v>0.10692008580445753</c:v>
                </c:pt>
                <c:pt idx="44" formatCode="0%">
                  <c:v>0.12217771067957646</c:v>
                </c:pt>
                <c:pt idx="45" formatCode="0%">
                  <c:v>0.12489460398076681</c:v>
                </c:pt>
                <c:pt idx="46" formatCode="0%">
                  <c:v>0.14134239246101621</c:v>
                </c:pt>
                <c:pt idx="47" formatCode="0%">
                  <c:v>0.15080956226392847</c:v>
                </c:pt>
                <c:pt idx="48" formatCode="0%">
                  <c:v>0.1635920939973157</c:v>
                </c:pt>
                <c:pt idx="49" formatCode="0%">
                  <c:v>0.17516605557450785</c:v>
                </c:pt>
                <c:pt idx="50" formatCode="0%">
                  <c:v>0.18798448098437659</c:v>
                </c:pt>
                <c:pt idx="51" formatCode="0%">
                  <c:v>0.19630851479800948</c:v>
                </c:pt>
                <c:pt idx="52" formatCode="0%">
                  <c:v>0.19383627203244316</c:v>
                </c:pt>
                <c:pt idx="53" formatCode="0%">
                  <c:v>0.19368662498393838</c:v>
                </c:pt>
                <c:pt idx="54" formatCode="0%">
                  <c:v>0.2065358264480158</c:v>
                </c:pt>
                <c:pt idx="55" formatCode="0%">
                  <c:v>0.21233043288017306</c:v>
                </c:pt>
                <c:pt idx="56" formatCode="0%">
                  <c:v>0.20899138798379133</c:v>
                </c:pt>
                <c:pt idx="57" formatCode="0%">
                  <c:v>0.21268314204013519</c:v>
                </c:pt>
                <c:pt idx="58" formatCode="0%">
                  <c:v>0.20937424777823779</c:v>
                </c:pt>
                <c:pt idx="59" formatCode="0%">
                  <c:v>0.20181491371317331</c:v>
                </c:pt>
                <c:pt idx="60" formatCode="0%">
                  <c:v>0.18494833354152801</c:v>
                </c:pt>
                <c:pt idx="61" formatCode="0%">
                  <c:v>0.16394731321292311</c:v>
                </c:pt>
                <c:pt idx="62" formatCode="0%">
                  <c:v>0.13889785601897683</c:v>
                </c:pt>
                <c:pt idx="63" formatCode="0%">
                  <c:v>0.12071212050401846</c:v>
                </c:pt>
                <c:pt idx="64" formatCode="0%">
                  <c:v>0.10784119564977507</c:v>
                </c:pt>
                <c:pt idx="65" formatCode="0%">
                  <c:v>8.7817248419984631E-2</c:v>
                </c:pt>
                <c:pt idx="66" formatCode="0%">
                  <c:v>5.8228370960400802E-2</c:v>
                </c:pt>
                <c:pt idx="67" formatCode="0%">
                  <c:v>3.3694322580182297E-2</c:v>
                </c:pt>
                <c:pt idx="68" formatCode="0%">
                  <c:v>1.3604195672245009E-2</c:v>
                </c:pt>
                <c:pt idx="69" formatCode="0%">
                  <c:v>-3.8993514714663322E-3</c:v>
                </c:pt>
                <c:pt idx="70" formatCode="0%">
                  <c:v>-2.1393358831378519E-2</c:v>
                </c:pt>
                <c:pt idx="71" formatCode="0%">
                  <c:v>-2.933061294084462E-2</c:v>
                </c:pt>
                <c:pt idx="72" formatCode="0%">
                  <c:v>-2.9880692265976318E-2</c:v>
                </c:pt>
                <c:pt idx="73" formatCode="0%">
                  <c:v>-2.3510694205098406E-2</c:v>
                </c:pt>
                <c:pt idx="74" formatCode="0%">
                  <c:v>-1.1814997577581686E-2</c:v>
                </c:pt>
                <c:pt idx="75" formatCode="0%">
                  <c:v>-5.8635759341869528E-3</c:v>
                </c:pt>
                <c:pt idx="76" formatCode="0%">
                  <c:v>1.3507013660353521E-3</c:v>
                </c:pt>
                <c:pt idx="77" formatCode="0%">
                  <c:v>1.7716165537206396E-2</c:v>
                </c:pt>
                <c:pt idx="78" formatCode="0%">
                  <c:v>3.924809422236742E-2</c:v>
                </c:pt>
                <c:pt idx="79" formatCode="0%">
                  <c:v>5.5331205627564647E-2</c:v>
                </c:pt>
                <c:pt idx="80" formatCode="0%">
                  <c:v>7.7969972748964972E-2</c:v>
                </c:pt>
                <c:pt idx="81" formatCode="0%">
                  <c:v>9.1883121794774827E-2</c:v>
                </c:pt>
                <c:pt idx="82" formatCode="0%">
                  <c:v>0.10234794722413634</c:v>
                </c:pt>
                <c:pt idx="83" formatCode="0%">
                  <c:v>0.10882055471957837</c:v>
                </c:pt>
                <c:pt idx="84" formatCode="0%">
                  <c:v>0.10411076213437523</c:v>
                </c:pt>
                <c:pt idx="85" formatCode="0%">
                  <c:v>8.883795039452741E-2</c:v>
                </c:pt>
                <c:pt idx="86" formatCode="0%">
                  <c:v>7.0218929869776667E-2</c:v>
                </c:pt>
                <c:pt idx="87" formatCode="0%">
                  <c:v>5.9388936141473538E-2</c:v>
                </c:pt>
                <c:pt idx="88" formatCode="0%">
                  <c:v>4.5449357731306775E-2</c:v>
                </c:pt>
                <c:pt idx="89" formatCode="0%">
                  <c:v>2.4303690626513583E-2</c:v>
                </c:pt>
                <c:pt idx="90" formatCode="0%">
                  <c:v>4.5241664380896492E-3</c:v>
                </c:pt>
                <c:pt idx="91" formatCode="0%">
                  <c:v>-3.4916692172074233E-3</c:v>
                </c:pt>
                <c:pt idx="92" formatCode="0%">
                  <c:v>-2.4561487569523002E-2</c:v>
                </c:pt>
                <c:pt idx="93" formatCode="0%">
                  <c:v>-7.2408309165644461E-2</c:v>
                </c:pt>
                <c:pt idx="94" formatCode="0%">
                  <c:v>-0.16413447811757598</c:v>
                </c:pt>
                <c:pt idx="95" formatCode="0%">
                  <c:v>-0.25603303150451373</c:v>
                </c:pt>
                <c:pt idx="96" formatCode="0%">
                  <c:v>-0.32936176546988361</c:v>
                </c:pt>
                <c:pt idx="97" formatCode="0%">
                  <c:v>-0.3843693105561336</c:v>
                </c:pt>
                <c:pt idx="98" formatCode="0%">
                  <c:v>-0.41905031102234608</c:v>
                </c:pt>
                <c:pt idx="99" formatCode="0%">
                  <c:v>-0.45790784880434343</c:v>
                </c:pt>
                <c:pt idx="100" formatCode="0%">
                  <c:v>-0.51134999601886311</c:v>
                </c:pt>
                <c:pt idx="101" formatCode="0%">
                  <c:v>-0.57978627389548887</c:v>
                </c:pt>
                <c:pt idx="102" formatCode="0%">
                  <c:v>-0.64095612138059688</c:v>
                </c:pt>
                <c:pt idx="103" formatCode="0%">
                  <c:v>-0.70966233679205482</c:v>
                </c:pt>
                <c:pt idx="104" formatCode="0%">
                  <c:v>-0.77881222071959366</c:v>
                </c:pt>
                <c:pt idx="105" formatCode="0%">
                  <c:v>-0.81092602723065077</c:v>
                </c:pt>
                <c:pt idx="106" formatCode="0%">
                  <c:v>-0.77512071280447503</c:v>
                </c:pt>
                <c:pt idx="107" formatCode="0%">
                  <c:v>-0.71081826848160157</c:v>
                </c:pt>
                <c:pt idx="108" formatCode="0%">
                  <c:v>-0.62215377673547889</c:v>
                </c:pt>
                <c:pt idx="109" formatCode="0%">
                  <c:v>-0.51751243426658544</c:v>
                </c:pt>
                <c:pt idx="110" formatCode="0%">
                  <c:v>-0.43017117022062767</c:v>
                </c:pt>
                <c:pt idx="111" formatCode="0%">
                  <c:v>-0.33433264349387987</c:v>
                </c:pt>
                <c:pt idx="112" formatCode="0%">
                  <c:v>-0.15568099193118215</c:v>
                </c:pt>
                <c:pt idx="113" formatCode="0%">
                  <c:v>0.12960562046707455</c:v>
                </c:pt>
                <c:pt idx="114" formatCode="0%">
                  <c:v>0.46213712980767191</c:v>
                </c:pt>
                <c:pt idx="115" formatCode="0%">
                  <c:v>0.94829413122390316</c:v>
                </c:pt>
                <c:pt idx="116" formatCode="0%">
                  <c:v>1.8428364551597465</c:v>
                </c:pt>
                <c:pt idx="117" formatCode="0%">
                  <c:v>2.8253051988906477</c:v>
                </c:pt>
                <c:pt idx="118" formatCode="0%">
                  <c:v>2.8866192021777826</c:v>
                </c:pt>
                <c:pt idx="119" formatCode="0%">
                  <c:v>2.5936716987778619</c:v>
                </c:pt>
                <c:pt idx="120" formatCode="0%">
                  <c:v>2.1763543066608824</c:v>
                </c:pt>
                <c:pt idx="121" formatCode="0%">
                  <c:v>1.773163978186898</c:v>
                </c:pt>
                <c:pt idx="122" formatCode="0%">
                  <c:v>1.5203201568849698</c:v>
                </c:pt>
                <c:pt idx="123" formatCode="0%">
                  <c:v>1.3360530500024843</c:v>
                </c:pt>
                <c:pt idx="124" formatCode="0%">
                  <c:v>1.0517495851949492</c:v>
                </c:pt>
                <c:pt idx="125" formatCode="0%">
                  <c:v>0.78714508713099296</c:v>
                </c:pt>
                <c:pt idx="126" formatCode="0%">
                  <c:v>0.62173118059496901</c:v>
                </c:pt>
                <c:pt idx="127" formatCode="0%">
                  <c:v>0.51799604216307904</c:v>
                </c:pt>
                <c:pt idx="128" formatCode="0%">
                  <c:v>0.37939382300491048</c:v>
                </c:pt>
                <c:pt idx="129" formatCode="0%">
                  <c:v>0.25252775944152911</c:v>
                </c:pt>
                <c:pt idx="130" formatCode="0%">
                  <c:v>0.16312622740166643</c:v>
                </c:pt>
                <c:pt idx="131" formatCode="0%">
                  <c:v>0.10623038528245984</c:v>
                </c:pt>
                <c:pt idx="132" formatCode="0%">
                  <c:v>8.1443790668360314E-2</c:v>
                </c:pt>
              </c:numCache>
            </c:numRef>
          </c:val>
          <c:extLst>
            <c:ext xmlns:c16="http://schemas.microsoft.com/office/drawing/2014/chart" uri="{C3380CC4-5D6E-409C-BE32-E72D297353CC}">
              <c16:uniqueId val="{00000001-4B6C-4D83-8050-401105052E10}"/>
            </c:ext>
          </c:extLst>
        </c:ser>
        <c:ser>
          <c:idx val="13"/>
          <c:order val="13"/>
          <c:tx>
            <c:strRef>
              <c:f>'domestic air flow'!$O$8</c:f>
              <c:strCache>
                <c:ptCount val="1"/>
                <c:pt idx="0">
                  <c:v>% Change year on year (City of Derry Airport)</c:v>
                </c:pt>
              </c:strCache>
            </c:strRef>
          </c:tx>
          <c:spPr>
            <a:solidFill>
              <a:srgbClr val="C00000"/>
            </a:solidFill>
            <a:ln>
              <a:noFill/>
            </a:ln>
            <a:effectLst/>
          </c:spPr>
          <c:invertIfNegative val="0"/>
          <c:cat>
            <c:strRef>
              <c:extLst>
                <c:ext xmlns:c15="http://schemas.microsoft.com/office/drawing/2012/chart" uri="{02D57815-91ED-43cb-92C2-25804820EDAC}">
                  <c15:fullRef>
                    <c15:sqref>'domestic air flow'!$A$9:$A$159</c15:sqref>
                  </c15:fullRef>
                </c:ext>
              </c:extLst>
              <c:f>'domestic air flow'!$A$27:$A$159</c:f>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flow'!$O$9:$O$159</c15:sqref>
                  </c15:fullRef>
                </c:ext>
              </c:extLst>
              <c:f>'domestic air flow'!$O$27:$O$159</c:f>
              <c:numCache>
                <c:formatCode>_-* #,##0_-;\-* #,##0_-;_-* "-"??_-;_-@_-</c:formatCode>
                <c:ptCount val="133"/>
                <c:pt idx="0" formatCode="0%">
                  <c:v>0.18452273021629323</c:v>
                </c:pt>
                <c:pt idx="1" formatCode="0%">
                  <c:v>0.14036419768580105</c:v>
                </c:pt>
                <c:pt idx="2" formatCode="0%">
                  <c:v>0.10530917717842578</c:v>
                </c:pt>
                <c:pt idx="3" formatCode="0%">
                  <c:v>8.1868296482713168E-2</c:v>
                </c:pt>
                <c:pt idx="4" formatCode="0%">
                  <c:v>5.4866757200049382E-2</c:v>
                </c:pt>
                <c:pt idx="5" formatCode="0%">
                  <c:v>3.6182959162042158E-2</c:v>
                </c:pt>
                <c:pt idx="6" formatCode="0%">
                  <c:v>1.2702121188866246E-2</c:v>
                </c:pt>
                <c:pt idx="7" formatCode="0%">
                  <c:v>-2.8069442955557184E-3</c:v>
                </c:pt>
                <c:pt idx="8" formatCode="0%">
                  <c:v>-2.083549115828311E-2</c:v>
                </c:pt>
                <c:pt idx="9" formatCode="0%">
                  <c:v>-3.3155357247303202E-2</c:v>
                </c:pt>
                <c:pt idx="10" formatCode="0%">
                  <c:v>-4.7713116848505495E-2</c:v>
                </c:pt>
                <c:pt idx="11" formatCode="0%">
                  <c:v>-5.3966379986499523E-2</c:v>
                </c:pt>
                <c:pt idx="12" formatCode="0%">
                  <c:v>-6.050384333621265E-2</c:v>
                </c:pt>
                <c:pt idx="13" formatCode="0%">
                  <c:v>-5.2568878519586429E-2</c:v>
                </c:pt>
                <c:pt idx="14" formatCode="0%">
                  <c:v>-4.6589588980472427E-2</c:v>
                </c:pt>
                <c:pt idx="15" formatCode="0%">
                  <c:v>-4.4668324536285747E-2</c:v>
                </c:pt>
                <c:pt idx="16" formatCode="0%">
                  <c:v>-3.7358724001872533E-2</c:v>
                </c:pt>
                <c:pt idx="17" formatCode="0%">
                  <c:v>-3.5799462475582994E-2</c:v>
                </c:pt>
                <c:pt idx="18" formatCode="0%">
                  <c:v>-3.8363738422677519E-2</c:v>
                </c:pt>
                <c:pt idx="19" formatCode="0%">
                  <c:v>-2.9857164276641309E-2</c:v>
                </c:pt>
                <c:pt idx="20" formatCode="0%">
                  <c:v>-2.0558401756512589E-2</c:v>
                </c:pt>
                <c:pt idx="21" formatCode="0%">
                  <c:v>-1.8566370814644531E-2</c:v>
                </c:pt>
                <c:pt idx="22" formatCode="0%">
                  <c:v>-2.9500780436294182E-2</c:v>
                </c:pt>
                <c:pt idx="23" formatCode="0%">
                  <c:v>-4.0841677114447979E-2</c:v>
                </c:pt>
                <c:pt idx="24" formatCode="0%">
                  <c:v>-4.1109242523872977E-2</c:v>
                </c:pt>
                <c:pt idx="25" formatCode="0%">
                  <c:v>-5.0383466092072518E-2</c:v>
                </c:pt>
                <c:pt idx="26" formatCode="0%">
                  <c:v>-5.7093786989115047E-2</c:v>
                </c:pt>
                <c:pt idx="27" formatCode="0%">
                  <c:v>-7.0758545522007332E-2</c:v>
                </c:pt>
                <c:pt idx="28" formatCode="0%">
                  <c:v>-7.3981445298365964E-2</c:v>
                </c:pt>
                <c:pt idx="29" formatCode="0%">
                  <c:v>-7.4013143553061059E-2</c:v>
                </c:pt>
                <c:pt idx="30" formatCode="0%">
                  <c:v>-8.0915036876406402E-2</c:v>
                </c:pt>
                <c:pt idx="31" formatCode="0%">
                  <c:v>-8.7423344190780017E-2</c:v>
                </c:pt>
                <c:pt idx="32" formatCode="0%">
                  <c:v>-9.0568108513600684E-2</c:v>
                </c:pt>
                <c:pt idx="33" formatCode="0%">
                  <c:v>-8.9474827408068378E-2</c:v>
                </c:pt>
                <c:pt idx="34" formatCode="0%">
                  <c:v>-8.7428948557566527E-2</c:v>
                </c:pt>
                <c:pt idx="35" formatCode="0%">
                  <c:v>-8.5583143590299615E-2</c:v>
                </c:pt>
                <c:pt idx="36" formatCode="0%">
                  <c:v>-8.7081455858480122E-2</c:v>
                </c:pt>
                <c:pt idx="37" formatCode="0%">
                  <c:v>-0.10211339749058894</c:v>
                </c:pt>
                <c:pt idx="38" formatCode="0%">
                  <c:v>-0.11645580525266448</c:v>
                </c:pt>
                <c:pt idx="39" formatCode="0%">
                  <c:v>-0.11054509835728056</c:v>
                </c:pt>
                <c:pt idx="40" formatCode="0%">
                  <c:v>-0.12570528309790033</c:v>
                </c:pt>
                <c:pt idx="41" formatCode="0%">
                  <c:v>-0.12500039236242988</c:v>
                </c:pt>
                <c:pt idx="42" formatCode="0%">
                  <c:v>-0.11928918696631069</c:v>
                </c:pt>
                <c:pt idx="43" formatCode="0%">
                  <c:v>-0.11298965646159598</c:v>
                </c:pt>
                <c:pt idx="44" formatCode="0%">
                  <c:v>-0.10356747388185451</c:v>
                </c:pt>
                <c:pt idx="45" formatCode="0%">
                  <c:v>-9.4963008333199012E-2</c:v>
                </c:pt>
                <c:pt idx="46" formatCode="0%">
                  <c:v>-8.7273224809181441E-2</c:v>
                </c:pt>
                <c:pt idx="47" formatCode="0%">
                  <c:v>-7.4381118005875921E-2</c:v>
                </c:pt>
                <c:pt idx="48" formatCode="0%">
                  <c:v>-6.6930128362792732E-2</c:v>
                </c:pt>
                <c:pt idx="49" formatCode="0%">
                  <c:v>-3.5849422887639343E-2</c:v>
                </c:pt>
                <c:pt idx="50" formatCode="0%">
                  <c:v>-1.3180529728449747E-2</c:v>
                </c:pt>
                <c:pt idx="51" formatCode="0%">
                  <c:v>-4.5242679629220461E-3</c:v>
                </c:pt>
                <c:pt idx="52" formatCode="0%">
                  <c:v>1.3496941289199229E-2</c:v>
                </c:pt>
                <c:pt idx="53" formatCode="0%">
                  <c:v>2.4573109484861528E-3</c:v>
                </c:pt>
                <c:pt idx="54" formatCode="0%">
                  <c:v>5.4769923055289138E-3</c:v>
                </c:pt>
                <c:pt idx="55" formatCode="0%">
                  <c:v>1.2212299478725742E-3</c:v>
                </c:pt>
                <c:pt idx="56" formatCode="0%">
                  <c:v>-1.8102593296741461E-2</c:v>
                </c:pt>
                <c:pt idx="57" formatCode="0%">
                  <c:v>-4.3797440400075514E-2</c:v>
                </c:pt>
                <c:pt idx="58" formatCode="0%">
                  <c:v>-8.3743490721936487E-2</c:v>
                </c:pt>
                <c:pt idx="59" formatCode="0%">
                  <c:v>-0.12089855495340339</c:v>
                </c:pt>
                <c:pt idx="60" formatCode="0%">
                  <c:v>-0.14935044117280366</c:v>
                </c:pt>
                <c:pt idx="61" formatCode="0%">
                  <c:v>-0.19241869222264218</c:v>
                </c:pt>
                <c:pt idx="62" formatCode="0%">
                  <c:v>-0.22978957657711702</c:v>
                </c:pt>
                <c:pt idx="63" formatCode="0%">
                  <c:v>-0.26009815423532356</c:v>
                </c:pt>
                <c:pt idx="64" formatCode="0%">
                  <c:v>-0.29054073122892177</c:v>
                </c:pt>
                <c:pt idx="65" formatCode="0%">
                  <c:v>-0.29541054590348725</c:v>
                </c:pt>
                <c:pt idx="66" formatCode="0%">
                  <c:v>-0.31324208118022956</c:v>
                </c:pt>
                <c:pt idx="67" formatCode="0%">
                  <c:v>-0.32939466336605167</c:v>
                </c:pt>
                <c:pt idx="68" formatCode="0%">
                  <c:v>-0.34212973260745111</c:v>
                </c:pt>
                <c:pt idx="69" formatCode="0%">
                  <c:v>-0.34293036718060277</c:v>
                </c:pt>
                <c:pt idx="70" formatCode="0%">
                  <c:v>-0.29567144760316927</c:v>
                </c:pt>
                <c:pt idx="71" formatCode="0%">
                  <c:v>-0.26129211140929276</c:v>
                </c:pt>
                <c:pt idx="72" formatCode="0%">
                  <c:v>-0.23039170526209998</c:v>
                </c:pt>
                <c:pt idx="73" formatCode="0%">
                  <c:v>-0.19015042494280879</c:v>
                </c:pt>
                <c:pt idx="74" formatCode="0%">
                  <c:v>-0.14443584116410019</c:v>
                </c:pt>
                <c:pt idx="75" formatCode="0%">
                  <c:v>-0.12134486912714927</c:v>
                </c:pt>
                <c:pt idx="76" formatCode="0%">
                  <c:v>-9.3591037695975821E-2</c:v>
                </c:pt>
                <c:pt idx="77" formatCode="0%">
                  <c:v>-7.4070311944498049E-2</c:v>
                </c:pt>
                <c:pt idx="78" formatCode="0%">
                  <c:v>-4.3423319931074095E-2</c:v>
                </c:pt>
                <c:pt idx="79" formatCode="0%">
                  <c:v>-1.919733877025432E-2</c:v>
                </c:pt>
                <c:pt idx="80" formatCode="0%">
                  <c:v>7.1889809605631457E-3</c:v>
                </c:pt>
                <c:pt idx="81" formatCode="0%">
                  <c:v>3.5512015919179553E-2</c:v>
                </c:pt>
                <c:pt idx="82" formatCode="0%">
                  <c:v>1.517053719076826E-2</c:v>
                </c:pt>
                <c:pt idx="83" formatCode="0%">
                  <c:v>4.6794520547945202E-3</c:v>
                </c:pt>
                <c:pt idx="84" formatCode="0%">
                  <c:v>6.04513994689418E-3</c:v>
                </c:pt>
                <c:pt idx="85" formatCode="0%">
                  <c:v>1.1850043478965363E-2</c:v>
                </c:pt>
                <c:pt idx="86" formatCode="0%">
                  <c:v>2.1971960715012478E-2</c:v>
                </c:pt>
                <c:pt idx="87" formatCode="0%">
                  <c:v>5.5584759035165202E-2</c:v>
                </c:pt>
                <c:pt idx="88" formatCode="0%">
                  <c:v>9.7938964380345286E-2</c:v>
                </c:pt>
                <c:pt idx="89" formatCode="0%">
                  <c:v>0.10378476221819977</c:v>
                </c:pt>
                <c:pt idx="90" formatCode="0%">
                  <c:v>0.11035841785211306</c:v>
                </c:pt>
                <c:pt idx="91" formatCode="0%">
                  <c:v>0.11836850800319472</c:v>
                </c:pt>
                <c:pt idx="92" formatCode="0%">
                  <c:v>0.13845535792903055</c:v>
                </c:pt>
                <c:pt idx="93" formatCode="0%">
                  <c:v>9.5272508280638366E-2</c:v>
                </c:pt>
                <c:pt idx="94" formatCode="0%">
                  <c:v>4.2603266613639584E-3</c:v>
                </c:pt>
                <c:pt idx="95" formatCode="0%">
                  <c:v>-7.3153571779181262E-2</c:v>
                </c:pt>
                <c:pt idx="96" formatCode="0%">
                  <c:v>-0.16434192379458612</c:v>
                </c:pt>
                <c:pt idx="97" formatCode="0%">
                  <c:v>-0.2424989724619811</c:v>
                </c:pt>
                <c:pt idx="98" formatCode="0%">
                  <c:v>-0.31692351224317628</c:v>
                </c:pt>
                <c:pt idx="99" formatCode="0%">
                  <c:v>-0.38458616122308587</c:v>
                </c:pt>
                <c:pt idx="100" formatCode="0%">
                  <c:v>-0.47384830618567003</c:v>
                </c:pt>
                <c:pt idx="101" formatCode="0%">
                  <c:v>-0.53844586569663722</c:v>
                </c:pt>
                <c:pt idx="102" formatCode="0%">
                  <c:v>-0.60462315214024809</c:v>
                </c:pt>
                <c:pt idx="103" formatCode="0%">
                  <c:v>-0.67552338094306397</c:v>
                </c:pt>
                <c:pt idx="104" formatCode="0%">
                  <c:v>-0.75256560851931875</c:v>
                </c:pt>
                <c:pt idx="105" formatCode="0%">
                  <c:v>-0.78449641852072161</c:v>
                </c:pt>
                <c:pt idx="106" formatCode="0%">
                  <c:v>-0.74879025258224108</c:v>
                </c:pt>
                <c:pt idx="107" formatCode="0%">
                  <c:v>-0.70678058855720516</c:v>
                </c:pt>
                <c:pt idx="108" formatCode="0%">
                  <c:v>-0.63903720818851972</c:v>
                </c:pt>
                <c:pt idx="109" formatCode="0%">
                  <c:v>-0.58834057965908215</c:v>
                </c:pt>
                <c:pt idx="110" formatCode="0%">
                  <c:v>-0.53870465407068169</c:v>
                </c:pt>
                <c:pt idx="111" formatCode="0%">
                  <c:v>-0.48138879156447606</c:v>
                </c:pt>
                <c:pt idx="112" formatCode="0%">
                  <c:v>-0.37049874648636327</c:v>
                </c:pt>
                <c:pt idx="113" formatCode="0%">
                  <c:v>-0.27166528494062164</c:v>
                </c:pt>
                <c:pt idx="114" formatCode="0%">
                  <c:v>-9.2012334626479661E-2</c:v>
                </c:pt>
                <c:pt idx="115" formatCode="0%">
                  <c:v>0.19399722624216112</c:v>
                </c:pt>
                <c:pt idx="116" formatCode="0%">
                  <c:v>0.72366030437415751</c:v>
                </c:pt>
                <c:pt idx="117" formatCode="0%">
                  <c:v>1.2605246677336301</c:v>
                </c:pt>
                <c:pt idx="118" formatCode="0%">
                  <c:v>1.3086790334074763</c:v>
                </c:pt>
                <c:pt idx="119" formatCode="0%">
                  <c:v>1.3349187236604456</c:v>
                </c:pt>
                <c:pt idx="120" formatCode="0%">
                  <c:v>1.2223696478519688</c:v>
                </c:pt>
                <c:pt idx="121" formatCode="0%">
                  <c:v>1.2773070405176399</c:v>
                </c:pt>
                <c:pt idx="122" formatCode="0%">
                  <c:v>1.3297967871753085</c:v>
                </c:pt>
                <c:pt idx="123" formatCode="0%">
                  <c:v>1.3485394415133187</c:v>
                </c:pt>
                <c:pt idx="124" formatCode="0%">
                  <c:v>1.3058878546968578</c:v>
                </c:pt>
                <c:pt idx="125" formatCode="0%">
                  <c:v>1.3245524561325706</c:v>
                </c:pt>
                <c:pt idx="126" formatCode="0%">
                  <c:v>1.1746822962313759</c:v>
                </c:pt>
                <c:pt idx="127" formatCode="0%">
                  <c:v>1.0442143804052775</c:v>
                </c:pt>
                <c:pt idx="128" formatCode="0%">
                  <c:v>0.84743111675299509</c:v>
                </c:pt>
                <c:pt idx="129" formatCode="0%">
                  <c:v>0.67970818198608629</c:v>
                </c:pt>
                <c:pt idx="130" formatCode="0%">
                  <c:v>0.53715344034122792</c:v>
                </c:pt>
                <c:pt idx="131" formatCode="0%">
                  <c:v>0.40056210195188613</c:v>
                </c:pt>
                <c:pt idx="132" formatCode="0%">
                  <c:v>0.30626240459554965</c:v>
                </c:pt>
              </c:numCache>
            </c:numRef>
          </c:val>
          <c:extLst>
            <c:ext xmlns:c16="http://schemas.microsoft.com/office/drawing/2014/chart" uri="{C3380CC4-5D6E-409C-BE32-E72D297353CC}">
              <c16:uniqueId val="{00000002-4B6C-4D83-8050-401105052E10}"/>
            </c:ext>
          </c:extLst>
        </c:ser>
        <c:dLbls>
          <c:showLegendKey val="0"/>
          <c:showVal val="0"/>
          <c:showCatName val="0"/>
          <c:showSerName val="0"/>
          <c:showPercent val="0"/>
          <c:showBubbleSize val="0"/>
        </c:dLbls>
        <c:gapWidth val="219"/>
        <c:overlap val="-27"/>
        <c:axId val="825052920"/>
        <c:axId val="825053312"/>
        <c:extLst>
          <c:ext xmlns:c15="http://schemas.microsoft.com/office/drawing/2012/chart" uri="{02D57815-91ED-43cb-92C2-25804820EDAC}">
            <c15:filteredBarSeries>
              <c15:ser>
                <c:idx val="0"/>
                <c:order val="0"/>
                <c:tx>
                  <c:strRef>
                    <c:extLst>
                      <c:ext uri="{02D57815-91ED-43cb-92C2-25804820EDAC}">
                        <c15:formulaRef>
                          <c15:sqref>'domestic air flow'!$B$8</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uri="{02D57815-91ED-43cb-92C2-25804820EDAC}">
                        <c15:fullRef>
                          <c15:sqref>'domestic air flow'!$B$9:$B$159</c15:sqref>
                        </c15:fullRef>
                        <c15:formulaRef>
                          <c15:sqref>'domestic air flow'!$B$27:$B$159</c15:sqref>
                        </c15:formulaRef>
                      </c:ext>
                    </c:extLst>
                    <c:numCache>
                      <c:formatCode>_-* #,##0_-;\-* #,##0_-;_-* "-"??_-;_-@_-</c:formatCode>
                      <c:ptCount val="133"/>
                      <c:pt idx="0">
                        <c:v>40752950</c:v>
                      </c:pt>
                      <c:pt idx="1">
                        <c:v>40600250</c:v>
                      </c:pt>
                      <c:pt idx="2">
                        <c:v>40448094</c:v>
                      </c:pt>
                      <c:pt idx="3">
                        <c:v>40333488</c:v>
                      </c:pt>
                      <c:pt idx="4">
                        <c:v>40336724</c:v>
                      </c:pt>
                      <c:pt idx="5">
                        <c:v>40474727</c:v>
                      </c:pt>
                      <c:pt idx="6">
                        <c:v>40509692</c:v>
                      </c:pt>
                      <c:pt idx="7">
                        <c:v>40432460</c:v>
                      </c:pt>
                      <c:pt idx="8">
                        <c:v>40393848</c:v>
                      </c:pt>
                      <c:pt idx="9">
                        <c:v>40373218</c:v>
                      </c:pt>
                      <c:pt idx="10">
                        <c:v>40316688</c:v>
                      </c:pt>
                      <c:pt idx="11">
                        <c:v>40386558</c:v>
                      </c:pt>
                      <c:pt idx="12">
                        <c:v>40492405</c:v>
                      </c:pt>
                      <c:pt idx="13">
                        <c:v>40741010</c:v>
                      </c:pt>
                      <c:pt idx="14">
                        <c:v>40963472</c:v>
                      </c:pt>
                      <c:pt idx="15">
                        <c:v>41131195</c:v>
                      </c:pt>
                      <c:pt idx="16">
                        <c:v>41273745</c:v>
                      </c:pt>
                      <c:pt idx="17">
                        <c:v>41267872</c:v>
                      </c:pt>
                      <c:pt idx="18">
                        <c:v>41341226</c:v>
                      </c:pt>
                      <c:pt idx="19">
                        <c:v>41507718</c:v>
                      </c:pt>
                      <c:pt idx="20">
                        <c:v>41574637</c:v>
                      </c:pt>
                      <c:pt idx="21">
                        <c:v>41630565</c:v>
                      </c:pt>
                      <c:pt idx="22">
                        <c:v>41783416</c:v>
                      </c:pt>
                      <c:pt idx="23">
                        <c:v>41823690</c:v>
                      </c:pt>
                      <c:pt idx="24">
                        <c:v>41901737</c:v>
                      </c:pt>
                      <c:pt idx="25">
                        <c:v>41903783</c:v>
                      </c:pt>
                      <c:pt idx="26">
                        <c:v>41865601</c:v>
                      </c:pt>
                      <c:pt idx="27">
                        <c:v>41837649</c:v>
                      </c:pt>
                      <c:pt idx="28">
                        <c:v>41918609</c:v>
                      </c:pt>
                      <c:pt idx="29">
                        <c:v>42074774</c:v>
                      </c:pt>
                      <c:pt idx="30">
                        <c:v>42298176</c:v>
                      </c:pt>
                      <c:pt idx="31">
                        <c:v>42436498</c:v>
                      </c:pt>
                      <c:pt idx="32">
                        <c:v>42653286</c:v>
                      </c:pt>
                      <c:pt idx="33">
                        <c:v>42951194</c:v>
                      </c:pt>
                      <c:pt idx="34">
                        <c:v>43133661</c:v>
                      </c:pt>
                      <c:pt idx="35">
                        <c:v>43298340</c:v>
                      </c:pt>
                      <c:pt idx="36">
                        <c:v>43538554</c:v>
                      </c:pt>
                      <c:pt idx="37">
                        <c:v>43783223</c:v>
                      </c:pt>
                      <c:pt idx="38">
                        <c:v>43970198</c:v>
                      </c:pt>
                      <c:pt idx="39">
                        <c:v>44201943</c:v>
                      </c:pt>
                      <c:pt idx="40">
                        <c:v>44311415</c:v>
                      </c:pt>
                      <c:pt idx="41">
                        <c:v>44323914</c:v>
                      </c:pt>
                      <c:pt idx="42">
                        <c:v>44305102</c:v>
                      </c:pt>
                      <c:pt idx="43">
                        <c:v>44342584</c:v>
                      </c:pt>
                      <c:pt idx="44">
                        <c:v>44487903</c:v>
                      </c:pt>
                      <c:pt idx="45">
                        <c:v>44472435</c:v>
                      </c:pt>
                      <c:pt idx="46">
                        <c:v>44512587</c:v>
                      </c:pt>
                      <c:pt idx="47">
                        <c:v>44512860</c:v>
                      </c:pt>
                      <c:pt idx="48">
                        <c:v>44487375</c:v>
                      </c:pt>
                      <c:pt idx="49">
                        <c:v>44467839</c:v>
                      </c:pt>
                      <c:pt idx="50">
                        <c:v>44627575</c:v>
                      </c:pt>
                      <c:pt idx="51">
                        <c:v>44688555</c:v>
                      </c:pt>
                      <c:pt idx="52">
                        <c:v>44757430</c:v>
                      </c:pt>
                      <c:pt idx="53">
                        <c:v>44867151</c:v>
                      </c:pt>
                      <c:pt idx="54">
                        <c:v>45047892</c:v>
                      </c:pt>
                      <c:pt idx="55">
                        <c:v>45199257</c:v>
                      </c:pt>
                      <c:pt idx="56">
                        <c:v>45173727</c:v>
                      </c:pt>
                      <c:pt idx="57">
                        <c:v>45287343</c:v>
                      </c:pt>
                      <c:pt idx="58">
                        <c:v>45442018</c:v>
                      </c:pt>
                      <c:pt idx="59">
                        <c:v>45605068</c:v>
                      </c:pt>
                      <c:pt idx="60">
                        <c:v>45763371</c:v>
                      </c:pt>
                      <c:pt idx="61">
                        <c:v>45831815</c:v>
                      </c:pt>
                      <c:pt idx="62">
                        <c:v>45889965</c:v>
                      </c:pt>
                      <c:pt idx="63">
                        <c:v>45876513</c:v>
                      </c:pt>
                      <c:pt idx="64">
                        <c:v>45920450</c:v>
                      </c:pt>
                      <c:pt idx="65">
                        <c:v>45920833</c:v>
                      </c:pt>
                      <c:pt idx="66">
                        <c:v>45859162</c:v>
                      </c:pt>
                      <c:pt idx="67">
                        <c:v>45824753</c:v>
                      </c:pt>
                      <c:pt idx="68">
                        <c:v>45689797</c:v>
                      </c:pt>
                      <c:pt idx="69">
                        <c:v>45438172</c:v>
                      </c:pt>
                      <c:pt idx="70">
                        <c:v>45459059</c:v>
                      </c:pt>
                      <c:pt idx="71">
                        <c:v>45616948</c:v>
                      </c:pt>
                      <c:pt idx="72">
                        <c:v>45679670</c:v>
                      </c:pt>
                      <c:pt idx="73">
                        <c:v>45817568</c:v>
                      </c:pt>
                      <c:pt idx="74">
                        <c:v>45935211</c:v>
                      </c:pt>
                      <c:pt idx="75">
                        <c:v>45979868</c:v>
                      </c:pt>
                      <c:pt idx="76">
                        <c:v>46090875</c:v>
                      </c:pt>
                      <c:pt idx="77">
                        <c:v>46201906</c:v>
                      </c:pt>
                      <c:pt idx="78">
                        <c:v>46328932</c:v>
                      </c:pt>
                      <c:pt idx="79">
                        <c:v>46410799</c:v>
                      </c:pt>
                      <c:pt idx="80">
                        <c:v>46532894</c:v>
                      </c:pt>
                      <c:pt idx="81">
                        <c:v>46754635</c:v>
                      </c:pt>
                      <c:pt idx="82">
                        <c:v>46743161</c:v>
                      </c:pt>
                      <c:pt idx="83">
                        <c:v>46696012</c:v>
                      </c:pt>
                      <c:pt idx="84">
                        <c:v>46484013</c:v>
                      </c:pt>
                      <c:pt idx="85">
                        <c:v>46247106</c:v>
                      </c:pt>
                      <c:pt idx="86">
                        <c:v>45981495</c:v>
                      </c:pt>
                      <c:pt idx="87">
                        <c:v>45735351</c:v>
                      </c:pt>
                      <c:pt idx="88">
                        <c:v>45489312</c:v>
                      </c:pt>
                      <c:pt idx="89">
                        <c:v>45187875</c:v>
                      </c:pt>
                      <c:pt idx="90">
                        <c:v>45012825</c:v>
                      </c:pt>
                      <c:pt idx="91">
                        <c:v>44847854</c:v>
                      </c:pt>
                      <c:pt idx="92">
                        <c:v>44600233</c:v>
                      </c:pt>
                      <c:pt idx="93">
                        <c:v>42449145</c:v>
                      </c:pt>
                      <c:pt idx="94">
                        <c:v>38594318</c:v>
                      </c:pt>
                      <c:pt idx="95">
                        <c:v>34520247</c:v>
                      </c:pt>
                      <c:pt idx="96">
                        <c:v>30666986</c:v>
                      </c:pt>
                      <c:pt idx="97">
                        <c:v>27077314</c:v>
                      </c:pt>
                      <c:pt idx="98">
                        <c:v>24006357</c:v>
                      </c:pt>
                      <c:pt idx="99">
                        <c:v>21207848</c:v>
                      </c:pt>
                      <c:pt idx="100">
                        <c:v>18101612</c:v>
                      </c:pt>
                      <c:pt idx="101">
                        <c:v>14927910</c:v>
                      </c:pt>
                      <c:pt idx="102">
                        <c:v>12021734</c:v>
                      </c:pt>
                      <c:pt idx="103">
                        <c:v>9248504</c:v>
                      </c:pt>
                      <c:pt idx="104">
                        <c:v>6382005</c:v>
                      </c:pt>
                      <c:pt idx="105">
                        <c:v>5035277</c:v>
                      </c:pt>
                      <c:pt idx="106">
                        <c:v>5377358</c:v>
                      </c:pt>
                      <c:pt idx="107">
                        <c:v>6111819</c:v>
                      </c:pt>
                      <c:pt idx="108">
                        <c:v>7308873</c:v>
                      </c:pt>
                      <c:pt idx="109">
                        <c:v>8627044</c:v>
                      </c:pt>
                      <c:pt idx="110">
                        <c:v>9833015</c:v>
                      </c:pt>
                      <c:pt idx="111">
                        <c:v>10978917</c:v>
                      </c:pt>
                      <c:pt idx="112">
                        <c:v>12586871</c:v>
                      </c:pt>
                      <c:pt idx="113">
                        <c:v>14413651</c:v>
                      </c:pt>
                      <c:pt idx="114">
                        <c:v>15943344</c:v>
                      </c:pt>
                      <c:pt idx="115">
                        <c:v>17135506</c:v>
                      </c:pt>
                      <c:pt idx="116">
                        <c:v>18820535</c:v>
                      </c:pt>
                      <c:pt idx="117">
                        <c:v>20920034</c:v>
                      </c:pt>
                      <c:pt idx="118">
                        <c:v>23214361</c:v>
                      </c:pt>
                      <c:pt idx="119">
                        <c:v>25279727</c:v>
                      </c:pt>
                      <c:pt idx="120">
                        <c:v>26842073</c:v>
                      </c:pt>
                      <c:pt idx="121">
                        <c:v>27956861</c:v>
                      </c:pt>
                      <c:pt idx="122">
                        <c:v>28650543</c:v>
                      </c:pt>
                      <c:pt idx="123">
                        <c:v>29146858</c:v>
                      </c:pt>
                      <c:pt idx="124">
                        <c:v>29683140</c:v>
                      </c:pt>
                      <c:pt idx="125">
                        <c:v>30188472</c:v>
                      </c:pt>
                      <c:pt idx="126">
                        <c:v>30810255</c:v>
                      </c:pt>
                      <c:pt idx="127">
                        <c:v>31714348</c:v>
                      </c:pt>
                      <c:pt idx="128">
                        <c:v>32314385</c:v>
                      </c:pt>
                      <c:pt idx="129">
                        <c:v>32856323</c:v>
                      </c:pt>
                      <c:pt idx="130">
                        <c:v>33375305</c:v>
                      </c:pt>
                      <c:pt idx="131">
                        <c:v>33837688</c:v>
                      </c:pt>
                      <c:pt idx="132">
                        <c:v>34289345</c:v>
                      </c:pt>
                    </c:numCache>
                  </c:numRef>
                </c:val>
                <c:extLst>
                  <c:ext xmlns:c16="http://schemas.microsoft.com/office/drawing/2014/chart" uri="{C3380CC4-5D6E-409C-BE32-E72D297353CC}">
                    <c16:uniqueId val="{00000003-4B6C-4D83-8050-401105052E10}"/>
                  </c:ext>
                </c:extLst>
              </c15:ser>
            </c15:filteredBarSeries>
            <c15:filteredBarSeries>
              <c15:ser>
                <c:idx val="1"/>
                <c:order val="1"/>
                <c:tx>
                  <c:strRef>
                    <c:extLst>
                      <c:ext xmlns:c15="http://schemas.microsoft.com/office/drawing/2012/chart" uri="{02D57815-91ED-43cb-92C2-25804820EDAC}">
                        <c15:formulaRef>
                          <c15:sqref>'domestic air flow'!$C$8</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flow'!$C$9:$C$159</c15:sqref>
                        </c15:fullRef>
                        <c15:formulaRef>
                          <c15:sqref>'domestic air flow'!$C$27:$C$159</c15:sqref>
                        </c15:formulaRef>
                      </c:ext>
                    </c:extLst>
                    <c:numCache>
                      <c:formatCode>_-* #,##0_-;\-* #,##0_-;_-* "-"??_-;_-@_-</c:formatCode>
                      <c:ptCount val="133"/>
                      <c:pt idx="0" formatCode="0%">
                        <c:v>-1.5727844466211453E-2</c:v>
                      </c:pt>
                      <c:pt idx="1" formatCode="0%">
                        <c:v>-1.3883487748270001E-2</c:v>
                      </c:pt>
                      <c:pt idx="2" formatCode="0%">
                        <c:v>-1.2891006317795254E-2</c:v>
                      </c:pt>
                      <c:pt idx="3" formatCode="0%">
                        <c:v>-9.8359734932960911E-3</c:v>
                      </c:pt>
                      <c:pt idx="4" formatCode="0%">
                        <c:v>-1.4171670033217088E-3</c:v>
                      </c:pt>
                      <c:pt idx="5" formatCode="0%">
                        <c:v>3.7162177158607647E-3</c:v>
                      </c:pt>
                      <c:pt idx="6" formatCode="0%">
                        <c:v>-7.6304271006407826E-3</c:v>
                      </c:pt>
                      <c:pt idx="7" formatCode="0%">
                        <c:v>-7.5175176123625309E-3</c:v>
                      </c:pt>
                      <c:pt idx="8" formatCode="0%">
                        <c:v>-8.0906456412720325E-3</c:v>
                      </c:pt>
                      <c:pt idx="9" formatCode="0%">
                        <c:v>-7.4531939132155469E-3</c:v>
                      </c:pt>
                      <c:pt idx="10" formatCode="0%">
                        <c:v>-1.0669840373973965E-2</c:v>
                      </c:pt>
                      <c:pt idx="11" formatCode="0%">
                        <c:v>-1.1885154974763857E-2</c:v>
                      </c:pt>
                      <c:pt idx="12" formatCode="0%">
                        <c:v>-6.3932795049192756E-3</c:v>
                      </c:pt>
                      <c:pt idx="13" formatCode="0%">
                        <c:v>3.4669737255312466E-3</c:v>
                      </c:pt>
                      <c:pt idx="14" formatCode="0%">
                        <c:v>1.2741712872799396E-2</c:v>
                      </c:pt>
                      <c:pt idx="15" formatCode="0%">
                        <c:v>1.9777783662052732E-2</c:v>
                      </c:pt>
                      <c:pt idx="16" formatCode="0%">
                        <c:v>2.3229972766256376E-2</c:v>
                      </c:pt>
                      <c:pt idx="17" formatCode="0%">
                        <c:v>1.9596055583030864E-2</c:v>
                      </c:pt>
                      <c:pt idx="18" formatCode="0%">
                        <c:v>2.0526791465114078E-2</c:v>
                      </c:pt>
                      <c:pt idx="19" formatCode="0%">
                        <c:v>2.6593929728737753E-2</c:v>
                      </c:pt>
                      <c:pt idx="20" formatCode="0%">
                        <c:v>2.9231901848023985E-2</c:v>
                      </c:pt>
                      <c:pt idx="21" formatCode="0%">
                        <c:v>3.1143095900851896E-2</c:v>
                      </c:pt>
                      <c:pt idx="22" formatCode="0%">
                        <c:v>3.6380170910864505E-2</c:v>
                      </c:pt>
                      <c:pt idx="23" formatCode="0%">
                        <c:v>3.5584414002302452E-2</c:v>
                      </c:pt>
                      <c:pt idx="24" formatCode="0%">
                        <c:v>3.4804847970872563E-2</c:v>
                      </c:pt>
                      <c:pt idx="25" formatCode="0%">
                        <c:v>2.854060319074073E-2</c:v>
                      </c:pt>
                      <c:pt idx="26" formatCode="0%">
                        <c:v>2.2022767015452204E-2</c:v>
                      </c:pt>
                      <c:pt idx="27" formatCode="0%">
                        <c:v>1.7175625458973415E-2</c:v>
                      </c:pt>
                      <c:pt idx="28" formatCode="0%">
                        <c:v>1.5624072882167587E-2</c:v>
                      </c:pt>
                      <c:pt idx="29" formatCode="0%">
                        <c:v>1.9552789152782097E-2</c:v>
                      </c:pt>
                      <c:pt idx="30" formatCode="0%">
                        <c:v>2.3147596058230108E-2</c:v>
                      </c:pt>
                      <c:pt idx="31" formatCode="0%">
                        <c:v>2.2376079552241343E-2</c:v>
                      </c:pt>
                      <c:pt idx="32" formatCode="0%">
                        <c:v>2.5944880769494152E-2</c:v>
                      </c:pt>
                      <c:pt idx="33" formatCode="0%">
                        <c:v>3.1722581713700015E-2</c:v>
                      </c:pt>
                      <c:pt idx="34" formatCode="0%">
                        <c:v>3.231533295410792E-2</c:v>
                      </c:pt>
                      <c:pt idx="35" formatCode="0%">
                        <c:v>3.5258725377889898E-2</c:v>
                      </c:pt>
                      <c:pt idx="36" formatCode="0%">
                        <c:v>3.9063225469626713E-2</c:v>
                      </c:pt>
                      <c:pt idx="37" formatCode="0%">
                        <c:v>4.4851320464312255E-2</c:v>
                      </c:pt>
                      <c:pt idx="38" formatCode="0%">
                        <c:v>5.0270316195866867E-2</c:v>
                      </c:pt>
                      <c:pt idx="39" formatCode="0%">
                        <c:v>5.6511158167611188E-2</c:v>
                      </c:pt>
                      <c:pt idx="40" formatCode="0%">
                        <c:v>5.7082189917132029E-2</c:v>
                      </c:pt>
                      <c:pt idx="41" formatCode="0%">
                        <c:v>5.3455783268140669E-2</c:v>
                      </c:pt>
                      <c:pt idx="42" formatCode="0%">
                        <c:v>4.7447105047744846E-2</c:v>
                      </c:pt>
                      <c:pt idx="43" formatCode="0%">
                        <c:v>4.4916194545553685E-2</c:v>
                      </c:pt>
                      <c:pt idx="44" formatCode="0%">
                        <c:v>4.3012325005862384E-2</c:v>
                      </c:pt>
                      <c:pt idx="45" formatCode="0%">
                        <c:v>3.5417897812107392E-2</c:v>
                      </c:pt>
                      <c:pt idx="46" formatCode="0%">
                        <c:v>3.1968675230233758E-2</c:v>
                      </c:pt>
                      <c:pt idx="47" formatCode="0%">
                        <c:v>2.8050036098381602E-2</c:v>
                      </c:pt>
                      <c:pt idx="48" formatCode="0%">
                        <c:v>2.1792662200035399E-2</c:v>
                      </c:pt>
                      <c:pt idx="49" formatCode="0%">
                        <c:v>1.5636491630595582E-2</c:v>
                      </c:pt>
                      <c:pt idx="50" formatCode="0%">
                        <c:v>1.4950512617659806E-2</c:v>
                      </c:pt>
                      <c:pt idx="51" formatCode="0%">
                        <c:v>1.1008837326449654E-2</c:v>
                      </c:pt>
                      <c:pt idx="52" formatCode="0%">
                        <c:v>1.0065465072600368E-2</c:v>
                      </c:pt>
                      <c:pt idx="53" formatCode="0%">
                        <c:v>1.2256070165644667E-2</c:v>
                      </c:pt>
                      <c:pt idx="54" formatCode="0%">
                        <c:v>1.676533777080572E-2</c:v>
                      </c:pt>
                      <c:pt idx="55" formatCode="0%">
                        <c:v>1.9319419905705088E-2</c:v>
                      </c:pt>
                      <c:pt idx="56" formatCode="0%">
                        <c:v>1.5415965998667099E-2</c:v>
                      </c:pt>
                      <c:pt idx="57" formatCode="0%">
                        <c:v>1.8323889843225361E-2</c:v>
                      </c:pt>
                      <c:pt idx="58" formatCode="0%">
                        <c:v>2.0880183845526659E-2</c:v>
                      </c:pt>
                      <c:pt idx="59" formatCode="0%">
                        <c:v>2.4536909108963119E-2</c:v>
                      </c:pt>
                      <c:pt idx="60" formatCode="0%">
                        <c:v>2.8682204782817598E-2</c:v>
                      </c:pt>
                      <c:pt idx="61" formatCode="0%">
                        <c:v>3.0673314257524412E-2</c:v>
                      </c:pt>
                      <c:pt idx="62" formatCode="0%">
                        <c:v>2.828721928090424E-2</c:v>
                      </c:pt>
                      <c:pt idx="63" formatCode="0%">
                        <c:v>2.6583047941469578E-2</c:v>
                      </c:pt>
                      <c:pt idx="64" formatCode="0%">
                        <c:v>2.5984959368757322E-2</c:v>
                      </c:pt>
                      <c:pt idx="65" formatCode="0%">
                        <c:v>2.3484486456472352E-2</c:v>
                      </c:pt>
                      <c:pt idx="66" formatCode="0%">
                        <c:v>1.800905578445269E-2</c:v>
                      </c:pt>
                      <c:pt idx="67" formatCode="0%">
                        <c:v>1.3838634559855708E-2</c:v>
                      </c:pt>
                      <c:pt idx="68" formatCode="0%">
                        <c:v>1.1424118271224333E-2</c:v>
                      </c:pt>
                      <c:pt idx="69" formatCode="0%">
                        <c:v>3.3304890507707637E-3</c:v>
                      </c:pt>
                      <c:pt idx="70" formatCode="0%">
                        <c:v>3.7500535297530142E-4</c:v>
                      </c:pt>
                      <c:pt idx="71" formatCode="0%">
                        <c:v>2.604973640210338E-4</c:v>
                      </c:pt>
                      <c:pt idx="72" formatCode="0%">
                        <c:v>-1.8289955082198817E-3</c:v>
                      </c:pt>
                      <c:pt idx="73" formatCode="0%">
                        <c:v>-3.1085393410668988E-4</c:v>
                      </c:pt>
                      <c:pt idx="74" formatCode="0%">
                        <c:v>9.8596719348118911E-4</c:v>
                      </c:pt>
                      <c:pt idx="75" formatCode="0%">
                        <c:v>2.2528957246598057E-3</c:v>
                      </c:pt>
                      <c:pt idx="76" formatCode="0%">
                        <c:v>3.7113094492758673E-3</c:v>
                      </c:pt>
                      <c:pt idx="77" formatCode="0%">
                        <c:v>6.1208166672412061E-3</c:v>
                      </c:pt>
                      <c:pt idx="78" formatCode="0%">
                        <c:v>1.0243754563155776E-2</c:v>
                      </c:pt>
                      <c:pt idx="79" formatCode="0%">
                        <c:v>1.2788852347987561E-2</c:v>
                      </c:pt>
                      <c:pt idx="80" formatCode="0%">
                        <c:v>1.8452631776849436E-2</c:v>
                      </c:pt>
                      <c:pt idx="81" formatCode="0%">
                        <c:v>2.8972622402151212E-2</c:v>
                      </c:pt>
                      <c:pt idx="82" formatCode="0%">
                        <c:v>2.824743908579366E-2</c:v>
                      </c:pt>
                      <c:pt idx="83" formatCode="0%">
                        <c:v>2.3654892475489592E-2</c:v>
                      </c:pt>
                      <c:pt idx="84" formatCode="0%">
                        <c:v>1.7608336487544677E-2</c:v>
                      </c:pt>
                      <c:pt idx="85" formatCode="0%">
                        <c:v>9.3749628963283246E-3</c:v>
                      </c:pt>
                      <c:pt idx="86" formatCode="0%">
                        <c:v>1.0075930640658208E-3</c:v>
                      </c:pt>
                      <c:pt idx="87" formatCode="0%">
                        <c:v>-5.3179143532991443E-3</c:v>
                      </c:pt>
                      <c:pt idx="88" formatCode="0%">
                        <c:v>-1.3051672375497319E-2</c:v>
                      </c:pt>
                      <c:pt idx="89" formatCode="0%">
                        <c:v>-2.1947817477486753E-2</c:v>
                      </c:pt>
                      <c:pt idx="90" formatCode="0%">
                        <c:v>-2.840788559511797E-2</c:v>
                      </c:pt>
                      <c:pt idx="91" formatCode="0%">
                        <c:v>-3.3676321754339975E-2</c:v>
                      </c:pt>
                      <c:pt idx="92" formatCode="0%">
                        <c:v>-4.1533221638869057E-2</c:v>
                      </c:pt>
                      <c:pt idx="93" formatCode="0%">
                        <c:v>-9.2086912880402119E-2</c:v>
                      </c:pt>
                      <c:pt idx="94" formatCode="0%">
                        <c:v>-0.17433230499751612</c:v>
                      </c:pt>
                      <c:pt idx="95" formatCode="0%">
                        <c:v>-0.26074528591435175</c:v>
                      </c:pt>
                      <c:pt idx="96" formatCode="0%">
                        <c:v>-0.34026810464922641</c:v>
                      </c:pt>
                      <c:pt idx="97" formatCode="0%">
                        <c:v>-0.4145079261824513</c:v>
                      </c:pt>
                      <c:pt idx="98" formatCode="0%">
                        <c:v>-0.47791264725081251</c:v>
                      </c:pt>
                      <c:pt idx="99" formatCode="0%">
                        <c:v>-0.53629200309406178</c:v>
                      </c:pt>
                      <c:pt idx="100" formatCode="0%">
                        <c:v>-0.60206889917350259</c:v>
                      </c:pt>
                      <c:pt idx="101" formatCode="0%">
                        <c:v>-0.66964788673952913</c:v>
                      </c:pt>
                      <c:pt idx="102" formatCode="0%">
                        <c:v>-0.73292647151117485</c:v>
                      </c:pt>
                      <c:pt idx="103" formatCode="0%">
                        <c:v>-0.79378045602806324</c:v>
                      </c:pt>
                      <c:pt idx="104" formatCode="0%">
                        <c:v>-0.85690646504021628</c:v>
                      </c:pt>
                      <c:pt idx="105" formatCode="0%">
                        <c:v>-0.88138095596507304</c:v>
                      </c:pt>
                      <c:pt idx="106" formatCode="0%">
                        <c:v>-0.8606696975445971</c:v>
                      </c:pt>
                      <c:pt idx="107" formatCode="0%">
                        <c:v>-0.82294973150105211</c:v>
                      </c:pt>
                      <c:pt idx="108" formatCode="0%">
                        <c:v>-0.76166966652673329</c:v>
                      </c:pt>
                      <c:pt idx="109" formatCode="0%">
                        <c:v>-0.68139217944586383</c:v>
                      </c:pt>
                      <c:pt idx="110" formatCode="0%">
                        <c:v>-0.59039953458994221</c:v>
                      </c:pt>
                      <c:pt idx="111" formatCode="0%">
                        <c:v>-0.4823181965468632</c:v>
                      </c:pt>
                      <c:pt idx="112" formatCode="0%">
                        <c:v>-0.3046546904220464</c:v>
                      </c:pt>
                      <c:pt idx="113" formatCode="0%">
                        <c:v>-3.444949761888972E-2</c:v>
                      </c:pt>
                      <c:pt idx="114" formatCode="0%">
                        <c:v>0.32621001263212113</c:v>
                      </c:pt>
                      <c:pt idx="115" formatCode="0%">
                        <c:v>0.852786785841256</c:v>
                      </c:pt>
                      <c:pt idx="116" formatCode="0%">
                        <c:v>1.9490003533372349</c:v>
                      </c:pt>
                      <c:pt idx="117" formatCode="0%">
                        <c:v>3.1546937735500946</c:v>
                      </c:pt>
                      <c:pt idx="118" formatCode="0%">
                        <c:v>3.317057000854323</c:v>
                      </c:pt>
                      <c:pt idx="119" formatCode="0%">
                        <c:v>3.1362034772299374</c:v>
                      </c:pt>
                      <c:pt idx="120" formatCode="0%">
                        <c:v>2.6725324136840247</c:v>
                      </c:pt>
                      <c:pt idx="121" formatCode="0%">
                        <c:v>2.2406072114620024</c:v>
                      </c:pt>
                      <c:pt idx="122" formatCode="0%">
                        <c:v>1.9137088675243554</c:v>
                      </c:pt>
                      <c:pt idx="123" formatCode="0%">
                        <c:v>1.6548026549431059</c:v>
                      </c:pt>
                      <c:pt idx="124" formatCode="0%">
                        <c:v>1.3582620335109497</c:v>
                      </c:pt>
                      <c:pt idx="125" formatCode="0%">
                        <c:v>1.0944361702666452</c:v>
                      </c:pt>
                      <c:pt idx="126" formatCode="0%">
                        <c:v>0.93248386285838147</c:v>
                      </c:pt>
                      <c:pt idx="127" formatCode="0%">
                        <c:v>0.85079728605621563</c:v>
                      </c:pt>
                      <c:pt idx="128" formatCode="0%">
                        <c:v>0.71697483626262482</c:v>
                      </c:pt>
                      <c:pt idx="129" formatCode="0%">
                        <c:v>0.57056738053102596</c:v>
                      </c:pt>
                      <c:pt idx="130" formatCode="0%">
                        <c:v>0.43770078357961262</c:v>
                      </c:pt>
                      <c:pt idx="131" formatCode="0%">
                        <c:v>0.33853059410016573</c:v>
                      </c:pt>
                      <c:pt idx="132" formatCode="0%">
                        <c:v>0.27744772171657534</c:v>
                      </c:pt>
                    </c:numCache>
                  </c:numRef>
                </c:val>
                <c:extLst xmlns:c15="http://schemas.microsoft.com/office/drawing/2012/chart">
                  <c:ext xmlns:c16="http://schemas.microsoft.com/office/drawing/2014/chart" uri="{C3380CC4-5D6E-409C-BE32-E72D297353CC}">
                    <c16:uniqueId val="{00000004-4B6C-4D83-8050-401105052E10}"/>
                  </c:ext>
                </c:extLst>
              </c15:ser>
            </c15:filteredBarSeries>
            <c15:filteredBarSeries>
              <c15:ser>
                <c:idx val="2"/>
                <c:order val="2"/>
                <c:tx>
                  <c:strRef>
                    <c:extLst>
                      <c:ext xmlns:c15="http://schemas.microsoft.com/office/drawing/2012/chart" uri="{02D57815-91ED-43cb-92C2-25804820EDAC}">
                        <c15:formulaRef>
                          <c15:sqref>'domestic air flow'!$D$8</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flow'!$D$9:$D$159</c15:sqref>
                        </c15:fullRef>
                        <c15:formulaRef>
                          <c15:sqref>'domestic air flow'!$D$27:$D$159</c15:sqref>
                        </c15:formulaRef>
                      </c:ext>
                    </c:extLst>
                    <c:numCache>
                      <c:formatCode>_-* #,##0_-;\-* #,##0_-;_-* "-"??_-;_-@_-</c:formatCode>
                      <c:ptCount val="133"/>
                      <c:pt idx="0">
                        <c:v>4690109</c:v>
                      </c:pt>
                      <c:pt idx="1">
                        <c:v>4695498</c:v>
                      </c:pt>
                      <c:pt idx="2">
                        <c:v>4703161</c:v>
                      </c:pt>
                      <c:pt idx="3">
                        <c:v>4705449</c:v>
                      </c:pt>
                      <c:pt idx="4">
                        <c:v>4708208</c:v>
                      </c:pt>
                      <c:pt idx="5">
                        <c:v>4715668</c:v>
                      </c:pt>
                      <c:pt idx="6">
                        <c:v>4726020</c:v>
                      </c:pt>
                      <c:pt idx="7">
                        <c:v>4705796</c:v>
                      </c:pt>
                      <c:pt idx="8">
                        <c:v>4697187</c:v>
                      </c:pt>
                      <c:pt idx="9">
                        <c:v>4694438</c:v>
                      </c:pt>
                      <c:pt idx="10">
                        <c:v>4697716</c:v>
                      </c:pt>
                      <c:pt idx="11">
                        <c:v>4704627</c:v>
                      </c:pt>
                      <c:pt idx="12">
                        <c:v>4735866</c:v>
                      </c:pt>
                      <c:pt idx="13">
                        <c:v>4784087</c:v>
                      </c:pt>
                      <c:pt idx="14">
                        <c:v>4837462</c:v>
                      </c:pt>
                      <c:pt idx="15">
                        <c:v>4883223</c:v>
                      </c:pt>
                      <c:pt idx="16">
                        <c:v>4936301</c:v>
                      </c:pt>
                      <c:pt idx="17">
                        <c:v>4979707</c:v>
                      </c:pt>
                      <c:pt idx="18">
                        <c:v>5006475</c:v>
                      </c:pt>
                      <c:pt idx="19">
                        <c:v>5041128</c:v>
                      </c:pt>
                      <c:pt idx="20">
                        <c:v>5065931</c:v>
                      </c:pt>
                      <c:pt idx="21">
                        <c:v>5090559</c:v>
                      </c:pt>
                      <c:pt idx="22">
                        <c:v>5129284</c:v>
                      </c:pt>
                      <c:pt idx="23">
                        <c:v>5169137</c:v>
                      </c:pt>
                      <c:pt idx="24">
                        <c:v>5199381</c:v>
                      </c:pt>
                      <c:pt idx="25">
                        <c:v>5210366</c:v>
                      </c:pt>
                      <c:pt idx="26">
                        <c:v>5202774</c:v>
                      </c:pt>
                      <c:pt idx="27">
                        <c:v>5216037</c:v>
                      </c:pt>
                      <c:pt idx="28">
                        <c:v>5228098</c:v>
                      </c:pt>
                      <c:pt idx="29">
                        <c:v>5244434</c:v>
                      </c:pt>
                      <c:pt idx="30">
                        <c:v>5282679</c:v>
                      </c:pt>
                      <c:pt idx="31">
                        <c:v>5301566</c:v>
                      </c:pt>
                      <c:pt idx="32">
                        <c:v>5310459</c:v>
                      </c:pt>
                      <c:pt idx="33">
                        <c:v>5327964</c:v>
                      </c:pt>
                      <c:pt idx="34">
                        <c:v>5337213</c:v>
                      </c:pt>
                      <c:pt idx="35">
                        <c:v>5330160</c:v>
                      </c:pt>
                      <c:pt idx="36">
                        <c:v>5326518</c:v>
                      </c:pt>
                      <c:pt idx="37">
                        <c:v>5336371</c:v>
                      </c:pt>
                      <c:pt idx="38">
                        <c:v>5333262</c:v>
                      </c:pt>
                      <c:pt idx="39">
                        <c:v>5314979</c:v>
                      </c:pt>
                      <c:pt idx="40">
                        <c:v>5268849</c:v>
                      </c:pt>
                      <c:pt idx="41">
                        <c:v>5206579</c:v>
                      </c:pt>
                      <c:pt idx="42">
                        <c:v>5141446</c:v>
                      </c:pt>
                      <c:pt idx="43">
                        <c:v>5092268</c:v>
                      </c:pt>
                      <c:pt idx="44">
                        <c:v>5058269</c:v>
                      </c:pt>
                      <c:pt idx="45">
                        <c:v>4997071</c:v>
                      </c:pt>
                      <c:pt idx="46">
                        <c:v>4957656</c:v>
                      </c:pt>
                      <c:pt idx="47">
                        <c:v>4902759</c:v>
                      </c:pt>
                      <c:pt idx="48">
                        <c:v>4848161</c:v>
                      </c:pt>
                      <c:pt idx="49">
                        <c:v>4769272</c:v>
                      </c:pt>
                      <c:pt idx="50">
                        <c:v>4719672</c:v>
                      </c:pt>
                      <c:pt idx="51">
                        <c:v>4675610</c:v>
                      </c:pt>
                      <c:pt idx="52">
                        <c:v>4658891</c:v>
                      </c:pt>
                      <c:pt idx="53">
                        <c:v>4671732</c:v>
                      </c:pt>
                      <c:pt idx="54">
                        <c:v>4669671</c:v>
                      </c:pt>
                      <c:pt idx="55">
                        <c:v>4675041</c:v>
                      </c:pt>
                      <c:pt idx="56">
                        <c:v>4667139</c:v>
                      </c:pt>
                      <c:pt idx="57">
                        <c:v>4683797</c:v>
                      </c:pt>
                      <c:pt idx="58">
                        <c:v>4683707</c:v>
                      </c:pt>
                      <c:pt idx="59">
                        <c:v>4695347</c:v>
                      </c:pt>
                      <c:pt idx="60">
                        <c:v>4706462</c:v>
                      </c:pt>
                      <c:pt idx="61">
                        <c:v>4727034</c:v>
                      </c:pt>
                      <c:pt idx="62">
                        <c:v>4753017</c:v>
                      </c:pt>
                      <c:pt idx="63">
                        <c:v>4750294</c:v>
                      </c:pt>
                      <c:pt idx="64">
                        <c:v>4758427</c:v>
                      </c:pt>
                      <c:pt idx="65">
                        <c:v>4777094</c:v>
                      </c:pt>
                      <c:pt idx="66">
                        <c:v>4800779</c:v>
                      </c:pt>
                      <c:pt idx="67">
                        <c:v>4823964</c:v>
                      </c:pt>
                      <c:pt idx="68">
                        <c:v>4835598</c:v>
                      </c:pt>
                      <c:pt idx="69">
                        <c:v>4829544</c:v>
                      </c:pt>
                      <c:pt idx="70">
                        <c:v>4832571</c:v>
                      </c:pt>
                      <c:pt idx="71">
                        <c:v>4854898</c:v>
                      </c:pt>
                      <c:pt idx="72">
                        <c:v>4860721</c:v>
                      </c:pt>
                      <c:pt idx="73">
                        <c:v>4856274</c:v>
                      </c:pt>
                      <c:pt idx="74">
                        <c:v>4841569</c:v>
                      </c:pt>
                      <c:pt idx="75">
                        <c:v>4839239</c:v>
                      </c:pt>
                      <c:pt idx="76">
                        <c:v>4850608</c:v>
                      </c:pt>
                      <c:pt idx="77">
                        <c:v>4819522</c:v>
                      </c:pt>
                      <c:pt idx="78">
                        <c:v>4792938</c:v>
                      </c:pt>
                      <c:pt idx="79">
                        <c:v>4759194</c:v>
                      </c:pt>
                      <c:pt idx="80">
                        <c:v>4732886</c:v>
                      </c:pt>
                      <c:pt idx="81">
                        <c:v>4733603</c:v>
                      </c:pt>
                      <c:pt idx="82">
                        <c:v>4752453</c:v>
                      </c:pt>
                      <c:pt idx="83">
                        <c:v>4765281</c:v>
                      </c:pt>
                      <c:pt idx="84">
                        <c:v>4774460</c:v>
                      </c:pt>
                      <c:pt idx="85">
                        <c:v>4793246</c:v>
                      </c:pt>
                      <c:pt idx="86">
                        <c:v>4808033</c:v>
                      </c:pt>
                      <c:pt idx="87">
                        <c:v>4784198</c:v>
                      </c:pt>
                      <c:pt idx="88">
                        <c:v>4789418</c:v>
                      </c:pt>
                      <c:pt idx="89">
                        <c:v>4825288</c:v>
                      </c:pt>
                      <c:pt idx="90">
                        <c:v>4866325</c:v>
                      </c:pt>
                      <c:pt idx="91">
                        <c:v>4902351</c:v>
                      </c:pt>
                      <c:pt idx="92">
                        <c:v>4930304</c:v>
                      </c:pt>
                      <c:pt idx="93">
                        <c:v>4746199</c:v>
                      </c:pt>
                      <c:pt idx="94">
                        <c:v>4333671</c:v>
                      </c:pt>
                      <c:pt idx="95">
                        <c:v>3906700</c:v>
                      </c:pt>
                      <c:pt idx="96">
                        <c:v>3491883</c:v>
                      </c:pt>
                      <c:pt idx="97">
                        <c:v>3105682</c:v>
                      </c:pt>
                      <c:pt idx="98">
                        <c:v>2773680</c:v>
                      </c:pt>
                      <c:pt idx="99">
                        <c:v>2494887</c:v>
                      </c:pt>
                      <c:pt idx="100">
                        <c:v>2190771</c:v>
                      </c:pt>
                      <c:pt idx="101">
                        <c:v>1833176</c:v>
                      </c:pt>
                      <c:pt idx="102">
                        <c:v>1520428</c:v>
                      </c:pt>
                      <c:pt idx="103">
                        <c:v>1218069</c:v>
                      </c:pt>
                      <c:pt idx="104">
                        <c:v>921455</c:v>
                      </c:pt>
                      <c:pt idx="105">
                        <c:v>774341</c:v>
                      </c:pt>
                      <c:pt idx="106">
                        <c:v>829627</c:v>
                      </c:pt>
                      <c:pt idx="107">
                        <c:v>925700</c:v>
                      </c:pt>
                      <c:pt idx="108">
                        <c:v>1060641</c:v>
                      </c:pt>
                      <c:pt idx="109">
                        <c:v>1178995</c:v>
                      </c:pt>
                      <c:pt idx="110">
                        <c:v>1288009</c:v>
                      </c:pt>
                      <c:pt idx="111">
                        <c:v>1403193</c:v>
                      </c:pt>
                      <c:pt idx="112">
                        <c:v>1541708</c:v>
                      </c:pt>
                      <c:pt idx="113">
                        <c:v>1762937</c:v>
                      </c:pt>
                      <c:pt idx="114">
                        <c:v>1924958</c:v>
                      </c:pt>
                      <c:pt idx="115">
                        <c:v>2071369</c:v>
                      </c:pt>
                      <c:pt idx="116">
                        <c:v>2240348</c:v>
                      </c:pt>
                      <c:pt idx="117">
                        <c:v>2486207</c:v>
                      </c:pt>
                      <c:pt idx="118">
                        <c:v>2746601</c:v>
                      </c:pt>
                      <c:pt idx="119">
                        <c:v>2995096</c:v>
                      </c:pt>
                      <c:pt idx="120">
                        <c:v>3187344</c:v>
                      </c:pt>
                      <c:pt idx="121">
                        <c:v>3294196</c:v>
                      </c:pt>
                      <c:pt idx="122">
                        <c:v>3353553</c:v>
                      </c:pt>
                      <c:pt idx="123">
                        <c:v>3411375</c:v>
                      </c:pt>
                      <c:pt idx="124">
                        <c:v>3467791</c:v>
                      </c:pt>
                      <c:pt idx="125">
                        <c:v>3570422</c:v>
                      </c:pt>
                      <c:pt idx="126">
                        <c:v>3671746</c:v>
                      </c:pt>
                      <c:pt idx="127">
                        <c:v>3820780</c:v>
                      </c:pt>
                      <c:pt idx="128">
                        <c:v>3944006</c:v>
                      </c:pt>
                      <c:pt idx="129">
                        <c:v>4026113</c:v>
                      </c:pt>
                      <c:pt idx="130">
                        <c:v>4054754</c:v>
                      </c:pt>
                      <c:pt idx="131">
                        <c:v>4097188</c:v>
                      </c:pt>
                      <c:pt idx="132">
                        <c:v>4131099</c:v>
                      </c:pt>
                    </c:numCache>
                  </c:numRef>
                </c:val>
                <c:extLst xmlns:c15="http://schemas.microsoft.com/office/drawing/2012/chart">
                  <c:ext xmlns:c16="http://schemas.microsoft.com/office/drawing/2014/chart" uri="{C3380CC4-5D6E-409C-BE32-E72D297353CC}">
                    <c16:uniqueId val="{00000005-4B6C-4D83-8050-401105052E10}"/>
                  </c:ext>
                </c:extLst>
              </c15:ser>
            </c15:filteredBarSeries>
            <c15:filteredBarSeries>
              <c15:ser>
                <c:idx val="3"/>
                <c:order val="3"/>
                <c:tx>
                  <c:strRef>
                    <c:extLst>
                      <c:ext xmlns:c15="http://schemas.microsoft.com/office/drawing/2012/chart" uri="{02D57815-91ED-43cb-92C2-25804820EDAC}">
                        <c15:formulaRef>
                          <c15:sqref>'domestic air flow'!$E$8</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flow'!$E$9:$E$159</c15:sqref>
                        </c15:fullRef>
                        <c15:formulaRef>
                          <c15:sqref>'domestic air flow'!$E$27:$E$159</c15:sqref>
                        </c15:formulaRef>
                      </c:ext>
                    </c:extLst>
                    <c:numCache>
                      <c:formatCode>_-* #,##0_-;\-* #,##0_-;_-* "-"??_-;_-@_-</c:formatCode>
                      <c:ptCount val="133"/>
                      <c:pt idx="0" formatCode="0%">
                        <c:v>-5.8742344431687257E-2</c:v>
                      </c:pt>
                      <c:pt idx="1" formatCode="0%">
                        <c:v>-4.5290129855237012E-2</c:v>
                      </c:pt>
                      <c:pt idx="2" formatCode="0%">
                        <c:v>-3.1362354670710517E-2</c:v>
                      </c:pt>
                      <c:pt idx="3" formatCode="0%">
                        <c:v>-1.6415822634784159E-2</c:v>
                      </c:pt>
                      <c:pt idx="4" formatCode="0%">
                        <c:v>1.5876206856572735E-3</c:v>
                      </c:pt>
                      <c:pt idx="5" formatCode="0%">
                        <c:v>1.4463577526629931E-2</c:v>
                      </c:pt>
                      <c:pt idx="6" formatCode="0%">
                        <c:v>4.8003143230000494E-3</c:v>
                      </c:pt>
                      <c:pt idx="7" formatCode="0%">
                        <c:v>5.7386868193577828E-3</c:v>
                      </c:pt>
                      <c:pt idx="8" formatCode="0%">
                        <c:v>6.2159261552171404E-3</c:v>
                      </c:pt>
                      <c:pt idx="9" formatCode="0%">
                        <c:v>9.1548504025601857E-3</c:v>
                      </c:pt>
                      <c:pt idx="10" formatCode="0%">
                        <c:v>7.4983598745204817E-3</c:v>
                      </c:pt>
                      <c:pt idx="11" formatCode="0%">
                        <c:v>3.6291376318234327E-3</c:v>
                      </c:pt>
                      <c:pt idx="12" formatCode="0%">
                        <c:v>9.7560632386155637E-3</c:v>
                      </c:pt>
                      <c:pt idx="13" formatCode="0%">
                        <c:v>1.8866795385707756E-2</c:v>
                      </c:pt>
                      <c:pt idx="14" formatCode="0%">
                        <c:v>2.855547577469706E-2</c:v>
                      </c:pt>
                      <c:pt idx="15" formatCode="0%">
                        <c:v>3.7780454107567633E-2</c:v>
                      </c:pt>
                      <c:pt idx="16" formatCode="0%">
                        <c:v>4.8445820575471601E-2</c:v>
                      </c:pt>
                      <c:pt idx="17" formatCode="0%">
                        <c:v>5.5991855236628196E-2</c:v>
                      </c:pt>
                      <c:pt idx="18" formatCode="0%">
                        <c:v>5.9342745058209655E-2</c:v>
                      </c:pt>
                      <c:pt idx="19" formatCode="0%">
                        <c:v>7.1259357609212134E-2</c:v>
                      </c:pt>
                      <c:pt idx="20" formatCode="0%">
                        <c:v>7.8503155186284895E-2</c:v>
                      </c:pt>
                      <c:pt idx="21" formatCode="0%">
                        <c:v>8.4380920570257825E-2</c:v>
                      </c:pt>
                      <c:pt idx="22" formatCode="0%">
                        <c:v>9.1867622478668351E-2</c:v>
                      </c:pt>
                      <c:pt idx="23" formatCode="0%">
                        <c:v>9.8734713719068487E-2</c:v>
                      </c:pt>
                      <c:pt idx="24" formatCode="0%">
                        <c:v>9.7873335098585978E-2</c:v>
                      </c:pt>
                      <c:pt idx="25" formatCode="0%">
                        <c:v>8.9103521737794483E-2</c:v>
                      </c:pt>
                      <c:pt idx="26" formatCode="0%">
                        <c:v>7.5517285717179791E-2</c:v>
                      </c:pt>
                      <c:pt idx="27" formatCode="0%">
                        <c:v>6.815457741741468E-2</c:v>
                      </c:pt>
                      <c:pt idx="28" formatCode="0%">
                        <c:v>5.9112481187836803E-2</c:v>
                      </c:pt>
                      <c:pt idx="29" formatCode="0%">
                        <c:v>5.3161159883503187E-2</c:v>
                      </c:pt>
                      <c:pt idx="30" formatCode="0%">
                        <c:v>5.5169355684388716E-2</c:v>
                      </c:pt>
                      <c:pt idx="31" formatCode="0%">
                        <c:v>5.1662643757508238E-2</c:v>
                      </c:pt>
                      <c:pt idx="32" formatCode="0%">
                        <c:v>4.8269113811459333E-2</c:v>
                      </c:pt>
                      <c:pt idx="33" formatCode="0%">
                        <c:v>4.6636332080622185E-2</c:v>
                      </c:pt>
                      <c:pt idx="34" formatCode="0%">
                        <c:v>4.0537626694096093E-2</c:v>
                      </c:pt>
                      <c:pt idx="35" formatCode="0%">
                        <c:v>3.1150847810766092E-2</c:v>
                      </c:pt>
                      <c:pt idx="36" formatCode="0%">
                        <c:v>2.4452333845125025E-2</c:v>
                      </c:pt>
                      <c:pt idx="37" formatCode="0%">
                        <c:v>2.4183521848561117E-2</c:v>
                      </c:pt>
                      <c:pt idx="38" formatCode="0%">
                        <c:v>2.508046668950064E-2</c:v>
                      </c:pt>
                      <c:pt idx="39" formatCode="0%">
                        <c:v>1.8968807161452269E-2</c:v>
                      </c:pt>
                      <c:pt idx="40" formatCode="0%">
                        <c:v>7.7946128783354862E-3</c:v>
                      </c:pt>
                      <c:pt idx="41" formatCode="0%">
                        <c:v>-7.2181287818666416E-3</c:v>
                      </c:pt>
                      <c:pt idx="42" formatCode="0%">
                        <c:v>-2.6735109212579451E-2</c:v>
                      </c:pt>
                      <c:pt idx="43" formatCode="0%">
                        <c:v>-3.9478523892751687E-2</c:v>
                      </c:pt>
                      <c:pt idx="44" formatCode="0%">
                        <c:v>-4.7489303655296085E-2</c:v>
                      </c:pt>
                      <c:pt idx="45" formatCode="0%">
                        <c:v>-6.2104961670161433E-2</c:v>
                      </c:pt>
                      <c:pt idx="46" formatCode="0%">
                        <c:v>-7.1115205632602638E-2</c:v>
                      </c:pt>
                      <c:pt idx="47" formatCode="0%">
                        <c:v>-8.0185397811697964E-2</c:v>
                      </c:pt>
                      <c:pt idx="48" formatCode="0%">
                        <c:v>-8.9806699235785936E-2</c:v>
                      </c:pt>
                      <c:pt idx="49" formatCode="0%">
                        <c:v>-0.10627053478852951</c:v>
                      </c:pt>
                      <c:pt idx="50" formatCode="0%">
                        <c:v>-0.11504966378925319</c:v>
                      </c:pt>
                      <c:pt idx="51" formatCode="0%">
                        <c:v>-0.12029567755582854</c:v>
                      </c:pt>
                      <c:pt idx="52" formatCode="0%">
                        <c:v>-0.11576684015806868</c:v>
                      </c:pt>
                      <c:pt idx="53" formatCode="0%">
                        <c:v>-0.10272522514303538</c:v>
                      </c:pt>
                      <c:pt idx="54" formatCode="0%">
                        <c:v>-9.1759205484215914E-2</c:v>
                      </c:pt>
                      <c:pt idx="55" formatCode="0%">
                        <c:v>-8.1933433197153016E-2</c:v>
                      </c:pt>
                      <c:pt idx="56" formatCode="0%">
                        <c:v>-7.732487141352111E-2</c:v>
                      </c:pt>
                      <c:pt idx="57" formatCode="0%">
                        <c:v>-6.2691524695166423E-2</c:v>
                      </c:pt>
                      <c:pt idx="58" formatCode="0%">
                        <c:v>-5.5257766976974605E-2</c:v>
                      </c:pt>
                      <c:pt idx="59" formatCode="0%">
                        <c:v>-4.230515919709698E-2</c:v>
                      </c:pt>
                      <c:pt idx="60" formatCode="0%">
                        <c:v>-2.9227370955708772E-2</c:v>
                      </c:pt>
                      <c:pt idx="61" formatCode="0%">
                        <c:v>-8.8562782747555607E-3</c:v>
                      </c:pt>
                      <c:pt idx="62" formatCode="0%">
                        <c:v>7.0651096093118336E-3</c:v>
                      </c:pt>
                      <c:pt idx="63" formatCode="0%">
                        <c:v>1.5973102974799012E-2</c:v>
                      </c:pt>
                      <c:pt idx="64" formatCode="0%">
                        <c:v>2.1364741093964208E-2</c:v>
                      </c:pt>
                      <c:pt idx="65" formatCode="0%">
                        <c:v>2.2553091658511232E-2</c:v>
                      </c:pt>
                      <c:pt idx="66" formatCode="0%">
                        <c:v>2.807649618142263E-2</c:v>
                      </c:pt>
                      <c:pt idx="67" formatCode="0%">
                        <c:v>3.1854907796530552E-2</c:v>
                      </c:pt>
                      <c:pt idx="68" formatCode="0%">
                        <c:v>3.6094703843189586E-2</c:v>
                      </c:pt>
                      <c:pt idx="69" formatCode="0%">
                        <c:v>3.1117275150908546E-2</c:v>
                      </c:pt>
                      <c:pt idx="70" formatCode="0%">
                        <c:v>3.1783371590067437E-2</c:v>
                      </c:pt>
                      <c:pt idx="71" formatCode="0%">
                        <c:v>3.3980662132106529E-2</c:v>
                      </c:pt>
                      <c:pt idx="72" formatCode="0%">
                        <c:v>3.2776000316161055E-2</c:v>
                      </c:pt>
                      <c:pt idx="73" formatCode="0%">
                        <c:v>2.7340611470110011E-2</c:v>
                      </c:pt>
                      <c:pt idx="74" formatCode="0%">
                        <c:v>1.8630692884119709E-2</c:v>
                      </c:pt>
                      <c:pt idx="75" formatCode="0%">
                        <c:v>1.8724104234390544E-2</c:v>
                      </c:pt>
                      <c:pt idx="76" formatCode="0%">
                        <c:v>1.9372158068201951E-2</c:v>
                      </c:pt>
                      <c:pt idx="77" formatCode="0%">
                        <c:v>8.881550164179311E-3</c:v>
                      </c:pt>
                      <c:pt idx="78" formatCode="0%">
                        <c:v>-1.6332765994852086E-3</c:v>
                      </c:pt>
                      <c:pt idx="79" formatCode="0%">
                        <c:v>-1.3426717114804339E-2</c:v>
                      </c:pt>
                      <c:pt idx="80" formatCode="0%">
                        <c:v>-2.1240806204320541E-2</c:v>
                      </c:pt>
                      <c:pt idx="81" formatCode="0%">
                        <c:v>-1.9865436571237367E-2</c:v>
                      </c:pt>
                      <c:pt idx="82" formatCode="0%">
                        <c:v>-1.6578752800527917E-2</c:v>
                      </c:pt>
                      <c:pt idx="83" formatCode="0%">
                        <c:v>-1.8459090180679389E-2</c:v>
                      </c:pt>
                      <c:pt idx="84" formatCode="0%">
                        <c:v>-1.7746544185523093E-2</c:v>
                      </c:pt>
                      <c:pt idx="85" formatCode="0%">
                        <c:v>-1.2978674597026445E-2</c:v>
                      </c:pt>
                      <c:pt idx="86" formatCode="0%">
                        <c:v>-6.9266801733074545E-3</c:v>
                      </c:pt>
                      <c:pt idx="87" formatCode="0%">
                        <c:v>-1.1373895771628556E-2</c:v>
                      </c:pt>
                      <c:pt idx="88" formatCode="0%">
                        <c:v>-1.2614913429409262E-2</c:v>
                      </c:pt>
                      <c:pt idx="89" formatCode="0%">
                        <c:v>1.1963842057365855E-3</c:v>
                      </c:pt>
                      <c:pt idx="90" formatCode="0%">
                        <c:v>1.531148535616359E-2</c:v>
                      </c:pt>
                      <c:pt idx="91" formatCode="0%">
                        <c:v>3.0080093393965449E-2</c:v>
                      </c:pt>
                      <c:pt idx="92" formatCode="0%">
                        <c:v>4.1711970243948404E-2</c:v>
                      </c:pt>
                      <c:pt idx="93" formatCode="0%">
                        <c:v>2.6609751599363106E-3</c:v>
                      </c:pt>
                      <c:pt idx="94" formatCode="0%">
                        <c:v>-8.811912500765394E-2</c:v>
                      </c:pt>
                      <c:pt idx="95" formatCode="0%">
                        <c:v>-0.18017426464462433</c:v>
                      </c:pt>
                      <c:pt idx="96" formatCode="0%">
                        <c:v>-0.26863289251559341</c:v>
                      </c:pt>
                      <c:pt idx="97" formatCode="0%">
                        <c:v>-0.35207122688883485</c:v>
                      </c:pt>
                      <c:pt idx="98" formatCode="0%">
                        <c:v>-0.4231154403474352</c:v>
                      </c:pt>
                      <c:pt idx="99" formatCode="0%">
                        <c:v>-0.47851510326286661</c:v>
                      </c:pt>
                      <c:pt idx="100" formatCode="0%">
                        <c:v>-0.54258095660057237</c:v>
                      </c:pt>
                      <c:pt idx="101" formatCode="0%">
                        <c:v>-0.62008982676267199</c:v>
                      </c:pt>
                      <c:pt idx="102" formatCode="0%">
                        <c:v>-0.68756135276620445</c:v>
                      </c:pt>
                      <c:pt idx="103" formatCode="0%">
                        <c:v>-0.75153370291111343</c:v>
                      </c:pt>
                      <c:pt idx="104" formatCode="0%">
                        <c:v>-0.81310381672205201</c:v>
                      </c:pt>
                      <c:pt idx="105" formatCode="0%">
                        <c:v>-0.83685028798834604</c:v>
                      </c:pt>
                      <c:pt idx="106" formatCode="0%">
                        <c:v>-0.80856253278109946</c:v>
                      </c:pt>
                      <c:pt idx="107" formatCode="0%">
                        <c:v>-0.7630480968592418</c:v>
                      </c:pt>
                      <c:pt idx="108" formatCode="0%">
                        <c:v>-0.69625528690394267</c:v>
                      </c:pt>
                      <c:pt idx="109" formatCode="0%">
                        <c:v>-0.62037484842298729</c:v>
                      </c:pt>
                      <c:pt idx="110" formatCode="0%">
                        <c:v>-0.5356317239191255</c:v>
                      </c:pt>
                      <c:pt idx="111" formatCode="0%">
                        <c:v>-0.4375725233247037</c:v>
                      </c:pt>
                      <c:pt idx="112" formatCode="0%">
                        <c:v>-0.29627149528636265</c:v>
                      </c:pt>
                      <c:pt idx="113" formatCode="0%">
                        <c:v>-3.8315469982151198E-2</c:v>
                      </c:pt>
                      <c:pt idx="114" formatCode="0%">
                        <c:v>0.26606324008765952</c:v>
                      </c:pt>
                      <c:pt idx="115" formatCode="0%">
                        <c:v>0.7005350271618439</c:v>
                      </c:pt>
                      <c:pt idx="116" formatCode="0%">
                        <c:v>1.4313156909452984</c:v>
                      </c:pt>
                      <c:pt idx="117" formatCode="0%">
                        <c:v>2.2107391962972387</c:v>
                      </c:pt>
                      <c:pt idx="118" formatCode="0%">
                        <c:v>2.3106456274928373</c:v>
                      </c:pt>
                      <c:pt idx="119" formatCode="0%">
                        <c:v>2.2354931403262395</c:v>
                      </c:pt>
                      <c:pt idx="120" formatCode="0%">
                        <c:v>2.0051110601985025</c:v>
                      </c:pt>
                      <c:pt idx="121" formatCode="0%">
                        <c:v>1.7940712216760886</c:v>
                      </c:pt>
                      <c:pt idx="122" formatCode="0%">
                        <c:v>1.6036720240308879</c:v>
                      </c:pt>
                      <c:pt idx="123" formatCode="0%">
                        <c:v>1.4311516662355073</c:v>
                      </c:pt>
                      <c:pt idx="124" formatCode="0%">
                        <c:v>1.2493176399162487</c:v>
                      </c:pt>
                      <c:pt idx="125" formatCode="0%">
                        <c:v>1.0252691956660958</c:v>
                      </c:pt>
                      <c:pt idx="126" formatCode="0%">
                        <c:v>0.90744213639985916</c:v>
                      </c:pt>
                      <c:pt idx="127" formatCode="0%">
                        <c:v>0.84456752997655171</c:v>
                      </c:pt>
                      <c:pt idx="128" formatCode="0%">
                        <c:v>0.7604434668185478</c:v>
                      </c:pt>
                      <c:pt idx="129" formatCode="0%">
                        <c:v>0.61937964135729651</c:v>
                      </c:pt>
                      <c:pt idx="130" formatCode="0%">
                        <c:v>0.4762806829240942</c:v>
                      </c:pt>
                      <c:pt idx="131" formatCode="0%">
                        <c:v>0.3679655009388681</c:v>
                      </c:pt>
                      <c:pt idx="132" formatCode="0%">
                        <c:v>0.29609449121274639</c:v>
                      </c:pt>
                    </c:numCache>
                  </c:numRef>
                </c:val>
                <c:extLst xmlns:c15="http://schemas.microsoft.com/office/drawing/2012/chart">
                  <c:ext xmlns:c16="http://schemas.microsoft.com/office/drawing/2014/chart" uri="{C3380CC4-5D6E-409C-BE32-E72D297353CC}">
                    <c16:uniqueId val="{00000006-4B6C-4D83-8050-401105052E10}"/>
                  </c:ext>
                </c:extLst>
              </c15:ser>
            </c15:filteredBarSeries>
            <c15:filteredBarSeries>
              <c15:ser>
                <c:idx val="4"/>
                <c:order val="4"/>
                <c:tx>
                  <c:strRef>
                    <c:extLst>
                      <c:ext xmlns:c15="http://schemas.microsoft.com/office/drawing/2012/chart" uri="{02D57815-91ED-43cb-92C2-25804820EDAC}">
                        <c15:formulaRef>
                          <c15:sqref>'domestic air flow'!$F$8</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flow'!$F$9:$F$159</c15:sqref>
                        </c15:fullRef>
                        <c15:formulaRef>
                          <c15:sqref>'domestic air flow'!$F$27:$F$159</c15:sqref>
                        </c15:formulaRef>
                      </c:ext>
                    </c:extLst>
                    <c:numCache>
                      <c:formatCode>_-* #,##0_-;\-* #,##0_-;_-* "-"??_-;_-@_-</c:formatCode>
                      <c:ptCount val="133"/>
                      <c:pt idx="0">
                        <c:v>35451329</c:v>
                      </c:pt>
                      <c:pt idx="1">
                        <c:v>35304809</c:v>
                      </c:pt>
                      <c:pt idx="2">
                        <c:v>35158343</c:v>
                      </c:pt>
                      <c:pt idx="3">
                        <c:v>35046219</c:v>
                      </c:pt>
                      <c:pt idx="4">
                        <c:v>35046384</c:v>
                      </c:pt>
                      <c:pt idx="5">
                        <c:v>35158845</c:v>
                      </c:pt>
                      <c:pt idx="6">
                        <c:v>35179052</c:v>
                      </c:pt>
                      <c:pt idx="7">
                        <c:v>35101879</c:v>
                      </c:pt>
                      <c:pt idx="8">
                        <c:v>35057180</c:v>
                      </c:pt>
                      <c:pt idx="9">
                        <c:v>35025474</c:v>
                      </c:pt>
                      <c:pt idx="10">
                        <c:v>34984771</c:v>
                      </c:pt>
                      <c:pt idx="11">
                        <c:v>35042611</c:v>
                      </c:pt>
                      <c:pt idx="12">
                        <c:v>35139087</c:v>
                      </c:pt>
                      <c:pt idx="13">
                        <c:v>35357979</c:v>
                      </c:pt>
                      <c:pt idx="14">
                        <c:v>35555561</c:v>
                      </c:pt>
                      <c:pt idx="15">
                        <c:v>35698164</c:v>
                      </c:pt>
                      <c:pt idx="16">
                        <c:v>35818763</c:v>
                      </c:pt>
                      <c:pt idx="17">
                        <c:v>35817392</c:v>
                      </c:pt>
                      <c:pt idx="18">
                        <c:v>35878983</c:v>
                      </c:pt>
                      <c:pt idx="19">
                        <c:v>36022923</c:v>
                      </c:pt>
                      <c:pt idx="20">
                        <c:v>36083002</c:v>
                      </c:pt>
                      <c:pt idx="21">
                        <c:v>36142926</c:v>
                      </c:pt>
                      <c:pt idx="22">
                        <c:v>36285798</c:v>
                      </c:pt>
                      <c:pt idx="23">
                        <c:v>36334117</c:v>
                      </c:pt>
                      <c:pt idx="24">
                        <c:v>36409207</c:v>
                      </c:pt>
                      <c:pt idx="25">
                        <c:v>36430528</c:v>
                      </c:pt>
                      <c:pt idx="26">
                        <c:v>36414970</c:v>
                      </c:pt>
                      <c:pt idx="27">
                        <c:v>36406590</c:v>
                      </c:pt>
                      <c:pt idx="28">
                        <c:v>36488008</c:v>
                      </c:pt>
                      <c:pt idx="29">
                        <c:v>36638981</c:v>
                      </c:pt>
                      <c:pt idx="30">
                        <c:v>36859585</c:v>
                      </c:pt>
                      <c:pt idx="31">
                        <c:v>36998752</c:v>
                      </c:pt>
                      <c:pt idx="32">
                        <c:v>37197126</c:v>
                      </c:pt>
                      <c:pt idx="33">
                        <c:v>37459407</c:v>
                      </c:pt>
                      <c:pt idx="34">
                        <c:v>37628776</c:v>
                      </c:pt>
                      <c:pt idx="35">
                        <c:v>37765911</c:v>
                      </c:pt>
                      <c:pt idx="36">
                        <c:v>37979809</c:v>
                      </c:pt>
                      <c:pt idx="37">
                        <c:v>38194883</c:v>
                      </c:pt>
                      <c:pt idx="38">
                        <c:v>38352974</c:v>
                      </c:pt>
                      <c:pt idx="39">
                        <c:v>38552557</c:v>
                      </c:pt>
                      <c:pt idx="40">
                        <c:v>38620349</c:v>
                      </c:pt>
                      <c:pt idx="41">
                        <c:v>38597556</c:v>
                      </c:pt>
                      <c:pt idx="42">
                        <c:v>38552507</c:v>
                      </c:pt>
                      <c:pt idx="43">
                        <c:v>38562331</c:v>
                      </c:pt>
                      <c:pt idx="44">
                        <c:v>38663236</c:v>
                      </c:pt>
                      <c:pt idx="45">
                        <c:v>38620638</c:v>
                      </c:pt>
                      <c:pt idx="46">
                        <c:v>38620776</c:v>
                      </c:pt>
                      <c:pt idx="47">
                        <c:v>38586439</c:v>
                      </c:pt>
                      <c:pt idx="48">
                        <c:v>38513774</c:v>
                      </c:pt>
                      <c:pt idx="49">
                        <c:v>38443949</c:v>
                      </c:pt>
                      <c:pt idx="50">
                        <c:v>38542592</c:v>
                      </c:pt>
                      <c:pt idx="51">
                        <c:v>38557687</c:v>
                      </c:pt>
                      <c:pt idx="52">
                        <c:v>38602214</c:v>
                      </c:pt>
                      <c:pt idx="53">
                        <c:v>38676296</c:v>
                      </c:pt>
                      <c:pt idx="54">
                        <c:v>38801610</c:v>
                      </c:pt>
                      <c:pt idx="55">
                        <c:v>38898716</c:v>
                      </c:pt>
                      <c:pt idx="56">
                        <c:v>38851190</c:v>
                      </c:pt>
                      <c:pt idx="57">
                        <c:v>38935048</c:v>
                      </c:pt>
                      <c:pt idx="58">
                        <c:v>39053144</c:v>
                      </c:pt>
                      <c:pt idx="59">
                        <c:v>39202861</c:v>
                      </c:pt>
                      <c:pt idx="60">
                        <c:v>39359795</c:v>
                      </c:pt>
                      <c:pt idx="61">
                        <c:v>39436995</c:v>
                      </c:pt>
                      <c:pt idx="62">
                        <c:v>39515821</c:v>
                      </c:pt>
                      <c:pt idx="63">
                        <c:v>39508819</c:v>
                      </c:pt>
                      <c:pt idx="64">
                        <c:v>39561262</c:v>
                      </c:pt>
                      <c:pt idx="65">
                        <c:v>39577108</c:v>
                      </c:pt>
                      <c:pt idx="66">
                        <c:v>39546492</c:v>
                      </c:pt>
                      <c:pt idx="67">
                        <c:v>39536002</c:v>
                      </c:pt>
                      <c:pt idx="68">
                        <c:v>39433058</c:v>
                      </c:pt>
                      <c:pt idx="69">
                        <c:v>39201148</c:v>
                      </c:pt>
                      <c:pt idx="70">
                        <c:v>39229016</c:v>
                      </c:pt>
                      <c:pt idx="71">
                        <c:v>39365865</c:v>
                      </c:pt>
                      <c:pt idx="72">
                        <c:v>39415180</c:v>
                      </c:pt>
                      <c:pt idx="73">
                        <c:v>39519823</c:v>
                      </c:pt>
                      <c:pt idx="74">
                        <c:v>39597656</c:v>
                      </c:pt>
                      <c:pt idx="75">
                        <c:v>39624581</c:v>
                      </c:pt>
                      <c:pt idx="76">
                        <c:v>39704728</c:v>
                      </c:pt>
                      <c:pt idx="77">
                        <c:v>39774611</c:v>
                      </c:pt>
                      <c:pt idx="78">
                        <c:v>39851419</c:v>
                      </c:pt>
                      <c:pt idx="79">
                        <c:v>39900008</c:v>
                      </c:pt>
                      <c:pt idx="80">
                        <c:v>39969564</c:v>
                      </c:pt>
                      <c:pt idx="81">
                        <c:v>40154463</c:v>
                      </c:pt>
                      <c:pt idx="82">
                        <c:v>40117918</c:v>
                      </c:pt>
                      <c:pt idx="83">
                        <c:v>40053748</c:v>
                      </c:pt>
                      <c:pt idx="84">
                        <c:v>39847507</c:v>
                      </c:pt>
                      <c:pt idx="85">
                        <c:v>39627164</c:v>
                      </c:pt>
                      <c:pt idx="86">
                        <c:v>39390560</c:v>
                      </c:pt>
                      <c:pt idx="87">
                        <c:v>39158644</c:v>
                      </c:pt>
                      <c:pt idx="88">
                        <c:v>38933171</c:v>
                      </c:pt>
                      <c:pt idx="89">
                        <c:v>38677945</c:v>
                      </c:pt>
                      <c:pt idx="90">
                        <c:v>38542529</c:v>
                      </c:pt>
                      <c:pt idx="91">
                        <c:v>38393712</c:v>
                      </c:pt>
                      <c:pt idx="92">
                        <c:v>38199326</c:v>
                      </c:pt>
                      <c:pt idx="93">
                        <c:v>36361887</c:v>
                      </c:pt>
                      <c:pt idx="94">
                        <c:v>33071901</c:v>
                      </c:pt>
                      <c:pt idx="95">
                        <c:v>29566253</c:v>
                      </c:pt>
                      <c:pt idx="96">
                        <c:v>26233929</c:v>
                      </c:pt>
                      <c:pt idx="97">
                        <c:v>23110173</c:v>
                      </c:pt>
                      <c:pt idx="98">
                        <c:v>20410161</c:v>
                      </c:pt>
                      <c:pt idx="99">
                        <c:v>17945929</c:v>
                      </c:pt>
                      <c:pt idx="100">
                        <c:v>15245550</c:v>
                      </c:pt>
                      <c:pt idx="101">
                        <c:v>12516750</c:v>
                      </c:pt>
                      <c:pt idx="102">
                        <c:v>9998185</c:v>
                      </c:pt>
                      <c:pt idx="103">
                        <c:v>7629038</c:v>
                      </c:pt>
                      <c:pt idx="104">
                        <c:v>5187698</c:v>
                      </c:pt>
                      <c:pt idx="105">
                        <c:v>4031022</c:v>
                      </c:pt>
                      <c:pt idx="106">
                        <c:v>4288867</c:v>
                      </c:pt>
                      <c:pt idx="107">
                        <c:v>4872323</c:v>
                      </c:pt>
                      <c:pt idx="108">
                        <c:v>5856441</c:v>
                      </c:pt>
                      <c:pt idx="109">
                        <c:v>6712749</c:v>
                      </c:pt>
                      <c:pt idx="110">
                        <c:v>7713730</c:v>
                      </c:pt>
                      <c:pt idx="111">
                        <c:v>8686435</c:v>
                      </c:pt>
                      <c:pt idx="112">
                        <c:v>10246138</c:v>
                      </c:pt>
                      <c:pt idx="113">
                        <c:v>11770337</c:v>
                      </c:pt>
                      <c:pt idx="114">
                        <c:v>13049821</c:v>
                      </c:pt>
                      <c:pt idx="115">
                        <c:v>14030102</c:v>
                      </c:pt>
                      <c:pt idx="116">
                        <c:v>15403810</c:v>
                      </c:pt>
                      <c:pt idx="117">
                        <c:v>17154803</c:v>
                      </c:pt>
                      <c:pt idx="118">
                        <c:v>19102708</c:v>
                      </c:pt>
                      <c:pt idx="119">
                        <c:v>20877013</c:v>
                      </c:pt>
                      <c:pt idx="120">
                        <c:v>22235726</c:v>
                      </c:pt>
                      <c:pt idx="121">
                        <c:v>23215211</c:v>
                      </c:pt>
                      <c:pt idx="122">
                        <c:v>23819569</c:v>
                      </c:pt>
                      <c:pt idx="123">
                        <c:v>24218876</c:v>
                      </c:pt>
                      <c:pt idx="124">
                        <c:v>24690902</c:v>
                      </c:pt>
                      <c:pt idx="125">
                        <c:v>25140888</c:v>
                      </c:pt>
                      <c:pt idx="126">
                        <c:v>25701007</c:v>
                      </c:pt>
                      <c:pt idx="127">
                        <c:v>26494404</c:v>
                      </c:pt>
                      <c:pt idx="128">
                        <c:v>27033094</c:v>
                      </c:pt>
                      <c:pt idx="129">
                        <c:v>27512614</c:v>
                      </c:pt>
                      <c:pt idx="130">
                        <c:v>27914583</c:v>
                      </c:pt>
                      <c:pt idx="131">
                        <c:v>28298573</c:v>
                      </c:pt>
                      <c:pt idx="132">
                        <c:v>28657111</c:v>
                      </c:pt>
                    </c:numCache>
                  </c:numRef>
                </c:val>
                <c:extLst xmlns:c15="http://schemas.microsoft.com/office/drawing/2012/chart">
                  <c:ext xmlns:c16="http://schemas.microsoft.com/office/drawing/2014/chart" uri="{C3380CC4-5D6E-409C-BE32-E72D297353CC}">
                    <c16:uniqueId val="{00000007-4B6C-4D83-8050-401105052E10}"/>
                  </c:ext>
                </c:extLst>
              </c15:ser>
            </c15:filteredBarSeries>
            <c15:filteredBarSeries>
              <c15:ser>
                <c:idx val="5"/>
                <c:order val="5"/>
                <c:tx>
                  <c:strRef>
                    <c:extLst>
                      <c:ext xmlns:c15="http://schemas.microsoft.com/office/drawing/2012/chart" uri="{02D57815-91ED-43cb-92C2-25804820EDAC}">
                        <c15:formulaRef>
                          <c15:sqref>'domestic air flow'!$G$8</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flow'!$G$9:$G$159</c15:sqref>
                        </c15:fullRef>
                        <c15:formulaRef>
                          <c15:sqref>'domestic air flow'!$G$27:$G$159</c15:sqref>
                        </c15:formulaRef>
                      </c:ext>
                    </c:extLst>
                    <c:numCache>
                      <c:formatCode>_-* #,##0_-;\-* #,##0_-;_-* "-"??_-;_-@_-</c:formatCode>
                      <c:ptCount val="133"/>
                      <c:pt idx="0" formatCode="0%">
                        <c:v>-1.7775355386446857E-2</c:v>
                      </c:pt>
                      <c:pt idx="1" formatCode="0%">
                        <c:v>-1.6400115831666968E-2</c:v>
                      </c:pt>
                      <c:pt idx="2" formatCode="0%">
                        <c:v>-1.6015935023988681E-2</c:v>
                      </c:pt>
                      <c:pt idx="3" formatCode="0%">
                        <c:v>-1.3260256598031161E-2</c:v>
                      </c:pt>
                      <c:pt idx="4" formatCode="0%">
                        <c:v>-5.1279660926254154E-3</c:v>
                      </c:pt>
                      <c:pt idx="5" formatCode="0%">
                        <c:v>2.4477783808082566E-4</c:v>
                      </c:pt>
                      <c:pt idx="6" formatCode="0%">
                        <c:v>-1.1240097132679218E-2</c:v>
                      </c:pt>
                      <c:pt idx="7" formatCode="0%">
                        <c:v>-1.1179719170353769E-2</c:v>
                      </c:pt>
                      <c:pt idx="8" formatCode="0%">
                        <c:v>-1.1808346206321362E-2</c:v>
                      </c:pt>
                      <c:pt idx="9" formatCode="0%">
                        <c:v>-1.1064744016196804E-2</c:v>
                      </c:pt>
                      <c:pt idx="10" formatCode="0%">
                        <c:v>-1.3706482597183109E-2</c:v>
                      </c:pt>
                      <c:pt idx="11" formatCode="0%">
                        <c:v>-1.4943104834402461E-2</c:v>
                      </c:pt>
                      <c:pt idx="12" formatCode="0%">
                        <c:v>-8.8076246732527296E-3</c:v>
                      </c:pt>
                      <c:pt idx="13" formatCode="0%">
                        <c:v>1.5060271250865568E-3</c:v>
                      </c:pt>
                      <c:pt idx="14" formatCode="0%">
                        <c:v>1.1297972717314921E-2</c:v>
                      </c:pt>
                      <c:pt idx="15" formatCode="0%">
                        <c:v>1.8602434687747627E-2</c:v>
                      </c:pt>
                      <c:pt idx="16" formatCode="0%">
                        <c:v>2.2038764398632397E-2</c:v>
                      </c:pt>
                      <c:pt idx="17" formatCode="0%">
                        <c:v>1.8730620985985175E-2</c:v>
                      </c:pt>
                      <c:pt idx="18" formatCode="0%">
                        <c:v>1.9896243935169144E-2</c:v>
                      </c:pt>
                      <c:pt idx="19" formatCode="0%">
                        <c:v>2.6239165145546767E-2</c:v>
                      </c:pt>
                      <c:pt idx="20" formatCode="0%">
                        <c:v>2.9261395240575541E-2</c:v>
                      </c:pt>
                      <c:pt idx="21" formatCode="0%">
                        <c:v>3.1903979372270595E-2</c:v>
                      </c:pt>
                      <c:pt idx="22" formatCode="0%">
                        <c:v>3.7188381195920932E-2</c:v>
                      </c:pt>
                      <c:pt idx="23" formatCode="0%">
                        <c:v>3.6855301678291041E-2</c:v>
                      </c:pt>
                      <c:pt idx="24" formatCode="0%">
                        <c:v>3.6145503723531577E-2</c:v>
                      </c:pt>
                      <c:pt idx="25" formatCode="0%">
                        <c:v>3.0334001838736316E-2</c:v>
                      </c:pt>
                      <c:pt idx="26" formatCode="0%">
                        <c:v>2.4170874423834855E-2</c:v>
                      </c:pt>
                      <c:pt idx="27" formatCode="0%">
                        <c:v>1.9844886140362849E-2</c:v>
                      </c:pt>
                      <c:pt idx="28" formatCode="0%">
                        <c:v>1.8684201908368527E-2</c:v>
                      </c:pt>
                      <c:pt idx="29" formatCode="0%">
                        <c:v>2.2938269765704886E-2</c:v>
                      </c:pt>
                      <c:pt idx="30" formatCode="0%">
                        <c:v>2.7330819270992159E-2</c:v>
                      </c:pt>
                      <c:pt idx="31" formatCode="0%">
                        <c:v>2.7089112118969357E-2</c:v>
                      </c:pt>
                      <c:pt idx="32" formatCode="0%">
                        <c:v>3.0876699228074206E-2</c:v>
                      </c:pt>
                      <c:pt idx="33" formatCode="0%">
                        <c:v>3.6424306100729088E-2</c:v>
                      </c:pt>
                      <c:pt idx="34" formatCode="0%">
                        <c:v>3.7011119336551448E-2</c:v>
                      </c:pt>
                      <c:pt idx="35" formatCode="0%">
                        <c:v>3.940632436450843E-2</c:v>
                      </c:pt>
                      <c:pt idx="36" formatCode="0%">
                        <c:v>4.313749541427804E-2</c:v>
                      </c:pt>
                      <c:pt idx="37" formatCode="0%">
                        <c:v>4.843067330783677E-2</c:v>
                      </c:pt>
                      <c:pt idx="38" formatCode="0%">
                        <c:v>5.3219980683768243E-2</c:v>
                      </c:pt>
                      <c:pt idx="39" formatCode="0%">
                        <c:v>5.8944465823357807E-2</c:v>
                      </c:pt>
                      <c:pt idx="40" formatCode="0%">
                        <c:v>5.8439501548015443E-2</c:v>
                      </c:pt>
                      <c:pt idx="41" formatCode="0%">
                        <c:v>5.3456044533552939E-2</c:v>
                      </c:pt>
                      <c:pt idx="42" formatCode="0%">
                        <c:v>4.5928949010142141E-2</c:v>
                      </c:pt>
                      <c:pt idx="43" formatCode="0%">
                        <c:v>4.226031732097342E-2</c:v>
                      </c:pt>
                      <c:pt idx="44" formatCode="0%">
                        <c:v>3.9414604235821875E-2</c:v>
                      </c:pt>
                      <c:pt idx="45" formatCode="0%">
                        <c:v>3.0999716573196154E-2</c:v>
                      </c:pt>
                      <c:pt idx="46" formatCode="0%">
                        <c:v>2.6362802765628093E-2</c:v>
                      </c:pt>
                      <c:pt idx="47" formatCode="0%">
                        <c:v>2.1726683622169209E-2</c:v>
                      </c:pt>
                      <c:pt idx="48" formatCode="0%">
                        <c:v>1.4059180761019625E-2</c:v>
                      </c:pt>
                      <c:pt idx="49" formatCode="0%">
                        <c:v>6.5209258528164627E-3</c:v>
                      </c:pt>
                      <c:pt idx="50" formatCode="0%">
                        <c:v>4.9440233761272332E-3</c:v>
                      </c:pt>
                      <c:pt idx="51" formatCode="0%">
                        <c:v>1.3306510382696536E-4</c:v>
                      </c:pt>
                      <c:pt idx="52" formatCode="0%">
                        <c:v>-4.6957110615442651E-4</c:v>
                      </c:pt>
                      <c:pt idx="53" formatCode="0%">
                        <c:v>2.0400255394408908E-3</c:v>
                      </c:pt>
                      <c:pt idx="54" formatCode="0%">
                        <c:v>6.4613956233767105E-3</c:v>
                      </c:pt>
                      <c:pt idx="55" formatCode="0%">
                        <c:v>8.723150060612259E-3</c:v>
                      </c:pt>
                      <c:pt idx="56" formatCode="0%">
                        <c:v>4.8613106259393288E-3</c:v>
                      </c:pt>
                      <c:pt idx="57" formatCode="0%">
                        <c:v>8.1409841028519513E-3</c:v>
                      </c:pt>
                      <c:pt idx="58" formatCode="0%">
                        <c:v>1.1195217827834428E-2</c:v>
                      </c:pt>
                      <c:pt idx="59" formatCode="0%">
                        <c:v>1.5975094255264135E-2</c:v>
                      </c:pt>
                      <c:pt idx="60" formatCode="0%">
                        <c:v>2.1966712480579027E-2</c:v>
                      </c:pt>
                      <c:pt idx="61" formatCode="0%">
                        <c:v>2.5831009192109792E-2</c:v>
                      </c:pt>
                      <c:pt idx="62" formatCode="0%">
                        <c:v>2.5250740790863261E-2</c:v>
                      </c:pt>
                      <c:pt idx="63" formatCode="0%">
                        <c:v>2.4667765989178761E-2</c:v>
                      </c:pt>
                      <c:pt idx="64" formatCode="0%">
                        <c:v>2.4844378097069769E-2</c:v>
                      </c:pt>
                      <c:pt idx="65" formatCode="0%">
                        <c:v>2.3291061791439388E-2</c:v>
                      </c:pt>
                      <c:pt idx="66" formatCode="0%">
                        <c:v>1.9197193106162348E-2</c:v>
                      </c:pt>
                      <c:pt idx="67" formatCode="0%">
                        <c:v>1.6383214294271305E-2</c:v>
                      </c:pt>
                      <c:pt idx="68" formatCode="0%">
                        <c:v>1.497683854728774E-2</c:v>
                      </c:pt>
                      <c:pt idx="69" formatCode="0%">
                        <c:v>6.8344592768962301E-3</c:v>
                      </c:pt>
                      <c:pt idx="70" formatCode="0%">
                        <c:v>4.5034018259835877E-3</c:v>
                      </c:pt>
                      <c:pt idx="71" formatCode="0%">
                        <c:v>4.1579618385505076E-3</c:v>
                      </c:pt>
                      <c:pt idx="72" formatCode="0%">
                        <c:v>1.4071465565305918E-3</c:v>
                      </c:pt>
                      <c:pt idx="73" formatCode="0%">
                        <c:v>2.1002614423335248E-3</c:v>
                      </c:pt>
                      <c:pt idx="74" formatCode="0%">
                        <c:v>2.0709426738217082E-3</c:v>
                      </c:pt>
                      <c:pt idx="75" formatCode="0%">
                        <c:v>2.9300293688859693E-3</c:v>
                      </c:pt>
                      <c:pt idx="76" formatCode="0%">
                        <c:v>3.626426275279085E-3</c:v>
                      </c:pt>
                      <c:pt idx="77" formatCode="0%">
                        <c:v>4.9903343114408461E-3</c:v>
                      </c:pt>
                      <c:pt idx="78" formatCode="0%">
                        <c:v>7.7105954176668818E-3</c:v>
                      </c:pt>
                      <c:pt idx="79" formatCode="0%">
                        <c:v>9.2069501615261954E-3</c:v>
                      </c:pt>
                      <c:pt idx="80" formatCode="0%">
                        <c:v>1.3605488065368909E-2</c:v>
                      </c:pt>
                      <c:pt idx="81" formatCode="0%">
                        <c:v>2.4318548018032533E-2</c:v>
                      </c:pt>
                      <c:pt idx="82" formatCode="0%">
                        <c:v>2.2659298923021674E-2</c:v>
                      </c:pt>
                      <c:pt idx="83" formatCode="0%">
                        <c:v>1.7474098435281429E-2</c:v>
                      </c:pt>
                      <c:pt idx="84" formatCode="0%">
                        <c:v>1.0968540547068414E-2</c:v>
                      </c:pt>
                      <c:pt idx="85" formatCode="0%">
                        <c:v>2.7161305859087475E-3</c:v>
                      </c:pt>
                      <c:pt idx="86" formatCode="0%">
                        <c:v>-5.2300065438216845E-3</c:v>
                      </c:pt>
                      <c:pt idx="87" formatCode="0%">
                        <c:v>-1.1758786799537388E-2</c:v>
                      </c:pt>
                      <c:pt idx="88" formatCode="0%">
                        <c:v>-1.9432370875327492E-2</c:v>
                      </c:pt>
                      <c:pt idx="89" formatCode="0%">
                        <c:v>-2.7572010697980175E-2</c:v>
                      </c:pt>
                      <c:pt idx="90" formatCode="0%">
                        <c:v>-3.284425079066821E-2</c:v>
                      </c:pt>
                      <c:pt idx="91" formatCode="0%">
                        <c:v>-3.7751771879343983E-2</c:v>
                      </c:pt>
                      <c:pt idx="92" formatCode="0%">
                        <c:v>-4.4289649994680956E-2</c:v>
                      </c:pt>
                      <c:pt idx="93" formatCode="0%">
                        <c:v>-9.4449675494352889E-2</c:v>
                      </c:pt>
                      <c:pt idx="94" formatCode="0%">
                        <c:v>-0.17563266867438135</c:v>
                      </c:pt>
                      <c:pt idx="95" formatCode="0%">
                        <c:v>-0.26183554657606573</c:v>
                      </c:pt>
                      <c:pt idx="96" formatCode="0%">
                        <c:v>-0.34164189995625072</c:v>
                      </c:pt>
                      <c:pt idx="97" formatCode="0%">
                        <c:v>-0.41680981762913943</c:v>
                      </c:pt>
                      <c:pt idx="98" formatCode="0%">
                        <c:v>-0.48185146390404199</c:v>
                      </c:pt>
                      <c:pt idx="99" formatCode="0%">
                        <c:v>-0.54171219514138436</c:v>
                      </c:pt>
                      <c:pt idx="100" formatCode="0%">
                        <c:v>-0.60841745975430561</c:v>
                      </c:pt>
                      <c:pt idx="101" formatCode="0%">
                        <c:v>-0.67638534053450872</c:v>
                      </c:pt>
                      <c:pt idx="102" formatCode="0%">
                        <c:v>-0.74059343640890818</c:v>
                      </c:pt>
                      <c:pt idx="103" formatCode="0%">
                        <c:v>-0.80129459740699205</c:v>
                      </c:pt>
                      <c:pt idx="104" formatCode="0%">
                        <c:v>-0.86419399127618113</c:v>
                      </c:pt>
                      <c:pt idx="105" formatCode="0%">
                        <c:v>-0.889141561877688</c:v>
                      </c:pt>
                      <c:pt idx="106" formatCode="0%">
                        <c:v>-0.87031688925290385</c:v>
                      </c:pt>
                      <c:pt idx="107" formatCode="0%">
                        <c:v>-0.83520661207898073</c:v>
                      </c:pt>
                      <c:pt idx="108" formatCode="0%">
                        <c:v>-0.77676081230531657</c:v>
                      </c:pt>
                      <c:pt idx="109" formatCode="0%">
                        <c:v>-0.70953272396532907</c:v>
                      </c:pt>
                      <c:pt idx="110" formatCode="0%">
                        <c:v>-0.62206422575500508</c:v>
                      </c:pt>
                      <c:pt idx="111" formatCode="0%">
                        <c:v>-0.5159662673356169</c:v>
                      </c:pt>
                      <c:pt idx="112" formatCode="0%">
                        <c:v>-0.32792598495954556</c:v>
                      </c:pt>
                      <c:pt idx="113" formatCode="0%">
                        <c:v>-5.9633131603651107E-2</c:v>
                      </c:pt>
                      <c:pt idx="114" formatCode="0%">
                        <c:v>0.3052189972480005</c:v>
                      </c:pt>
                      <c:pt idx="115" formatCode="0%">
                        <c:v>0.83903946998297818</c:v>
                      </c:pt>
                      <c:pt idx="116" formatCode="0%">
                        <c:v>1.9692958225401711</c:v>
                      </c:pt>
                      <c:pt idx="117" formatCode="0%">
                        <c:v>3.2556957019832686</c:v>
                      </c:pt>
                      <c:pt idx="118" formatCode="0%">
                        <c:v>3.4540220062781151</c:v>
                      </c:pt>
                      <c:pt idx="119" formatCode="0%">
                        <c:v>3.2848171190620983</c:v>
                      </c:pt>
                      <c:pt idx="120" formatCode="0%">
                        <c:v>2.7967984309924749</c:v>
                      </c:pt>
                      <c:pt idx="121" formatCode="0%">
                        <c:v>2.4583761436633487</c:v>
                      </c:pt>
                      <c:pt idx="122" formatCode="0%">
                        <c:v>2.087944353769188</c:v>
                      </c:pt>
                      <c:pt idx="123" formatCode="0%">
                        <c:v>1.7881260839458304</c:v>
                      </c:pt>
                      <c:pt idx="124" formatCode="0%">
                        <c:v>1.4097764445491561</c:v>
                      </c:pt>
                      <c:pt idx="125" formatCode="0%">
                        <c:v>1.1359531167204473</c:v>
                      </c:pt>
                      <c:pt idx="126" formatCode="0%">
                        <c:v>0.96945283770558999</c:v>
                      </c:pt>
                      <c:pt idx="127" formatCode="0%">
                        <c:v>0.88839710502461067</c:v>
                      </c:pt>
                      <c:pt idx="128" formatCode="0%">
                        <c:v>0.75496153224429541</c:v>
                      </c:pt>
                      <c:pt idx="129" formatCode="0%">
                        <c:v>0.60378489919120615</c:v>
                      </c:pt>
                      <c:pt idx="130" formatCode="0%">
                        <c:v>0.46128931039515447</c:v>
                      </c:pt>
                      <c:pt idx="131" formatCode="0%">
                        <c:v>0.35548955207337374</c:v>
                      </c:pt>
                      <c:pt idx="132" formatCode="0%">
                        <c:v>0.28878683790221199</c:v>
                      </c:pt>
                    </c:numCache>
                  </c:numRef>
                </c:val>
                <c:extLst xmlns:c15="http://schemas.microsoft.com/office/drawing/2012/chart">
                  <c:ext xmlns:c16="http://schemas.microsoft.com/office/drawing/2014/chart" uri="{C3380CC4-5D6E-409C-BE32-E72D297353CC}">
                    <c16:uniqueId val="{00000008-4B6C-4D83-8050-401105052E10}"/>
                  </c:ext>
                </c:extLst>
              </c15:ser>
            </c15:filteredBarSeries>
            <c15:filteredBarSeries>
              <c15:ser>
                <c:idx val="6"/>
                <c:order val="6"/>
                <c:tx>
                  <c:strRef>
                    <c:extLst>
                      <c:ext xmlns:c15="http://schemas.microsoft.com/office/drawing/2012/chart" uri="{02D57815-91ED-43cb-92C2-25804820EDAC}">
                        <c15:formulaRef>
                          <c15:sqref>'domestic air flow'!$H$8</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flow'!$H$9:$H$159</c15:sqref>
                        </c15:fullRef>
                        <c15:formulaRef>
                          <c15:sqref>'domestic air flow'!$H$27:$H$159</c15:sqref>
                        </c15:formulaRef>
                      </c:ext>
                    </c:extLst>
                    <c:numCache>
                      <c:formatCode>_-* #,##0_-;\-* #,##0_-;_-* "-"??_-;_-@_-</c:formatCode>
                      <c:ptCount val="133"/>
                      <c:pt idx="0">
                        <c:v>5301621</c:v>
                      </c:pt>
                      <c:pt idx="1">
                        <c:v>5295441</c:v>
                      </c:pt>
                      <c:pt idx="2">
                        <c:v>5289751</c:v>
                      </c:pt>
                      <c:pt idx="3">
                        <c:v>5287269</c:v>
                      </c:pt>
                      <c:pt idx="4">
                        <c:v>5290340</c:v>
                      </c:pt>
                      <c:pt idx="5">
                        <c:v>5315882</c:v>
                      </c:pt>
                      <c:pt idx="6">
                        <c:v>5330640</c:v>
                      </c:pt>
                      <c:pt idx="7">
                        <c:v>5330581</c:v>
                      </c:pt>
                      <c:pt idx="8">
                        <c:v>5336668</c:v>
                      </c:pt>
                      <c:pt idx="9">
                        <c:v>5347744</c:v>
                      </c:pt>
                      <c:pt idx="10">
                        <c:v>5331917</c:v>
                      </c:pt>
                      <c:pt idx="11">
                        <c:v>5343947</c:v>
                      </c:pt>
                      <c:pt idx="12">
                        <c:v>5353318</c:v>
                      </c:pt>
                      <c:pt idx="13">
                        <c:v>5383031</c:v>
                      </c:pt>
                      <c:pt idx="14">
                        <c:v>5407911</c:v>
                      </c:pt>
                      <c:pt idx="15">
                        <c:v>5433031</c:v>
                      </c:pt>
                      <c:pt idx="16">
                        <c:v>5454982</c:v>
                      </c:pt>
                      <c:pt idx="17">
                        <c:v>5450480</c:v>
                      </c:pt>
                      <c:pt idx="18">
                        <c:v>5462243</c:v>
                      </c:pt>
                      <c:pt idx="19">
                        <c:v>5484795</c:v>
                      </c:pt>
                      <c:pt idx="20">
                        <c:v>5491635</c:v>
                      </c:pt>
                      <c:pt idx="21">
                        <c:v>5487639</c:v>
                      </c:pt>
                      <c:pt idx="22">
                        <c:v>5497618</c:v>
                      </c:pt>
                      <c:pt idx="23">
                        <c:v>5489573</c:v>
                      </c:pt>
                      <c:pt idx="24">
                        <c:v>5492530</c:v>
                      </c:pt>
                      <c:pt idx="25">
                        <c:v>5473255</c:v>
                      </c:pt>
                      <c:pt idx="26">
                        <c:v>5450631</c:v>
                      </c:pt>
                      <c:pt idx="27">
                        <c:v>5431059</c:v>
                      </c:pt>
                      <c:pt idx="28">
                        <c:v>5430601</c:v>
                      </c:pt>
                      <c:pt idx="29">
                        <c:v>5435793</c:v>
                      </c:pt>
                      <c:pt idx="30">
                        <c:v>5438591</c:v>
                      </c:pt>
                      <c:pt idx="31">
                        <c:v>5437746</c:v>
                      </c:pt>
                      <c:pt idx="32">
                        <c:v>5456160</c:v>
                      </c:pt>
                      <c:pt idx="33">
                        <c:v>5491787</c:v>
                      </c:pt>
                      <c:pt idx="34">
                        <c:v>5504885</c:v>
                      </c:pt>
                      <c:pt idx="35">
                        <c:v>5532429</c:v>
                      </c:pt>
                      <c:pt idx="36">
                        <c:v>5558745</c:v>
                      </c:pt>
                      <c:pt idx="37">
                        <c:v>5588340</c:v>
                      </c:pt>
                      <c:pt idx="38">
                        <c:v>5617224</c:v>
                      </c:pt>
                      <c:pt idx="39">
                        <c:v>5649386</c:v>
                      </c:pt>
                      <c:pt idx="40">
                        <c:v>5691066</c:v>
                      </c:pt>
                      <c:pt idx="41">
                        <c:v>5726358</c:v>
                      </c:pt>
                      <c:pt idx="42">
                        <c:v>5752595</c:v>
                      </c:pt>
                      <c:pt idx="43">
                        <c:v>5780253</c:v>
                      </c:pt>
                      <c:pt idx="44">
                        <c:v>5824667</c:v>
                      </c:pt>
                      <c:pt idx="45">
                        <c:v>5851797</c:v>
                      </c:pt>
                      <c:pt idx="46">
                        <c:v>5891811</c:v>
                      </c:pt>
                      <c:pt idx="47">
                        <c:v>5926421</c:v>
                      </c:pt>
                      <c:pt idx="48">
                        <c:v>5973601</c:v>
                      </c:pt>
                      <c:pt idx="49">
                        <c:v>6023890</c:v>
                      </c:pt>
                      <c:pt idx="50">
                        <c:v>6084983</c:v>
                      </c:pt>
                      <c:pt idx="51">
                        <c:v>6130868</c:v>
                      </c:pt>
                      <c:pt idx="52">
                        <c:v>6155216</c:v>
                      </c:pt>
                      <c:pt idx="53">
                        <c:v>6190855</c:v>
                      </c:pt>
                      <c:pt idx="54">
                        <c:v>6246282</c:v>
                      </c:pt>
                      <c:pt idx="55">
                        <c:v>6300541</c:v>
                      </c:pt>
                      <c:pt idx="56">
                        <c:v>6322537</c:v>
                      </c:pt>
                      <c:pt idx="57">
                        <c:v>6352295</c:v>
                      </c:pt>
                      <c:pt idx="58">
                        <c:v>6388874</c:v>
                      </c:pt>
                      <c:pt idx="59">
                        <c:v>6402207</c:v>
                      </c:pt>
                      <c:pt idx="60">
                        <c:v>6403576</c:v>
                      </c:pt>
                      <c:pt idx="61">
                        <c:v>6394820</c:v>
                      </c:pt>
                      <c:pt idx="62">
                        <c:v>6374144</c:v>
                      </c:pt>
                      <c:pt idx="63">
                        <c:v>6367694</c:v>
                      </c:pt>
                      <c:pt idx="64">
                        <c:v>6359188</c:v>
                      </c:pt>
                      <c:pt idx="65">
                        <c:v>6343725</c:v>
                      </c:pt>
                      <c:pt idx="66">
                        <c:v>6312670</c:v>
                      </c:pt>
                      <c:pt idx="67">
                        <c:v>6288751</c:v>
                      </c:pt>
                      <c:pt idx="68">
                        <c:v>6256739</c:v>
                      </c:pt>
                      <c:pt idx="69">
                        <c:v>6237024</c:v>
                      </c:pt>
                      <c:pt idx="70">
                        <c:v>6230043</c:v>
                      </c:pt>
                      <c:pt idx="71">
                        <c:v>6251083</c:v>
                      </c:pt>
                      <c:pt idx="72">
                        <c:v>6264490</c:v>
                      </c:pt>
                      <c:pt idx="73">
                        <c:v>6297745</c:v>
                      </c:pt>
                      <c:pt idx="74">
                        <c:v>6337555</c:v>
                      </c:pt>
                      <c:pt idx="75">
                        <c:v>6355287</c:v>
                      </c:pt>
                      <c:pt idx="76">
                        <c:v>6386147</c:v>
                      </c:pt>
                      <c:pt idx="77">
                        <c:v>6427295</c:v>
                      </c:pt>
                      <c:pt idx="78">
                        <c:v>6477513</c:v>
                      </c:pt>
                      <c:pt idx="79">
                        <c:v>6510791</c:v>
                      </c:pt>
                      <c:pt idx="80">
                        <c:v>6563330</c:v>
                      </c:pt>
                      <c:pt idx="81">
                        <c:v>6600172</c:v>
                      </c:pt>
                      <c:pt idx="82">
                        <c:v>6625243</c:v>
                      </c:pt>
                      <c:pt idx="83">
                        <c:v>6642264</c:v>
                      </c:pt>
                      <c:pt idx="84">
                        <c:v>6636506</c:v>
                      </c:pt>
                      <c:pt idx="85">
                        <c:v>6619942</c:v>
                      </c:pt>
                      <c:pt idx="86">
                        <c:v>6590935</c:v>
                      </c:pt>
                      <c:pt idx="87">
                        <c:v>6576707</c:v>
                      </c:pt>
                      <c:pt idx="88">
                        <c:v>6556141</c:v>
                      </c:pt>
                      <c:pt idx="89">
                        <c:v>6509930</c:v>
                      </c:pt>
                      <c:pt idx="90">
                        <c:v>6470296</c:v>
                      </c:pt>
                      <c:pt idx="91">
                        <c:v>6454142</c:v>
                      </c:pt>
                      <c:pt idx="92">
                        <c:v>6400907</c:v>
                      </c:pt>
                      <c:pt idx="93">
                        <c:v>6087258</c:v>
                      </c:pt>
                      <c:pt idx="94">
                        <c:v>5522417</c:v>
                      </c:pt>
                      <c:pt idx="95">
                        <c:v>4953994</c:v>
                      </c:pt>
                      <c:pt idx="96">
                        <c:v>4433057</c:v>
                      </c:pt>
                      <c:pt idx="97">
                        <c:v>3967141</c:v>
                      </c:pt>
                      <c:pt idx="98">
                        <c:v>3596196</c:v>
                      </c:pt>
                      <c:pt idx="99">
                        <c:v>3261919</c:v>
                      </c:pt>
                      <c:pt idx="100">
                        <c:v>2856062</c:v>
                      </c:pt>
                      <c:pt idx="101">
                        <c:v>2411160</c:v>
                      </c:pt>
                      <c:pt idx="102">
                        <c:v>2023549</c:v>
                      </c:pt>
                      <c:pt idx="103">
                        <c:v>1619466</c:v>
                      </c:pt>
                      <c:pt idx="104">
                        <c:v>1194307</c:v>
                      </c:pt>
                      <c:pt idx="105">
                        <c:v>1004255</c:v>
                      </c:pt>
                      <c:pt idx="106">
                        <c:v>1088491</c:v>
                      </c:pt>
                      <c:pt idx="107">
                        <c:v>1239496</c:v>
                      </c:pt>
                      <c:pt idx="108">
                        <c:v>1452432</c:v>
                      </c:pt>
                      <c:pt idx="109">
                        <c:v>1687159</c:v>
                      </c:pt>
                      <c:pt idx="110">
                        <c:v>1892149</c:v>
                      </c:pt>
                      <c:pt idx="111">
                        <c:v>2065346</c:v>
                      </c:pt>
                      <c:pt idx="112">
                        <c:v>2340733</c:v>
                      </c:pt>
                      <c:pt idx="113">
                        <c:v>2643314</c:v>
                      </c:pt>
                      <c:pt idx="114">
                        <c:v>2893523</c:v>
                      </c:pt>
                      <c:pt idx="115">
                        <c:v>3105404</c:v>
                      </c:pt>
                      <c:pt idx="116">
                        <c:v>3416725</c:v>
                      </c:pt>
                      <c:pt idx="117">
                        <c:v>3765231</c:v>
                      </c:pt>
                      <c:pt idx="118">
                        <c:v>4111653</c:v>
                      </c:pt>
                      <c:pt idx="119">
                        <c:v>4402714</c:v>
                      </c:pt>
                      <c:pt idx="120">
                        <c:v>4606347</c:v>
                      </c:pt>
                      <c:pt idx="121">
                        <c:v>4741650</c:v>
                      </c:pt>
                      <c:pt idx="122">
                        <c:v>4830974</c:v>
                      </c:pt>
                      <c:pt idx="123">
                        <c:v>4927982</c:v>
                      </c:pt>
                      <c:pt idx="124">
                        <c:v>4992238</c:v>
                      </c:pt>
                      <c:pt idx="125">
                        <c:v>5047584</c:v>
                      </c:pt>
                      <c:pt idx="126">
                        <c:v>5109248</c:v>
                      </c:pt>
                      <c:pt idx="127">
                        <c:v>5219944</c:v>
                      </c:pt>
                      <c:pt idx="128">
                        <c:v>5281291</c:v>
                      </c:pt>
                      <c:pt idx="129">
                        <c:v>5343709</c:v>
                      </c:pt>
                      <c:pt idx="130">
                        <c:v>5460722</c:v>
                      </c:pt>
                      <c:pt idx="131">
                        <c:v>5539115</c:v>
                      </c:pt>
                      <c:pt idx="132">
                        <c:v>5632234</c:v>
                      </c:pt>
                    </c:numCache>
                  </c:numRef>
                </c:val>
                <c:extLst xmlns:c15="http://schemas.microsoft.com/office/drawing/2012/chart">
                  <c:ext xmlns:c16="http://schemas.microsoft.com/office/drawing/2014/chart" uri="{C3380CC4-5D6E-409C-BE32-E72D297353CC}">
                    <c16:uniqueId val="{00000009-4B6C-4D83-8050-401105052E10}"/>
                  </c:ext>
                </c:extLst>
              </c15:ser>
            </c15:filteredBarSeries>
            <c15:filteredBarSeries>
              <c15:ser>
                <c:idx val="7"/>
                <c:order val="7"/>
                <c:tx>
                  <c:strRef>
                    <c:extLst>
                      <c:ext xmlns:c15="http://schemas.microsoft.com/office/drawing/2012/chart" uri="{02D57815-91ED-43cb-92C2-25804820EDAC}">
                        <c15:formulaRef>
                          <c15:sqref>'domestic air flow'!$I$8</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flow'!$I$9:$I$159</c15:sqref>
                        </c15:fullRef>
                        <c15:formulaRef>
                          <c15:sqref>'domestic air flow'!$I$27:$I$159</c15:sqref>
                        </c15:formulaRef>
                      </c:ext>
                    </c:extLst>
                    <c:numCache>
                      <c:formatCode>_-* #,##0_-;\-* #,##0_-;_-* "-"??_-;_-@_-</c:formatCode>
                      <c:ptCount val="133"/>
                      <c:pt idx="0" formatCode="0%">
                        <c:v>-1.8138839125592728E-3</c:v>
                      </c:pt>
                      <c:pt idx="1" formatCode="0%">
                        <c:v>3.2297708791293109E-3</c:v>
                      </c:pt>
                      <c:pt idx="2" formatCode="0%">
                        <c:v>8.3940844704194929E-3</c:v>
                      </c:pt>
                      <c:pt idx="3" formatCode="0%">
                        <c:v>1.347661723432143E-2</c:v>
                      </c:pt>
                      <c:pt idx="4" formatCode="0%">
                        <c:v>2.3882211180230008E-2</c:v>
                      </c:pt>
                      <c:pt idx="5" formatCode="0%">
                        <c:v>2.7297024135058932E-2</c:v>
                      </c:pt>
                      <c:pt idx="6" formatCode="0%">
                        <c:v>1.6868451714657857E-2</c:v>
                      </c:pt>
                      <c:pt idx="7" formatCode="0%">
                        <c:v>1.7292468714986672E-2</c:v>
                      </c:pt>
                      <c:pt idx="8" formatCode="0%">
                        <c:v>1.7044415036346783E-2</c:v>
                      </c:pt>
                      <c:pt idx="9" formatCode="0%">
                        <c:v>1.686908362741487E-2</c:v>
                      </c:pt>
                      <c:pt idx="10" formatCode="0%">
                        <c:v>9.7281588441500474E-3</c:v>
                      </c:pt>
                      <c:pt idx="11" formatCode="0%">
                        <c:v>8.6473874188110079E-3</c:v>
                      </c:pt>
                      <c:pt idx="12" formatCode="0%">
                        <c:v>9.7511685576920724E-3</c:v>
                      </c:pt>
                      <c:pt idx="13" formatCode="0%">
                        <c:v>1.6540643168340464E-2</c:v>
                      </c:pt>
                      <c:pt idx="14" formatCode="0%">
                        <c:v>2.2337535358469614E-2</c:v>
                      </c:pt>
                      <c:pt idx="15" formatCode="0%">
                        <c:v>2.7568485734317659E-2</c:v>
                      </c:pt>
                      <c:pt idx="16" formatCode="0%">
                        <c:v>3.1121251186124143E-2</c:v>
                      </c:pt>
                      <c:pt idx="17" formatCode="0%">
                        <c:v>2.5319975123601315E-2</c:v>
                      </c:pt>
                      <c:pt idx="18" formatCode="0%">
                        <c:v>2.4688029955127339E-2</c:v>
                      </c:pt>
                      <c:pt idx="19" formatCode="0%">
                        <c:v>2.8930054716362064E-2</c:v>
                      </c:pt>
                      <c:pt idx="20" formatCode="0%">
                        <c:v>2.9038156392715456E-2</c:v>
                      </c:pt>
                      <c:pt idx="21" formatCode="0%">
                        <c:v>2.6159629181950372E-2</c:v>
                      </c:pt>
                      <c:pt idx="22" formatCode="0%">
                        <c:v>3.1077190436385262E-2</c:v>
                      </c:pt>
                      <c:pt idx="23" formatCode="0%">
                        <c:v>2.7250644514251358E-2</c:v>
                      </c:pt>
                      <c:pt idx="24" formatCode="0%">
                        <c:v>2.600480673854981E-2</c:v>
                      </c:pt>
                      <c:pt idx="25" formatCode="0%">
                        <c:v>1.6760817465104695E-2</c:v>
                      </c:pt>
                      <c:pt idx="26" formatCode="0%">
                        <c:v>7.8995382875198944E-3</c:v>
                      </c:pt>
                      <c:pt idx="27" formatCode="0%">
                        <c:v>-3.6296498216189084E-4</c:v>
                      </c:pt>
                      <c:pt idx="28" formatCode="0%">
                        <c:v>-4.4694922916335925E-3</c:v>
                      </c:pt>
                      <c:pt idx="29" formatCode="0%">
                        <c:v>-2.6946250605451262E-3</c:v>
                      </c:pt>
                      <c:pt idx="30" formatCode="0%">
                        <c:v>-4.330089305803495E-3</c:v>
                      </c:pt>
                      <c:pt idx="31" formatCode="0%">
                        <c:v>-8.578078123247998E-3</c:v>
                      </c:pt>
                      <c:pt idx="32" formatCode="0%">
                        <c:v>-6.4598248062735413E-3</c:v>
                      </c:pt>
                      <c:pt idx="33" formatCode="0%">
                        <c:v>7.5588062552948542E-4</c:v>
                      </c:pt>
                      <c:pt idx="34" formatCode="0%">
                        <c:v>1.321845206414851E-3</c:v>
                      </c:pt>
                      <c:pt idx="35" formatCode="0%">
                        <c:v>7.806800273901085E-3</c:v>
                      </c:pt>
                      <c:pt idx="36" formatCode="0%">
                        <c:v>1.205546442167817E-2</c:v>
                      </c:pt>
                      <c:pt idx="37" formatCode="0%">
                        <c:v>2.1026793014394543E-2</c:v>
                      </c:pt>
                      <c:pt idx="38" formatCode="0%">
                        <c:v>3.0563984243292198E-2</c:v>
                      </c:pt>
                      <c:pt idx="39" formatCode="0%">
                        <c:v>4.0199710590512826E-2</c:v>
                      </c:pt>
                      <c:pt idx="40" formatCode="0%">
                        <c:v>4.796246308649816E-2</c:v>
                      </c:pt>
                      <c:pt idx="41" formatCode="0%">
                        <c:v>5.345402225581438E-2</c:v>
                      </c:pt>
                      <c:pt idx="42" formatCode="0%">
                        <c:v>5.7736277649854527E-2</c:v>
                      </c:pt>
                      <c:pt idx="43" formatCode="0%">
                        <c:v>6.2986943487246372E-2</c:v>
                      </c:pt>
                      <c:pt idx="44" formatCode="0%">
                        <c:v>6.7539624937685117E-2</c:v>
                      </c:pt>
                      <c:pt idx="45" formatCode="0%">
                        <c:v>6.5554254016042507E-2</c:v>
                      </c:pt>
                      <c:pt idx="46" formatCode="0%">
                        <c:v>7.0287753513470302E-2</c:v>
                      </c:pt>
                      <c:pt idx="47" formatCode="0%">
                        <c:v>7.1215012429441032E-2</c:v>
                      </c:pt>
                      <c:pt idx="48" formatCode="0%">
                        <c:v>7.4631234208440936E-2</c:v>
                      </c:pt>
                      <c:pt idx="49" formatCode="0%">
                        <c:v>7.7939065983816308E-2</c:v>
                      </c:pt>
                      <c:pt idx="50" formatCode="0%">
                        <c:v>8.327227114318389E-2</c:v>
                      </c:pt>
                      <c:pt idx="51" formatCode="0%">
                        <c:v>8.5227314968387716E-2</c:v>
                      </c:pt>
                      <c:pt idx="52" formatCode="0%">
                        <c:v>8.1557655455058858E-2</c:v>
                      </c:pt>
                      <c:pt idx="53" formatCode="0%">
                        <c:v>8.1115606114741695E-2</c:v>
                      </c:pt>
                      <c:pt idx="54" formatCode="0%">
                        <c:v>8.5819877811665862E-2</c:v>
                      </c:pt>
                      <c:pt idx="55" formatCode="0%">
                        <c:v>9.0011284973166406E-2</c:v>
                      </c:pt>
                      <c:pt idx="56" formatCode="0%">
                        <c:v>8.5476131081828374E-2</c:v>
                      </c:pt>
                      <c:pt idx="57" formatCode="0%">
                        <c:v>8.5528940938997031E-2</c:v>
                      </c:pt>
                      <c:pt idx="58" formatCode="0%">
                        <c:v>8.4365061947845918E-2</c:v>
                      </c:pt>
                      <c:pt idx="59" formatCode="0%">
                        <c:v>8.0282180425589073E-2</c:v>
                      </c:pt>
                      <c:pt idx="60" formatCode="0%">
                        <c:v>7.1979196467926124E-2</c:v>
                      </c:pt>
                      <c:pt idx="61" formatCode="0%">
                        <c:v>6.1576489610534059E-2</c:v>
                      </c:pt>
                      <c:pt idx="62" formatCode="0%">
                        <c:v>4.7520428569808655E-2</c:v>
                      </c:pt>
                      <c:pt idx="63" formatCode="0%">
                        <c:v>3.8628461744731744E-2</c:v>
                      </c:pt>
                      <c:pt idx="64" formatCode="0%">
                        <c:v>3.3138073464846728E-2</c:v>
                      </c:pt>
                      <c:pt idx="65" formatCode="0%">
                        <c:v>2.4692873601465389E-2</c:v>
                      </c:pt>
                      <c:pt idx="66" formatCode="0%">
                        <c:v>1.0628402624153056E-2</c:v>
                      </c:pt>
                      <c:pt idx="67" formatCode="0%">
                        <c:v>-1.8712678800122085E-3</c:v>
                      </c:pt>
                      <c:pt idx="68" formatCode="0%">
                        <c:v>-1.040689837006885E-2</c:v>
                      </c:pt>
                      <c:pt idx="69" formatCode="0%">
                        <c:v>-1.8146354978791131E-2</c:v>
                      </c:pt>
                      <c:pt idx="70" formatCode="0%">
                        <c:v>-2.4860562283745148E-2</c:v>
                      </c:pt>
                      <c:pt idx="71" formatCode="0%">
                        <c:v>-2.360498496846478E-2</c:v>
                      </c:pt>
                      <c:pt idx="72" formatCode="0%">
                        <c:v>-2.1720051421268365E-2</c:v>
                      </c:pt>
                      <c:pt idx="73" formatCode="0%">
                        <c:v>-1.5180255269108435E-2</c:v>
                      </c:pt>
                      <c:pt idx="74" formatCode="0%">
                        <c:v>-5.7402217458532474E-3</c:v>
                      </c:pt>
                      <c:pt idx="75" formatCode="0%">
                        <c:v>-1.9484290545368544E-3</c:v>
                      </c:pt>
                      <c:pt idx="76" formatCode="0%">
                        <c:v>4.2393777318739433E-3</c:v>
                      </c:pt>
                      <c:pt idx="77" formatCode="0%">
                        <c:v>1.3173647974967388E-2</c:v>
                      </c:pt>
                      <c:pt idx="78" formatCode="0%">
                        <c:v>2.611303933201007E-2</c:v>
                      </c:pt>
                      <c:pt idx="79" formatCode="0%">
                        <c:v>3.5307487925662823E-2</c:v>
                      </c:pt>
                      <c:pt idx="80" formatCode="0%">
                        <c:v>4.900172438070375E-2</c:v>
                      </c:pt>
                      <c:pt idx="81" formatCode="0%">
                        <c:v>5.8224563509776457E-2</c:v>
                      </c:pt>
                      <c:pt idx="82" formatCode="0%">
                        <c:v>6.3434554143526778E-2</c:v>
                      </c:pt>
                      <c:pt idx="83" formatCode="0%">
                        <c:v>6.2578116463979122E-2</c:v>
                      </c:pt>
                      <c:pt idx="84" formatCode="0%">
                        <c:v>5.9384882089364016E-2</c:v>
                      </c:pt>
                      <c:pt idx="85" formatCode="0%">
                        <c:v>5.1160693232260121E-2</c:v>
                      </c:pt>
                      <c:pt idx="86" formatCode="0%">
                        <c:v>3.9980718116055795E-2</c:v>
                      </c:pt>
                      <c:pt idx="87" formatCode="0%">
                        <c:v>3.4840283373512478E-2</c:v>
                      </c:pt>
                      <c:pt idx="88" formatCode="0%">
                        <c:v>2.6619180548145854E-2</c:v>
                      </c:pt>
                      <c:pt idx="89" formatCode="0%">
                        <c:v>1.2856886139503476E-2</c:v>
                      </c:pt>
                      <c:pt idx="90" formatCode="0%">
                        <c:v>-1.1141621792190922E-3</c:v>
                      </c:pt>
                      <c:pt idx="91" formatCode="0%">
                        <c:v>-8.7007861256796597E-3</c:v>
                      </c:pt>
                      <c:pt idx="92" formatCode="0%">
                        <c:v>-2.4747041517034798E-2</c:v>
                      </c:pt>
                      <c:pt idx="93" formatCode="0%">
                        <c:v>-7.7712217196763966E-2</c:v>
                      </c:pt>
                      <c:pt idx="94" formatCode="0%">
                        <c:v>-0.16645819632578004</c:v>
                      </c:pt>
                      <c:pt idx="95" formatCode="0%">
                        <c:v>-0.25417086704171948</c:v>
                      </c:pt>
                      <c:pt idx="96" formatCode="0%">
                        <c:v>-0.33201943914463422</c:v>
                      </c:pt>
                      <c:pt idx="97" formatCode="0%">
                        <c:v>-0.40072873750253402</c:v>
                      </c:pt>
                      <c:pt idx="98" formatCode="0%">
                        <c:v>-0.45437240694984854</c:v>
                      </c:pt>
                      <c:pt idx="99" formatCode="0%">
                        <c:v>-0.50401941275474182</c:v>
                      </c:pt>
                      <c:pt idx="100" formatCode="0%">
                        <c:v>-0.56436842953804689</c:v>
                      </c:pt>
                      <c:pt idx="101" formatCode="0%">
                        <c:v>-0.62961813721499305</c:v>
                      </c:pt>
                      <c:pt idx="102" formatCode="0%">
                        <c:v>-0.68725557532452919</c:v>
                      </c:pt>
                      <c:pt idx="103" formatCode="0%">
                        <c:v>-0.7490811327051683</c:v>
                      </c:pt>
                      <c:pt idx="104" formatCode="0%">
                        <c:v>-0.81341597370497654</c:v>
                      </c:pt>
                      <c:pt idx="105" formatCode="0%">
                        <c:v>-0.83502342105427441</c:v>
                      </c:pt>
                      <c:pt idx="106" formatCode="0%">
                        <c:v>-0.80289590590496873</c:v>
                      </c:pt>
                      <c:pt idx="107" formatCode="0%">
                        <c:v>-0.74979864731366253</c:v>
                      </c:pt>
                      <c:pt idx="108" formatCode="0%">
                        <c:v>-0.67236333753434707</c:v>
                      </c:pt>
                      <c:pt idx="109" formatCode="0%">
                        <c:v>-0.57471665363041047</c:v>
                      </c:pt>
                      <c:pt idx="110" formatCode="0%">
                        <c:v>-0.47384708731114766</c:v>
                      </c:pt>
                      <c:pt idx="111" formatCode="0%">
                        <c:v>-0.36683099733623059</c:v>
                      </c:pt>
                      <c:pt idx="112" formatCode="0%">
                        <c:v>-0.1804334079582306</c:v>
                      </c:pt>
                      <c:pt idx="113" formatCode="0%">
                        <c:v>9.6283116840027202E-2</c:v>
                      </c:pt>
                      <c:pt idx="114" formatCode="0%">
                        <c:v>0.42992484985537788</c:v>
                      </c:pt>
                      <c:pt idx="115" formatCode="0%">
                        <c:v>0.91754813006262559</c:v>
                      </c:pt>
                      <c:pt idx="116" formatCode="0%">
                        <c:v>1.8608431500443354</c:v>
                      </c:pt>
                      <c:pt idx="117" formatCode="0%">
                        <c:v>2.7492778228637147</c:v>
                      </c:pt>
                      <c:pt idx="118" formatCode="0%">
                        <c:v>2.7773881456070835</c:v>
                      </c:pt>
                      <c:pt idx="119" formatCode="0%">
                        <c:v>2.552019530518856</c:v>
                      </c:pt>
                      <c:pt idx="120" formatCode="0%">
                        <c:v>2.1714717108959318</c:v>
                      </c:pt>
                      <c:pt idx="121" formatCode="0%">
                        <c:v>1.810434582632698</c:v>
                      </c:pt>
                      <c:pt idx="122" formatCode="0%">
                        <c:v>1.5531678530601978</c:v>
                      </c:pt>
                      <c:pt idx="123" formatCode="0%">
                        <c:v>1.3860321708808112</c:v>
                      </c:pt>
                      <c:pt idx="124" formatCode="0%">
                        <c:v>1.1327669580426303</c:v>
                      </c:pt>
                      <c:pt idx="125" formatCode="0%">
                        <c:v>0.90956655168474121</c:v>
                      </c:pt>
                      <c:pt idx="126" formatCode="0%">
                        <c:v>0.76575337400117438</c:v>
                      </c:pt>
                      <c:pt idx="127" formatCode="0%">
                        <c:v>0.68092267543933094</c:v>
                      </c:pt>
                      <c:pt idx="128" formatCode="0%">
                        <c:v>0.54571731702141668</c:v>
                      </c:pt>
                      <c:pt idx="129" formatCode="0%">
                        <c:v>0.41922474344867555</c:v>
                      </c:pt>
                      <c:pt idx="130" formatCode="0%">
                        <c:v>0.32810867064900662</c:v>
                      </c:pt>
                      <c:pt idx="131" formatCode="0%">
                        <c:v>0.2581137452943798</c:v>
                      </c:pt>
                      <c:pt idx="132" formatCode="0%">
                        <c:v>0.22271161942424225</c:v>
                      </c:pt>
                    </c:numCache>
                  </c:numRef>
                </c:val>
                <c:extLst xmlns:c15="http://schemas.microsoft.com/office/drawing/2012/chart">
                  <c:ext xmlns:c16="http://schemas.microsoft.com/office/drawing/2014/chart" uri="{C3380CC4-5D6E-409C-BE32-E72D297353CC}">
                    <c16:uniqueId val="{0000000A-4B6C-4D83-8050-401105052E10}"/>
                  </c:ext>
                </c:extLst>
              </c15:ser>
            </c15:filteredBarSeries>
            <c15:filteredBarSeries>
              <c15:ser>
                <c:idx val="8"/>
                <c:order val="8"/>
                <c:tx>
                  <c:strRef>
                    <c:extLst>
                      <c:ext xmlns:c15="http://schemas.microsoft.com/office/drawing/2012/chart" uri="{02D57815-91ED-43cb-92C2-25804820EDAC}">
                        <c15:formulaRef>
                          <c15:sqref>'domestic air flow'!$J$8</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flow'!$J$9:$J$159</c15:sqref>
                        </c15:fullRef>
                        <c15:formulaRef>
                          <c15:sqref>'domestic air flow'!$J$27:$J$159</c15:sqref>
                        </c15:formulaRef>
                      </c:ext>
                    </c:extLst>
                    <c:numCache>
                      <c:formatCode>_-* #,##0_-;\-* #,##0_-;_-* "-"??_-;_-@_-</c:formatCode>
                      <c:ptCount val="133"/>
                      <c:pt idx="0">
                        <c:v>2231916</c:v>
                      </c:pt>
                      <c:pt idx="1">
                        <c:v>2202688</c:v>
                      </c:pt>
                      <c:pt idx="2">
                        <c:v>2174426</c:v>
                      </c:pt>
                      <c:pt idx="3">
                        <c:v>2154837</c:v>
                      </c:pt>
                      <c:pt idx="4">
                        <c:v>2142065</c:v>
                      </c:pt>
                      <c:pt idx="5">
                        <c:v>2159656</c:v>
                      </c:pt>
                      <c:pt idx="6">
                        <c:v>2172925</c:v>
                      </c:pt>
                      <c:pt idx="7">
                        <c:v>2178062</c:v>
                      </c:pt>
                      <c:pt idx="8">
                        <c:v>2178319</c:v>
                      </c:pt>
                      <c:pt idx="9">
                        <c:v>2177836</c:v>
                      </c:pt>
                      <c:pt idx="10">
                        <c:v>2179934</c:v>
                      </c:pt>
                      <c:pt idx="11">
                        <c:v>2191260</c:v>
                      </c:pt>
                      <c:pt idx="12">
                        <c:v>2224761</c:v>
                      </c:pt>
                      <c:pt idx="13">
                        <c:v>2272790</c:v>
                      </c:pt>
                      <c:pt idx="14">
                        <c:v>2311924</c:v>
                      </c:pt>
                      <c:pt idx="15">
                        <c:v>2346460</c:v>
                      </c:pt>
                      <c:pt idx="16">
                        <c:v>2376203</c:v>
                      </c:pt>
                      <c:pt idx="17">
                        <c:v>2377056</c:v>
                      </c:pt>
                      <c:pt idx="18">
                        <c:v>2383694</c:v>
                      </c:pt>
                      <c:pt idx="19">
                        <c:v>2395072</c:v>
                      </c:pt>
                      <c:pt idx="20">
                        <c:v>2400584</c:v>
                      </c:pt>
                      <c:pt idx="21">
                        <c:v>2406168</c:v>
                      </c:pt>
                      <c:pt idx="22">
                        <c:v>2411639</c:v>
                      </c:pt>
                      <c:pt idx="23">
                        <c:v>2410184</c:v>
                      </c:pt>
                      <c:pt idx="24">
                        <c:v>2407642</c:v>
                      </c:pt>
                      <c:pt idx="25">
                        <c:v>2402376</c:v>
                      </c:pt>
                      <c:pt idx="26">
                        <c:v>2402408</c:v>
                      </c:pt>
                      <c:pt idx="27">
                        <c:v>2401004</c:v>
                      </c:pt>
                      <c:pt idx="28">
                        <c:v>2403185</c:v>
                      </c:pt>
                      <c:pt idx="29">
                        <c:v>2409452</c:v>
                      </c:pt>
                      <c:pt idx="30">
                        <c:v>2417867</c:v>
                      </c:pt>
                      <c:pt idx="31">
                        <c:v>2424238</c:v>
                      </c:pt>
                      <c:pt idx="32">
                        <c:v>2441426</c:v>
                      </c:pt>
                      <c:pt idx="33">
                        <c:v>2457333</c:v>
                      </c:pt>
                      <c:pt idx="34">
                        <c:v>2468001</c:v>
                      </c:pt>
                      <c:pt idx="35">
                        <c:v>2480974</c:v>
                      </c:pt>
                      <c:pt idx="36">
                        <c:v>2492183</c:v>
                      </c:pt>
                      <c:pt idx="37">
                        <c:v>2504091</c:v>
                      </c:pt>
                      <c:pt idx="38">
                        <c:v>2513900</c:v>
                      </c:pt>
                      <c:pt idx="39">
                        <c:v>2520361</c:v>
                      </c:pt>
                      <c:pt idx="40">
                        <c:v>2526820</c:v>
                      </c:pt>
                      <c:pt idx="41">
                        <c:v>2521366</c:v>
                      </c:pt>
                      <c:pt idx="42">
                        <c:v>2521625</c:v>
                      </c:pt>
                      <c:pt idx="43">
                        <c:v>2513361</c:v>
                      </c:pt>
                      <c:pt idx="44">
                        <c:v>2511934</c:v>
                      </c:pt>
                      <c:pt idx="45">
                        <c:v>2506557</c:v>
                      </c:pt>
                      <c:pt idx="46">
                        <c:v>2495864</c:v>
                      </c:pt>
                      <c:pt idx="47">
                        <c:v>2483148</c:v>
                      </c:pt>
                      <c:pt idx="48">
                        <c:v>2474730</c:v>
                      </c:pt>
                      <c:pt idx="49">
                        <c:v>2461343</c:v>
                      </c:pt>
                      <c:pt idx="50">
                        <c:v>2456050</c:v>
                      </c:pt>
                      <c:pt idx="51">
                        <c:v>2444852</c:v>
                      </c:pt>
                      <c:pt idx="52">
                        <c:v>2428064</c:v>
                      </c:pt>
                      <c:pt idx="53">
                        <c:v>2418406</c:v>
                      </c:pt>
                      <c:pt idx="54">
                        <c:v>2403763</c:v>
                      </c:pt>
                      <c:pt idx="55">
                        <c:v>2398590</c:v>
                      </c:pt>
                      <c:pt idx="56">
                        <c:v>2380898</c:v>
                      </c:pt>
                      <c:pt idx="57">
                        <c:v>2367585</c:v>
                      </c:pt>
                      <c:pt idx="58">
                        <c:v>2364028</c:v>
                      </c:pt>
                      <c:pt idx="59">
                        <c:v>2354722</c:v>
                      </c:pt>
                      <c:pt idx="60">
                        <c:v>2351442</c:v>
                      </c:pt>
                      <c:pt idx="61">
                        <c:v>2349087</c:v>
                      </c:pt>
                      <c:pt idx="62">
                        <c:v>2345639</c:v>
                      </c:pt>
                      <c:pt idx="63">
                        <c:v>2344820</c:v>
                      </c:pt>
                      <c:pt idx="64">
                        <c:v>2343024</c:v>
                      </c:pt>
                      <c:pt idx="65">
                        <c:v>2347081</c:v>
                      </c:pt>
                      <c:pt idx="66">
                        <c:v>2349996</c:v>
                      </c:pt>
                      <c:pt idx="67">
                        <c:v>2356239</c:v>
                      </c:pt>
                      <c:pt idx="68">
                        <c:v>2359034</c:v>
                      </c:pt>
                      <c:pt idx="69">
                        <c:v>2358865</c:v>
                      </c:pt>
                      <c:pt idx="70">
                        <c:v>2361713</c:v>
                      </c:pt>
                      <c:pt idx="71">
                        <c:v>2379620</c:v>
                      </c:pt>
                      <c:pt idx="72">
                        <c:v>2381319</c:v>
                      </c:pt>
                      <c:pt idx="73">
                        <c:v>2385227</c:v>
                      </c:pt>
                      <c:pt idx="74">
                        <c:v>2385593</c:v>
                      </c:pt>
                      <c:pt idx="75">
                        <c:v>2380254</c:v>
                      </c:pt>
                      <c:pt idx="76">
                        <c:v>2383652</c:v>
                      </c:pt>
                      <c:pt idx="77">
                        <c:v>2377918</c:v>
                      </c:pt>
                      <c:pt idx="78">
                        <c:v>2375144</c:v>
                      </c:pt>
                      <c:pt idx="79">
                        <c:v>2374579</c:v>
                      </c:pt>
                      <c:pt idx="80">
                        <c:v>2374491</c:v>
                      </c:pt>
                      <c:pt idx="81">
                        <c:v>2375619</c:v>
                      </c:pt>
                      <c:pt idx="82">
                        <c:v>2376760</c:v>
                      </c:pt>
                      <c:pt idx="83">
                        <c:v>2368512</c:v>
                      </c:pt>
                      <c:pt idx="84">
                        <c:v>2367078</c:v>
                      </c:pt>
                      <c:pt idx="85">
                        <c:v>2374098</c:v>
                      </c:pt>
                      <c:pt idx="86">
                        <c:v>2370480</c:v>
                      </c:pt>
                      <c:pt idx="87">
                        <c:v>2366303</c:v>
                      </c:pt>
                      <c:pt idx="88">
                        <c:v>2362167</c:v>
                      </c:pt>
                      <c:pt idx="89">
                        <c:v>2347648</c:v>
                      </c:pt>
                      <c:pt idx="90">
                        <c:v>2329979</c:v>
                      </c:pt>
                      <c:pt idx="91">
                        <c:v>2310096</c:v>
                      </c:pt>
                      <c:pt idx="92">
                        <c:v>2285330</c:v>
                      </c:pt>
                      <c:pt idx="93">
                        <c:v>2137970</c:v>
                      </c:pt>
                      <c:pt idx="94">
                        <c:v>1940347</c:v>
                      </c:pt>
                      <c:pt idx="95">
                        <c:v>1740932</c:v>
                      </c:pt>
                      <c:pt idx="96">
                        <c:v>1539304</c:v>
                      </c:pt>
                      <c:pt idx="97">
                        <c:v>1326691</c:v>
                      </c:pt>
                      <c:pt idx="98">
                        <c:v>1124834</c:v>
                      </c:pt>
                      <c:pt idx="99">
                        <c:v>965210</c:v>
                      </c:pt>
                      <c:pt idx="100">
                        <c:v>799171</c:v>
                      </c:pt>
                      <c:pt idx="101">
                        <c:v>653793</c:v>
                      </c:pt>
                      <c:pt idx="102">
                        <c:v>529603</c:v>
                      </c:pt>
                      <c:pt idx="103">
                        <c:v>409314</c:v>
                      </c:pt>
                      <c:pt idx="104">
                        <c:v>278562</c:v>
                      </c:pt>
                      <c:pt idx="105">
                        <c:v>252260</c:v>
                      </c:pt>
                      <c:pt idx="106">
                        <c:v>278104</c:v>
                      </c:pt>
                      <c:pt idx="107">
                        <c:v>309651</c:v>
                      </c:pt>
                      <c:pt idx="108">
                        <c:v>361647</c:v>
                      </c:pt>
                      <c:pt idx="109">
                        <c:v>423226</c:v>
                      </c:pt>
                      <c:pt idx="110">
                        <c:v>498044</c:v>
                      </c:pt>
                      <c:pt idx="111">
                        <c:v>554130</c:v>
                      </c:pt>
                      <c:pt idx="112">
                        <c:v>626682</c:v>
                      </c:pt>
                      <c:pt idx="113">
                        <c:v>695452</c:v>
                      </c:pt>
                      <c:pt idx="114">
                        <c:v>753736</c:v>
                      </c:pt>
                      <c:pt idx="115">
                        <c:v>797709</c:v>
                      </c:pt>
                      <c:pt idx="116">
                        <c:v>870699</c:v>
                      </c:pt>
                      <c:pt idx="117">
                        <c:v>956083</c:v>
                      </c:pt>
                      <c:pt idx="118">
                        <c:v>1035057</c:v>
                      </c:pt>
                      <c:pt idx="119">
                        <c:v>1123880</c:v>
                      </c:pt>
                      <c:pt idx="120">
                        <c:v>1194833</c:v>
                      </c:pt>
                      <c:pt idx="121">
                        <c:v>1265524</c:v>
                      </c:pt>
                      <c:pt idx="122">
                        <c:v>1328840</c:v>
                      </c:pt>
                      <c:pt idx="123">
                        <c:v>1396925</c:v>
                      </c:pt>
                      <c:pt idx="124">
                        <c:v>1458588</c:v>
                      </c:pt>
                      <c:pt idx="125">
                        <c:v>1530118</c:v>
                      </c:pt>
                      <c:pt idx="126">
                        <c:v>1598710</c:v>
                      </c:pt>
                      <c:pt idx="127">
                        <c:v>1675193</c:v>
                      </c:pt>
                      <c:pt idx="128">
                        <c:v>1728024</c:v>
                      </c:pt>
                      <c:pt idx="129">
                        <c:v>1783541</c:v>
                      </c:pt>
                      <c:pt idx="130">
                        <c:v>1842266</c:v>
                      </c:pt>
                      <c:pt idx="131">
                        <c:v>1877724</c:v>
                      </c:pt>
                      <c:pt idx="132">
                        <c:v>1915008</c:v>
                      </c:pt>
                    </c:numCache>
                  </c:numRef>
                </c:val>
                <c:extLst xmlns:c15="http://schemas.microsoft.com/office/drawing/2012/chart">
                  <c:ext xmlns:c16="http://schemas.microsoft.com/office/drawing/2014/chart" uri="{C3380CC4-5D6E-409C-BE32-E72D297353CC}">
                    <c16:uniqueId val="{0000000B-4B6C-4D83-8050-401105052E10}"/>
                  </c:ext>
                </c:extLst>
              </c15:ser>
            </c15:filteredBarSeries>
            <c15:filteredBarSeries>
              <c15:ser>
                <c:idx val="10"/>
                <c:order val="10"/>
                <c:tx>
                  <c:strRef>
                    <c:extLst>
                      <c:ext xmlns:c15="http://schemas.microsoft.com/office/drawing/2012/chart" uri="{02D57815-91ED-43cb-92C2-25804820EDAC}">
                        <c15:formulaRef>
                          <c15:sqref>'domestic air flow'!$L$8</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flow'!$L$9:$L$159</c15:sqref>
                        </c15:fullRef>
                        <c15:formulaRef>
                          <c15:sqref>'domestic air flow'!$L$27:$L$159</c15:sqref>
                        </c15:formulaRef>
                      </c:ext>
                    </c:extLst>
                    <c:numCache>
                      <c:formatCode>_-* #,##0_-;\-* #,##0_-;_-* "-"??_-;_-@_-</c:formatCode>
                      <c:ptCount val="133"/>
                      <c:pt idx="0">
                        <c:v>2703877</c:v>
                      </c:pt>
                      <c:pt idx="1">
                        <c:v>2729287</c:v>
                      </c:pt>
                      <c:pt idx="2">
                        <c:v>2753785</c:v>
                      </c:pt>
                      <c:pt idx="3">
                        <c:v>2771326</c:v>
                      </c:pt>
                      <c:pt idx="4">
                        <c:v>2789403</c:v>
                      </c:pt>
                      <c:pt idx="5">
                        <c:v>2799405</c:v>
                      </c:pt>
                      <c:pt idx="6">
                        <c:v>2801415</c:v>
                      </c:pt>
                      <c:pt idx="7">
                        <c:v>2799036</c:v>
                      </c:pt>
                      <c:pt idx="8">
                        <c:v>2808565</c:v>
                      </c:pt>
                      <c:pt idx="9">
                        <c:v>2822775</c:v>
                      </c:pt>
                      <c:pt idx="10">
                        <c:v>2805382</c:v>
                      </c:pt>
                      <c:pt idx="11">
                        <c:v>2806521</c:v>
                      </c:pt>
                      <c:pt idx="12">
                        <c:v>2784863</c:v>
                      </c:pt>
                      <c:pt idx="13">
                        <c:v>2765882</c:v>
                      </c:pt>
                      <c:pt idx="14">
                        <c:v>2751291</c:v>
                      </c:pt>
                      <c:pt idx="15">
                        <c:v>2741595</c:v>
                      </c:pt>
                      <c:pt idx="16">
                        <c:v>2733314</c:v>
                      </c:pt>
                      <c:pt idx="17">
                        <c:v>2729377</c:v>
                      </c:pt>
                      <c:pt idx="18">
                        <c:v>2735918</c:v>
                      </c:pt>
                      <c:pt idx="19">
                        <c:v>2746794</c:v>
                      </c:pt>
                      <c:pt idx="20">
                        <c:v>2748458</c:v>
                      </c:pt>
                      <c:pt idx="21">
                        <c:v>2740783</c:v>
                      </c:pt>
                      <c:pt idx="22">
                        <c:v>2749603</c:v>
                      </c:pt>
                      <c:pt idx="23">
                        <c:v>2747361</c:v>
                      </c:pt>
                      <c:pt idx="24">
                        <c:v>2755323</c:v>
                      </c:pt>
                      <c:pt idx="25">
                        <c:v>2743870</c:v>
                      </c:pt>
                      <c:pt idx="26">
                        <c:v>2723207</c:v>
                      </c:pt>
                      <c:pt idx="27">
                        <c:v>2709489</c:v>
                      </c:pt>
                      <c:pt idx="28">
                        <c:v>2707509</c:v>
                      </c:pt>
                      <c:pt idx="29">
                        <c:v>2707758</c:v>
                      </c:pt>
                      <c:pt idx="30">
                        <c:v>2705817</c:v>
                      </c:pt>
                      <c:pt idx="31">
                        <c:v>2700559</c:v>
                      </c:pt>
                      <c:pt idx="32">
                        <c:v>2703169</c:v>
                      </c:pt>
                      <c:pt idx="33">
                        <c:v>2724249</c:v>
                      </c:pt>
                      <c:pt idx="34">
                        <c:v>2729917</c:v>
                      </c:pt>
                      <c:pt idx="35">
                        <c:v>2747843</c:v>
                      </c:pt>
                      <c:pt idx="36">
                        <c:v>2765696</c:v>
                      </c:pt>
                      <c:pt idx="37">
                        <c:v>2790632</c:v>
                      </c:pt>
                      <c:pt idx="38">
                        <c:v>2816158</c:v>
                      </c:pt>
                      <c:pt idx="39">
                        <c:v>2843896</c:v>
                      </c:pt>
                      <c:pt idx="40">
                        <c:v>2884553</c:v>
                      </c:pt>
                      <c:pt idx="41">
                        <c:v>2926232</c:v>
                      </c:pt>
                      <c:pt idx="42">
                        <c:v>2953628</c:v>
                      </c:pt>
                      <c:pt idx="43">
                        <c:v>2989303</c:v>
                      </c:pt>
                      <c:pt idx="44">
                        <c:v>3033436</c:v>
                      </c:pt>
                      <c:pt idx="45">
                        <c:v>3064493</c:v>
                      </c:pt>
                      <c:pt idx="46">
                        <c:v>3115770</c:v>
                      </c:pt>
                      <c:pt idx="47">
                        <c:v>3162244</c:v>
                      </c:pt>
                      <c:pt idx="48">
                        <c:v>3218142</c:v>
                      </c:pt>
                      <c:pt idx="49">
                        <c:v>3279456</c:v>
                      </c:pt>
                      <c:pt idx="50">
                        <c:v>3345552</c:v>
                      </c:pt>
                      <c:pt idx="51">
                        <c:v>3402177</c:v>
                      </c:pt>
                      <c:pt idx="52">
                        <c:v>3443684</c:v>
                      </c:pt>
                      <c:pt idx="53">
                        <c:v>3493004</c:v>
                      </c:pt>
                      <c:pt idx="54">
                        <c:v>3563658</c:v>
                      </c:pt>
                      <c:pt idx="55">
                        <c:v>3624023</c:v>
                      </c:pt>
                      <c:pt idx="56">
                        <c:v>3667398</c:v>
                      </c:pt>
                      <c:pt idx="57">
                        <c:v>3716259</c:v>
                      </c:pt>
                      <c:pt idx="58">
                        <c:v>3768132</c:v>
                      </c:pt>
                      <c:pt idx="59">
                        <c:v>3800432</c:v>
                      </c:pt>
                      <c:pt idx="60">
                        <c:v>3813332</c:v>
                      </c:pt>
                      <c:pt idx="61">
                        <c:v>3817114</c:v>
                      </c:pt>
                      <c:pt idx="62">
                        <c:v>3810242</c:v>
                      </c:pt>
                      <c:pt idx="63">
                        <c:v>3812861</c:v>
                      </c:pt>
                      <c:pt idx="64">
                        <c:v>3815055</c:v>
                      </c:pt>
                      <c:pt idx="65">
                        <c:v>3799750</c:v>
                      </c:pt>
                      <c:pt idx="66">
                        <c:v>3771164</c:v>
                      </c:pt>
                      <c:pt idx="67">
                        <c:v>3746132</c:v>
                      </c:pt>
                      <c:pt idx="68">
                        <c:v>3717290</c:v>
                      </c:pt>
                      <c:pt idx="69">
                        <c:v>3701768</c:v>
                      </c:pt>
                      <c:pt idx="70">
                        <c:v>3687519</c:v>
                      </c:pt>
                      <c:pt idx="71">
                        <c:v>3688963</c:v>
                      </c:pt>
                      <c:pt idx="72">
                        <c:v>3699387</c:v>
                      </c:pt>
                      <c:pt idx="73">
                        <c:v>3727371</c:v>
                      </c:pt>
                      <c:pt idx="74">
                        <c:v>3765224</c:v>
                      </c:pt>
                      <c:pt idx="75">
                        <c:v>3790504</c:v>
                      </c:pt>
                      <c:pt idx="76">
                        <c:v>3820208</c:v>
                      </c:pt>
                      <c:pt idx="77">
                        <c:v>3867067</c:v>
                      </c:pt>
                      <c:pt idx="78">
                        <c:v>3919175</c:v>
                      </c:pt>
                      <c:pt idx="79">
                        <c:v>3953410</c:v>
                      </c:pt>
                      <c:pt idx="80">
                        <c:v>4007127</c:v>
                      </c:pt>
                      <c:pt idx="81">
                        <c:v>4041898</c:v>
                      </c:pt>
                      <c:pt idx="82">
                        <c:v>4064929</c:v>
                      </c:pt>
                      <c:pt idx="83">
                        <c:v>4090398</c:v>
                      </c:pt>
                      <c:pt idx="84">
                        <c:v>4084533</c:v>
                      </c:pt>
                      <c:pt idx="85">
                        <c:v>4058503</c:v>
                      </c:pt>
                      <c:pt idx="86">
                        <c:v>4029614</c:v>
                      </c:pt>
                      <c:pt idx="87">
                        <c:v>4015618</c:v>
                      </c:pt>
                      <c:pt idx="88">
                        <c:v>3993834</c:v>
                      </c:pt>
                      <c:pt idx="89">
                        <c:v>3961051</c:v>
                      </c:pt>
                      <c:pt idx="90">
                        <c:v>3936906</c:v>
                      </c:pt>
                      <c:pt idx="91">
                        <c:v>3939606</c:v>
                      </c:pt>
                      <c:pt idx="92">
                        <c:v>3908706</c:v>
                      </c:pt>
                      <c:pt idx="93">
                        <c:v>3749231</c:v>
                      </c:pt>
                      <c:pt idx="94">
                        <c:v>3397734</c:v>
                      </c:pt>
                      <c:pt idx="95">
                        <c:v>3043121</c:v>
                      </c:pt>
                      <c:pt idx="96">
                        <c:v>2739244</c:v>
                      </c:pt>
                      <c:pt idx="97">
                        <c:v>2498539</c:v>
                      </c:pt>
                      <c:pt idx="98">
                        <c:v>2341003</c:v>
                      </c:pt>
                      <c:pt idx="99">
                        <c:v>2176835</c:v>
                      </c:pt>
                      <c:pt idx="100">
                        <c:v>1951587</c:v>
                      </c:pt>
                      <c:pt idx="101">
                        <c:v>1664488</c:v>
                      </c:pt>
                      <c:pt idx="102">
                        <c:v>1413522</c:v>
                      </c:pt>
                      <c:pt idx="103">
                        <c:v>1143816</c:v>
                      </c:pt>
                      <c:pt idx="104">
                        <c:v>864558</c:v>
                      </c:pt>
                      <c:pt idx="105">
                        <c:v>708882</c:v>
                      </c:pt>
                      <c:pt idx="106">
                        <c:v>764080</c:v>
                      </c:pt>
                      <c:pt idx="107">
                        <c:v>880015</c:v>
                      </c:pt>
                      <c:pt idx="108">
                        <c:v>1035013</c:v>
                      </c:pt>
                      <c:pt idx="109">
                        <c:v>1205514</c:v>
                      </c:pt>
                      <c:pt idx="110">
                        <c:v>1333971</c:v>
                      </c:pt>
                      <c:pt idx="111">
                        <c:v>1449048</c:v>
                      </c:pt>
                      <c:pt idx="112">
                        <c:v>1647762</c:v>
                      </c:pt>
                      <c:pt idx="113">
                        <c:v>1880215</c:v>
                      </c:pt>
                      <c:pt idx="114">
                        <c:v>2066763</c:v>
                      </c:pt>
                      <c:pt idx="115">
                        <c:v>2228490</c:v>
                      </c:pt>
                      <c:pt idx="116">
                        <c:v>2457797</c:v>
                      </c:pt>
                      <c:pt idx="117">
                        <c:v>2711690</c:v>
                      </c:pt>
                      <c:pt idx="118">
                        <c:v>2969688</c:v>
                      </c:pt>
                      <c:pt idx="119">
                        <c:v>3162485</c:v>
                      </c:pt>
                      <c:pt idx="120">
                        <c:v>3287568</c:v>
                      </c:pt>
                      <c:pt idx="121">
                        <c:v>3343088</c:v>
                      </c:pt>
                      <c:pt idx="122">
                        <c:v>3362034</c:v>
                      </c:pt>
                      <c:pt idx="123">
                        <c:v>3385053</c:v>
                      </c:pt>
                      <c:pt idx="124">
                        <c:v>3380795</c:v>
                      </c:pt>
                      <c:pt idx="125">
                        <c:v>3360217</c:v>
                      </c:pt>
                      <c:pt idx="126">
                        <c:v>3351734</c:v>
                      </c:pt>
                      <c:pt idx="127">
                        <c:v>3382839</c:v>
                      </c:pt>
                      <c:pt idx="128">
                        <c:v>3390270</c:v>
                      </c:pt>
                      <c:pt idx="129">
                        <c:v>3396467</c:v>
                      </c:pt>
                      <c:pt idx="130">
                        <c:v>3454122</c:v>
                      </c:pt>
                      <c:pt idx="131">
                        <c:v>3498437</c:v>
                      </c:pt>
                      <c:pt idx="132">
                        <c:v>3555320</c:v>
                      </c:pt>
                    </c:numCache>
                  </c:numRef>
                </c:val>
                <c:extLst xmlns:c15="http://schemas.microsoft.com/office/drawing/2012/chart">
                  <c:ext xmlns:c16="http://schemas.microsoft.com/office/drawing/2014/chart" uri="{C3380CC4-5D6E-409C-BE32-E72D297353CC}">
                    <c16:uniqueId val="{0000000C-4B6C-4D83-8050-401105052E10}"/>
                  </c:ext>
                </c:extLst>
              </c15:ser>
            </c15:filteredBarSeries>
            <c15:filteredBarSeries>
              <c15:ser>
                <c:idx val="12"/>
                <c:order val="12"/>
                <c:tx>
                  <c:strRef>
                    <c:extLst>
                      <c:ext xmlns:c15="http://schemas.microsoft.com/office/drawing/2012/chart" uri="{02D57815-91ED-43cb-92C2-25804820EDAC}">
                        <c15:formulaRef>
                          <c15:sqref>'domestic air flow'!$N$8</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'domestic air flow'!$A$9:$A$159</c15:sqref>
                        </c15:fullRef>
                        <c15:formulaRef>
                          <c15:sqref>'domestic air flow'!$A$27:$A$159</c15:sqref>
                        </c15:formulaRef>
                      </c:ext>
                    </c:extLst>
                    <c:strCache>
                      <c:ptCount val="133"/>
                      <c:pt idx="0">
                        <c:v>12 months to Jun 2012</c:v>
                      </c:pt>
                      <c:pt idx="1">
                        <c:v>12 months to Jul 2012</c:v>
                      </c:pt>
                      <c:pt idx="2">
                        <c:v>12 months to Aug 2012</c:v>
                      </c:pt>
                      <c:pt idx="3">
                        <c:v>12 months to Sep 2012</c:v>
                      </c:pt>
                      <c:pt idx="4">
                        <c:v>12 months to Oct 2012</c:v>
                      </c:pt>
                      <c:pt idx="5">
                        <c:v>12 months to Nov 2012</c:v>
                      </c:pt>
                      <c:pt idx="6">
                        <c:v>12 months to Dec 2012</c:v>
                      </c:pt>
                      <c:pt idx="7">
                        <c:v>12 months to Jan 2013</c:v>
                      </c:pt>
                      <c:pt idx="8">
                        <c:v>12 months to Feb 2013</c:v>
                      </c:pt>
                      <c:pt idx="9">
                        <c:v>12 months to Mar 2013</c:v>
                      </c:pt>
                      <c:pt idx="10">
                        <c:v>12 months to Apr 2013</c:v>
                      </c:pt>
                      <c:pt idx="11">
                        <c:v>12 months to May 2013</c:v>
                      </c:pt>
                      <c:pt idx="12">
                        <c:v>12 months to Jun 2013</c:v>
                      </c:pt>
                      <c:pt idx="13">
                        <c:v>12 months to Jul 2013</c:v>
                      </c:pt>
                      <c:pt idx="14">
                        <c:v>12 months to Aug 2013</c:v>
                      </c:pt>
                      <c:pt idx="15">
                        <c:v>12 months to Sept 2013</c:v>
                      </c:pt>
                      <c:pt idx="16">
                        <c:v>12 months to Oct 2013</c:v>
                      </c:pt>
                      <c:pt idx="17">
                        <c:v>12 months to Nov 2013</c:v>
                      </c:pt>
                      <c:pt idx="18">
                        <c:v>12 months to Dec 2013</c:v>
                      </c:pt>
                      <c:pt idx="19">
                        <c:v>12 months to Jan 2014</c:v>
                      </c:pt>
                      <c:pt idx="20">
                        <c:v>12 months to Feb 2014</c:v>
                      </c:pt>
                      <c:pt idx="21">
                        <c:v>12 months to Mar 2014</c:v>
                      </c:pt>
                      <c:pt idx="22">
                        <c:v>12 months to Apr 2014</c:v>
                      </c:pt>
                      <c:pt idx="23">
                        <c:v>12 months to May 2014</c:v>
                      </c:pt>
                      <c:pt idx="24">
                        <c:v>12 months to Jun 2014</c:v>
                      </c:pt>
                      <c:pt idx="25">
                        <c:v>12 months to Jul 2014</c:v>
                      </c:pt>
                      <c:pt idx="26">
                        <c:v>12 months to Aug 2014</c:v>
                      </c:pt>
                      <c:pt idx="27">
                        <c:v>12 months to Sep 2014</c:v>
                      </c:pt>
                      <c:pt idx="28">
                        <c:v>12 months to Oct 2014</c:v>
                      </c:pt>
                      <c:pt idx="29">
                        <c:v>12 months to Nov 2014</c:v>
                      </c:pt>
                      <c:pt idx="30">
                        <c:v>12 months to Dec 2014</c:v>
                      </c:pt>
                      <c:pt idx="31">
                        <c:v>12 months to Jan 2015</c:v>
                      </c:pt>
                      <c:pt idx="32">
                        <c:v>12 months to Feb 2015</c:v>
                      </c:pt>
                      <c:pt idx="33">
                        <c:v>12 months to Mar 2015</c:v>
                      </c:pt>
                      <c:pt idx="34">
                        <c:v>12 months to Apr 2015</c:v>
                      </c:pt>
                      <c:pt idx="35">
                        <c:v>12 months to May 2015</c:v>
                      </c:pt>
                      <c:pt idx="36">
                        <c:v>12 months to Jun 2015</c:v>
                      </c:pt>
                      <c:pt idx="37">
                        <c:v>12 months to Jul 2015</c:v>
                      </c:pt>
                      <c:pt idx="38">
                        <c:v>12 months to Aug 2015</c:v>
                      </c:pt>
                      <c:pt idx="39">
                        <c:v>12 months to Sep 2015</c:v>
                      </c:pt>
                      <c:pt idx="40">
                        <c:v>12 months to Oct 2015</c:v>
                      </c:pt>
                      <c:pt idx="41">
                        <c:v>12 months to Nov 2015</c:v>
                      </c:pt>
                      <c:pt idx="42">
                        <c:v>12 months to Dec 2015</c:v>
                      </c:pt>
                      <c:pt idx="43">
                        <c:v>12 months to Jan 2016</c:v>
                      </c:pt>
                      <c:pt idx="44">
                        <c:v>12 months to Feb 2016</c:v>
                      </c:pt>
                      <c:pt idx="45">
                        <c:v>12 months to Mar 2016</c:v>
                      </c:pt>
                      <c:pt idx="46">
                        <c:v>12 months to Apr 2016</c:v>
                      </c:pt>
                      <c:pt idx="47">
                        <c:v>12 months to May 2016</c:v>
                      </c:pt>
                      <c:pt idx="48">
                        <c:v>12 months to Jun 2016</c:v>
                      </c:pt>
                      <c:pt idx="49">
                        <c:v>12 months to Jul 2016</c:v>
                      </c:pt>
                      <c:pt idx="50">
                        <c:v>12 months to Aug 2016</c:v>
                      </c:pt>
                      <c:pt idx="51">
                        <c:v>12 months to Sep 2016</c:v>
                      </c:pt>
                      <c:pt idx="52">
                        <c:v>12 months to Oct 2016</c:v>
                      </c:pt>
                      <c:pt idx="53">
                        <c:v>12 months to Nov 2016</c:v>
                      </c:pt>
                      <c:pt idx="54">
                        <c:v>12 months to Dec 2016</c:v>
                      </c:pt>
                      <c:pt idx="55">
                        <c:v>12 months to Jan 2017</c:v>
                      </c:pt>
                      <c:pt idx="56">
                        <c:v>12 months to Feb 2017</c:v>
                      </c:pt>
                      <c:pt idx="57">
                        <c:v>12 months to Mar 2017</c:v>
                      </c:pt>
                      <c:pt idx="58">
                        <c:v>12 months to Apr 2017</c:v>
                      </c:pt>
                      <c:pt idx="59">
                        <c:v>12 months to May 2017</c:v>
                      </c:pt>
                      <c:pt idx="60">
                        <c:v>12 months to Jun 2017</c:v>
                      </c:pt>
                      <c:pt idx="61">
                        <c:v>12 months to Jul 2017</c:v>
                      </c:pt>
                      <c:pt idx="62">
                        <c:v>12 months to Aug 2017</c:v>
                      </c:pt>
                      <c:pt idx="63">
                        <c:v>12 months to Sep 2017</c:v>
                      </c:pt>
                      <c:pt idx="64">
                        <c:v>12 months to Oct 2017</c:v>
                      </c:pt>
                      <c:pt idx="65">
                        <c:v>12 months to Nov 2017</c:v>
                      </c:pt>
                      <c:pt idx="66">
                        <c:v>12 months to Dec 2017</c:v>
                      </c:pt>
                      <c:pt idx="67">
                        <c:v>12 months to Jan 2018</c:v>
                      </c:pt>
                      <c:pt idx="68">
                        <c:v>12 months to Feb 2018</c:v>
                      </c:pt>
                      <c:pt idx="69">
                        <c:v>12 months to Mar 2018</c:v>
                      </c:pt>
                      <c:pt idx="70">
                        <c:v>12 months to Apr 2018</c:v>
                      </c:pt>
                      <c:pt idx="71">
                        <c:v>12 months to May 2018</c:v>
                      </c:pt>
                      <c:pt idx="72">
                        <c:v>12 months to June 2018</c:v>
                      </c:pt>
                      <c:pt idx="73">
                        <c:v>12 months to Jul 2018</c:v>
                      </c:pt>
                      <c:pt idx="74">
                        <c:v>12 months to Aug 2018</c:v>
                      </c:pt>
                      <c:pt idx="75">
                        <c:v>12 months to Sep 2018</c:v>
                      </c:pt>
                      <c:pt idx="76">
                        <c:v>12 months to Oct 2018</c:v>
                      </c:pt>
                      <c:pt idx="77">
                        <c:v>12 months to Nov 2018</c:v>
                      </c:pt>
                      <c:pt idx="78">
                        <c:v>12 months to Dec 2018</c:v>
                      </c:pt>
                      <c:pt idx="79">
                        <c:v>12 months to Jan 2019</c:v>
                      </c:pt>
                      <c:pt idx="80">
                        <c:v>12 months to Feb 2019</c:v>
                      </c:pt>
                      <c:pt idx="81">
                        <c:v>12 months to Mar 2019</c:v>
                      </c:pt>
                      <c:pt idx="82">
                        <c:v>12 months to Apr 2019</c:v>
                      </c:pt>
                      <c:pt idx="83">
                        <c:v>12 months to May 2019</c:v>
                      </c:pt>
                      <c:pt idx="84">
                        <c:v>12 months to Jun 2019</c:v>
                      </c:pt>
                      <c:pt idx="85">
                        <c:v>12 months to Jul 2019</c:v>
                      </c:pt>
                      <c:pt idx="86">
                        <c:v>12 months to Aug 2019</c:v>
                      </c:pt>
                      <c:pt idx="87">
                        <c:v>12 months to Sep 2019</c:v>
                      </c:pt>
                      <c:pt idx="88">
                        <c:v>12 months to Oct 2019</c:v>
                      </c:pt>
                      <c:pt idx="89">
                        <c:v>12 months to Nov 2019</c:v>
                      </c:pt>
                      <c:pt idx="90">
                        <c:v>12 months to Dec 2019</c:v>
                      </c:pt>
                      <c:pt idx="91">
                        <c:v>12 months to Jan 2020</c:v>
                      </c:pt>
                      <c:pt idx="92">
                        <c:v>12 months to Feb 2020</c:v>
                      </c:pt>
                      <c:pt idx="93">
                        <c:v>12 months to Mar 2020</c:v>
                      </c:pt>
                      <c:pt idx="94">
                        <c:v>12 months to Apr 2020</c:v>
                      </c:pt>
                      <c:pt idx="95">
                        <c:v>12 months to May 2020</c:v>
                      </c:pt>
                      <c:pt idx="96">
                        <c:v>12 months to Jun 2020</c:v>
                      </c:pt>
                      <c:pt idx="97">
                        <c:v>12 months to Jul 2020</c:v>
                      </c:pt>
                      <c:pt idx="98">
                        <c:v>12 months to Aug 2020</c:v>
                      </c:pt>
                      <c:pt idx="99">
                        <c:v>12 months to Sept 2020</c:v>
                      </c:pt>
                      <c:pt idx="100">
                        <c:v>12 months to Oct 2020</c:v>
                      </c:pt>
                      <c:pt idx="101">
                        <c:v>12 months to Nov 2020</c:v>
                      </c:pt>
                      <c:pt idx="102">
                        <c:v>12 months to Dec 2020</c:v>
                      </c:pt>
                      <c:pt idx="103">
                        <c:v>12 months to Jan 2021</c:v>
                      </c:pt>
                      <c:pt idx="104">
                        <c:v>12 months to Feb 2021</c:v>
                      </c:pt>
                      <c:pt idx="105">
                        <c:v>12 months to Mar 2021</c:v>
                      </c:pt>
                      <c:pt idx="106">
                        <c:v>12 months to Apr 2021</c:v>
                      </c:pt>
                      <c:pt idx="107">
                        <c:v>12 months to May 2021</c:v>
                      </c:pt>
                      <c:pt idx="108">
                        <c:v>12 months to June 2021</c:v>
                      </c:pt>
                      <c:pt idx="109">
                        <c:v>12 months to Jul 2021</c:v>
                      </c:pt>
                      <c:pt idx="110">
                        <c:v>12 months to Aug 2021</c:v>
                      </c:pt>
                      <c:pt idx="111">
                        <c:v>12 months to Sept 2021</c:v>
                      </c:pt>
                      <c:pt idx="112">
                        <c:v>12 months to Oct 2021</c:v>
                      </c:pt>
                      <c:pt idx="113">
                        <c:v>12 months to Nov 2021</c:v>
                      </c:pt>
                      <c:pt idx="114">
                        <c:v>12 months to Dec 2021</c:v>
                      </c:pt>
                      <c:pt idx="115">
                        <c:v>12 months to Jan 2022</c:v>
                      </c:pt>
                      <c:pt idx="116">
                        <c:v>12 months to Feb 2022</c:v>
                      </c:pt>
                      <c:pt idx="117">
                        <c:v>12 months to Mar 2022</c:v>
                      </c:pt>
                      <c:pt idx="118">
                        <c:v>12 months to Apr 2022</c:v>
                      </c:pt>
                      <c:pt idx="119">
                        <c:v>12 months to May 2022</c:v>
                      </c:pt>
                      <c:pt idx="120">
                        <c:v>12 months to Jun 2022</c:v>
                      </c:pt>
                      <c:pt idx="121">
                        <c:v>12 months to Jul 2022</c:v>
                      </c:pt>
                      <c:pt idx="122">
                        <c:v>12 months to Aug 2022</c:v>
                      </c:pt>
                      <c:pt idx="123">
                        <c:v>12 months to Sep 2022</c:v>
                      </c:pt>
                      <c:pt idx="124">
                        <c:v>12 months to Oct 2022</c:v>
                      </c:pt>
                      <c:pt idx="125">
                        <c:v>12 months to Nov 2022</c:v>
                      </c:pt>
                      <c:pt idx="126">
                        <c:v>12 months to Dec 2022</c:v>
                      </c:pt>
                      <c:pt idx="127">
                        <c:v>12 months to Jan 2023</c:v>
                      </c:pt>
                      <c:pt idx="128">
                        <c:v>12 months to Feb 2023</c:v>
                      </c:pt>
                      <c:pt idx="129">
                        <c:v>12 months to Mar 2023</c:v>
                      </c:pt>
                      <c:pt idx="130">
                        <c:v>12 months to Apr 2023</c:v>
                      </c:pt>
                      <c:pt idx="131">
                        <c:v>12 months to May 2023</c:v>
                      </c:pt>
                      <c:pt idx="132">
                        <c:v>12 months to Jun 2023</c:v>
                      </c:pt>
                    </c:strCache>
                  </c:strRef>
                </c:cat>
                <c:val>
                  <c:numRef>
                    <c:extLst>
                      <c:ext xmlns:c15="http://schemas.microsoft.com/office/drawing/2012/chart" uri="{02D57815-91ED-43cb-92C2-25804820EDAC}">
                        <c15:fullRef>
                          <c15:sqref>'domestic air flow'!$N$9:$N$159</c15:sqref>
                        </c15:fullRef>
                        <c15:formulaRef>
                          <c15:sqref>'domestic air flow'!$N$27:$N$159</c15:sqref>
                        </c15:formulaRef>
                      </c:ext>
                    </c:extLst>
                    <c:numCache>
                      <c:formatCode>_-* #,##0_-;\-* #,##0_-;_-* "-"??_-;_-@_-</c:formatCode>
                      <c:ptCount val="133"/>
                      <c:pt idx="0">
                        <c:v>365828</c:v>
                      </c:pt>
                      <c:pt idx="1">
                        <c:v>363466</c:v>
                      </c:pt>
                      <c:pt idx="2">
                        <c:v>361540</c:v>
                      </c:pt>
                      <c:pt idx="3">
                        <c:v>361106</c:v>
                      </c:pt>
                      <c:pt idx="4">
                        <c:v>358872</c:v>
                      </c:pt>
                      <c:pt idx="5">
                        <c:v>356821</c:v>
                      </c:pt>
                      <c:pt idx="6">
                        <c:v>356300</c:v>
                      </c:pt>
                      <c:pt idx="7">
                        <c:v>353483</c:v>
                      </c:pt>
                      <c:pt idx="8">
                        <c:v>349784</c:v>
                      </c:pt>
                      <c:pt idx="9">
                        <c:v>347133</c:v>
                      </c:pt>
                      <c:pt idx="10">
                        <c:v>346601</c:v>
                      </c:pt>
                      <c:pt idx="11">
                        <c:v>346166</c:v>
                      </c:pt>
                      <c:pt idx="12">
                        <c:v>343694</c:v>
                      </c:pt>
                      <c:pt idx="13">
                        <c:v>344359</c:v>
                      </c:pt>
                      <c:pt idx="14">
                        <c:v>344696</c:v>
                      </c:pt>
                      <c:pt idx="15">
                        <c:v>344976</c:v>
                      </c:pt>
                      <c:pt idx="16">
                        <c:v>345465</c:v>
                      </c:pt>
                      <c:pt idx="17">
                        <c:v>344047</c:v>
                      </c:pt>
                      <c:pt idx="18">
                        <c:v>342631</c:v>
                      </c:pt>
                      <c:pt idx="19">
                        <c:v>342929</c:v>
                      </c:pt>
                      <c:pt idx="20">
                        <c:v>342593</c:v>
                      </c:pt>
                      <c:pt idx="21">
                        <c:v>340688</c:v>
                      </c:pt>
                      <c:pt idx="22">
                        <c:v>336376</c:v>
                      </c:pt>
                      <c:pt idx="23">
                        <c:v>332028</c:v>
                      </c:pt>
                      <c:pt idx="24">
                        <c:v>329565</c:v>
                      </c:pt>
                      <c:pt idx="25">
                        <c:v>327009</c:v>
                      </c:pt>
                      <c:pt idx="26">
                        <c:v>325016</c:v>
                      </c:pt>
                      <c:pt idx="27">
                        <c:v>320566</c:v>
                      </c:pt>
                      <c:pt idx="28">
                        <c:v>319907</c:v>
                      </c:pt>
                      <c:pt idx="29">
                        <c:v>318583</c:v>
                      </c:pt>
                      <c:pt idx="30">
                        <c:v>314907</c:v>
                      </c:pt>
                      <c:pt idx="31">
                        <c:v>312949</c:v>
                      </c:pt>
                      <c:pt idx="32">
                        <c:v>311565</c:v>
                      </c:pt>
                      <c:pt idx="33">
                        <c:v>310205</c:v>
                      </c:pt>
                      <c:pt idx="34">
                        <c:v>306967</c:v>
                      </c:pt>
                      <c:pt idx="35">
                        <c:v>303612</c:v>
                      </c:pt>
                      <c:pt idx="36">
                        <c:v>300866</c:v>
                      </c:pt>
                      <c:pt idx="37">
                        <c:v>293617</c:v>
                      </c:pt>
                      <c:pt idx="38">
                        <c:v>287166</c:v>
                      </c:pt>
                      <c:pt idx="39">
                        <c:v>285129</c:v>
                      </c:pt>
                      <c:pt idx="40">
                        <c:v>279693</c:v>
                      </c:pt>
                      <c:pt idx="41">
                        <c:v>278760</c:v>
                      </c:pt>
                      <c:pt idx="42">
                        <c:v>277342</c:v>
                      </c:pt>
                      <c:pt idx="43">
                        <c:v>277589</c:v>
                      </c:pt>
                      <c:pt idx="44">
                        <c:v>279297</c:v>
                      </c:pt>
                      <c:pt idx="45">
                        <c:v>280747</c:v>
                      </c:pt>
                      <c:pt idx="46">
                        <c:v>280177</c:v>
                      </c:pt>
                      <c:pt idx="47">
                        <c:v>281029</c:v>
                      </c:pt>
                      <c:pt idx="48">
                        <c:v>280729</c:v>
                      </c:pt>
                      <c:pt idx="49">
                        <c:v>283091</c:v>
                      </c:pt>
                      <c:pt idx="50">
                        <c:v>283381</c:v>
                      </c:pt>
                      <c:pt idx="51">
                        <c:v>283839</c:v>
                      </c:pt>
                      <c:pt idx="52">
                        <c:v>283468</c:v>
                      </c:pt>
                      <c:pt idx="53">
                        <c:v>279445</c:v>
                      </c:pt>
                      <c:pt idx="54">
                        <c:v>278861</c:v>
                      </c:pt>
                      <c:pt idx="55">
                        <c:v>277928</c:v>
                      </c:pt>
                      <c:pt idx="56">
                        <c:v>274241</c:v>
                      </c:pt>
                      <c:pt idx="57">
                        <c:v>268451</c:v>
                      </c:pt>
                      <c:pt idx="58">
                        <c:v>256714</c:v>
                      </c:pt>
                      <c:pt idx="59">
                        <c:v>247053</c:v>
                      </c:pt>
                      <c:pt idx="60">
                        <c:v>238802</c:v>
                      </c:pt>
                      <c:pt idx="61">
                        <c:v>228619</c:v>
                      </c:pt>
                      <c:pt idx="62">
                        <c:v>218263</c:v>
                      </c:pt>
                      <c:pt idx="63">
                        <c:v>210013</c:v>
                      </c:pt>
                      <c:pt idx="64">
                        <c:v>201109</c:v>
                      </c:pt>
                      <c:pt idx="65">
                        <c:v>196894</c:v>
                      </c:pt>
                      <c:pt idx="66">
                        <c:v>191510</c:v>
                      </c:pt>
                      <c:pt idx="67">
                        <c:v>186380</c:v>
                      </c:pt>
                      <c:pt idx="68">
                        <c:v>180415</c:v>
                      </c:pt>
                      <c:pt idx="69">
                        <c:v>176391</c:v>
                      </c:pt>
                      <c:pt idx="70">
                        <c:v>180811</c:v>
                      </c:pt>
                      <c:pt idx="71">
                        <c:v>182500</c:v>
                      </c:pt>
                      <c:pt idx="72">
                        <c:v>183784</c:v>
                      </c:pt>
                      <c:pt idx="73">
                        <c:v>185147</c:v>
                      </c:pt>
                      <c:pt idx="74">
                        <c:v>186738</c:v>
                      </c:pt>
                      <c:pt idx="75">
                        <c:v>184529</c:v>
                      </c:pt>
                      <c:pt idx="76">
                        <c:v>182287</c:v>
                      </c:pt>
                      <c:pt idx="77">
                        <c:v>182310</c:v>
                      </c:pt>
                      <c:pt idx="78">
                        <c:v>183194</c:v>
                      </c:pt>
                      <c:pt idx="79">
                        <c:v>182802</c:v>
                      </c:pt>
                      <c:pt idx="80">
                        <c:v>181712</c:v>
                      </c:pt>
                      <c:pt idx="81">
                        <c:v>182655</c:v>
                      </c:pt>
                      <c:pt idx="82">
                        <c:v>183554</c:v>
                      </c:pt>
                      <c:pt idx="83">
                        <c:v>183354</c:v>
                      </c:pt>
                      <c:pt idx="84">
                        <c:v>184895</c:v>
                      </c:pt>
                      <c:pt idx="85">
                        <c:v>187341</c:v>
                      </c:pt>
                      <c:pt idx="86">
                        <c:v>190841</c:v>
                      </c:pt>
                      <c:pt idx="87">
                        <c:v>194786</c:v>
                      </c:pt>
                      <c:pt idx="88">
                        <c:v>200140</c:v>
                      </c:pt>
                      <c:pt idx="89">
                        <c:v>201231</c:v>
                      </c:pt>
                      <c:pt idx="90">
                        <c:v>203411</c:v>
                      </c:pt>
                      <c:pt idx="91">
                        <c:v>204440</c:v>
                      </c:pt>
                      <c:pt idx="92">
                        <c:v>206871</c:v>
                      </c:pt>
                      <c:pt idx="93">
                        <c:v>200057</c:v>
                      </c:pt>
                      <c:pt idx="94">
                        <c:v>184336</c:v>
                      </c:pt>
                      <c:pt idx="95">
                        <c:v>169941</c:v>
                      </c:pt>
                      <c:pt idx="96">
                        <c:v>154509</c:v>
                      </c:pt>
                      <c:pt idx="97">
                        <c:v>141911</c:v>
                      </c:pt>
                      <c:pt idx="98">
                        <c:v>130359</c:v>
                      </c:pt>
                      <c:pt idx="99">
                        <c:v>119874</c:v>
                      </c:pt>
                      <c:pt idx="100">
                        <c:v>105304</c:v>
                      </c:pt>
                      <c:pt idx="101">
                        <c:v>92879</c:v>
                      </c:pt>
                      <c:pt idx="102">
                        <c:v>80424</c:v>
                      </c:pt>
                      <c:pt idx="103">
                        <c:v>66336</c:v>
                      </c:pt>
                      <c:pt idx="104">
                        <c:v>51187</c:v>
                      </c:pt>
                      <c:pt idx="105">
                        <c:v>43113</c:v>
                      </c:pt>
                      <c:pt idx="106">
                        <c:v>46307</c:v>
                      </c:pt>
                      <c:pt idx="107">
                        <c:v>49830</c:v>
                      </c:pt>
                      <c:pt idx="108">
                        <c:v>55772</c:v>
                      </c:pt>
                      <c:pt idx="109">
                        <c:v>58419</c:v>
                      </c:pt>
                      <c:pt idx="110">
                        <c:v>60134</c:v>
                      </c:pt>
                      <c:pt idx="111">
                        <c:v>62168</c:v>
                      </c:pt>
                      <c:pt idx="112">
                        <c:v>66289</c:v>
                      </c:pt>
                      <c:pt idx="113">
                        <c:v>67647</c:v>
                      </c:pt>
                      <c:pt idx="114">
                        <c:v>73024</c:v>
                      </c:pt>
                      <c:pt idx="115">
                        <c:v>79205</c:v>
                      </c:pt>
                      <c:pt idx="116">
                        <c:v>88229</c:v>
                      </c:pt>
                      <c:pt idx="117">
                        <c:v>97458</c:v>
                      </c:pt>
                      <c:pt idx="118">
                        <c:v>106908</c:v>
                      </c:pt>
                      <c:pt idx="119">
                        <c:v>116349</c:v>
                      </c:pt>
                      <c:pt idx="120">
                        <c:v>123946</c:v>
                      </c:pt>
                      <c:pt idx="121">
                        <c:v>133038</c:v>
                      </c:pt>
                      <c:pt idx="122">
                        <c:v>140100</c:v>
                      </c:pt>
                      <c:pt idx="123">
                        <c:v>146004</c:v>
                      </c:pt>
                      <c:pt idx="124">
                        <c:v>152855</c:v>
                      </c:pt>
                      <c:pt idx="125">
                        <c:v>157249</c:v>
                      </c:pt>
                      <c:pt idx="126">
                        <c:v>158804</c:v>
                      </c:pt>
                      <c:pt idx="127">
                        <c:v>161912</c:v>
                      </c:pt>
                      <c:pt idx="128">
                        <c:v>162997</c:v>
                      </c:pt>
                      <c:pt idx="129">
                        <c:v>163701</c:v>
                      </c:pt>
                      <c:pt idx="130">
                        <c:v>164334</c:v>
                      </c:pt>
                      <c:pt idx="131">
                        <c:v>162954</c:v>
                      </c:pt>
                      <c:pt idx="132">
                        <c:v>161906</c:v>
                      </c:pt>
                    </c:numCache>
                  </c:numRef>
                </c:val>
                <c:extLst xmlns:c15="http://schemas.microsoft.com/office/drawing/2012/chart">
                  <c:ext xmlns:c16="http://schemas.microsoft.com/office/drawing/2014/chart" uri="{C3380CC4-5D6E-409C-BE32-E72D297353CC}">
                    <c16:uniqueId val="{0000000D-4B6C-4D83-8050-401105052E10}"/>
                  </c:ext>
                </c:extLst>
              </c15:ser>
            </c15:filteredBarSeries>
          </c:ext>
        </c:extLst>
      </c:barChart>
      <c:catAx>
        <c:axId val="825052920"/>
        <c:scaling>
          <c:orientation val="minMax"/>
          <c:min val="4"/>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3312"/>
        <c:crosses val="autoZero"/>
        <c:auto val="1"/>
        <c:lblAlgn val="ctr"/>
        <c:lblOffset val="100"/>
        <c:tickLblSkip val="6"/>
        <c:noMultiLvlLbl val="1"/>
      </c:catAx>
      <c:valAx>
        <c:axId val="825053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2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EU/International Air Passenger flow through NI Airports (12 month rolling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8"/>
          <c:order val="8"/>
          <c:tx>
            <c:strRef>
              <c:f>'international air flow'!$J$7</c:f>
              <c:strCache>
                <c:ptCount val="1"/>
                <c:pt idx="0">
                  <c:v>   George Best Belfast City Airport</c:v>
                </c:pt>
              </c:strCache>
            </c:strRef>
          </c:tx>
          <c:spPr>
            <a:ln w="28575" cap="rnd">
              <a:solidFill>
                <a:srgbClr val="7030A0"/>
              </a:solidFill>
              <a:round/>
            </a:ln>
            <a:effectLst/>
          </c:spPr>
          <c:marker>
            <c:symbol val="none"/>
          </c:marker>
          <c:cat>
            <c:strRef>
              <c:f>'international air flow'!$A$8:$A$158</c:f>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f>'international air flow'!$J$8:$J$158</c:f>
              <c:numCache>
                <c:formatCode>_(* #,##0_);_(* \(#,##0\);_(* "-"??_);_(@_)</c:formatCode>
                <c:ptCount val="151"/>
                <c:pt idx="0">
                  <c:v>62886</c:v>
                </c:pt>
                <c:pt idx="1">
                  <c:v>60687</c:v>
                </c:pt>
                <c:pt idx="2">
                  <c:v>58311</c:v>
                </c:pt>
                <c:pt idx="3">
                  <c:v>54622</c:v>
                </c:pt>
                <c:pt idx="4">
                  <c:v>53625</c:v>
                </c:pt>
                <c:pt idx="5">
                  <c:v>52790</c:v>
                </c:pt>
                <c:pt idx="6">
                  <c:v>51061</c:v>
                </c:pt>
                <c:pt idx="7">
                  <c:v>50631</c:v>
                </c:pt>
                <c:pt idx="8">
                  <c:v>47742</c:v>
                </c:pt>
                <c:pt idx="9">
                  <c:v>47597</c:v>
                </c:pt>
                <c:pt idx="10">
                  <c:v>45847</c:v>
                </c:pt>
                <c:pt idx="11">
                  <c:v>45824</c:v>
                </c:pt>
                <c:pt idx="12">
                  <c:v>46896</c:v>
                </c:pt>
                <c:pt idx="13">
                  <c:v>47502</c:v>
                </c:pt>
                <c:pt idx="14">
                  <c:v>49402</c:v>
                </c:pt>
                <c:pt idx="15">
                  <c:v>54991</c:v>
                </c:pt>
                <c:pt idx="16">
                  <c:v>65193</c:v>
                </c:pt>
                <c:pt idx="17">
                  <c:v>75713</c:v>
                </c:pt>
                <c:pt idx="18">
                  <c:v>79439</c:v>
                </c:pt>
                <c:pt idx="19">
                  <c:v>77957</c:v>
                </c:pt>
                <c:pt idx="20">
                  <c:v>78002</c:v>
                </c:pt>
                <c:pt idx="21">
                  <c:v>78119</c:v>
                </c:pt>
                <c:pt idx="22">
                  <c:v>78068</c:v>
                </c:pt>
                <c:pt idx="23">
                  <c:v>76343</c:v>
                </c:pt>
                <c:pt idx="24">
                  <c:v>73277</c:v>
                </c:pt>
                <c:pt idx="25">
                  <c:v>69040</c:v>
                </c:pt>
                <c:pt idx="26">
                  <c:v>64249</c:v>
                </c:pt>
                <c:pt idx="27">
                  <c:v>59342</c:v>
                </c:pt>
                <c:pt idx="28">
                  <c:v>60857</c:v>
                </c:pt>
                <c:pt idx="29">
                  <c:v>67375</c:v>
                </c:pt>
                <c:pt idx="30">
                  <c:v>82074</c:v>
                </c:pt>
                <c:pt idx="31">
                  <c:v>101803</c:v>
                </c:pt>
                <c:pt idx="32">
                  <c:v>122047</c:v>
                </c:pt>
                <c:pt idx="33">
                  <c:v>141196</c:v>
                </c:pt>
                <c:pt idx="34">
                  <c:v>157075</c:v>
                </c:pt>
                <c:pt idx="35">
                  <c:v>158079</c:v>
                </c:pt>
                <c:pt idx="36">
                  <c:v>158065</c:v>
                </c:pt>
                <c:pt idx="37">
                  <c:v>158675</c:v>
                </c:pt>
                <c:pt idx="38">
                  <c:v>158835</c:v>
                </c:pt>
                <c:pt idx="39">
                  <c:v>157094</c:v>
                </c:pt>
                <c:pt idx="40">
                  <c:v>155381</c:v>
                </c:pt>
                <c:pt idx="41">
                  <c:v>152836</c:v>
                </c:pt>
                <c:pt idx="42">
                  <c:v>148747</c:v>
                </c:pt>
                <c:pt idx="43">
                  <c:v>147306</c:v>
                </c:pt>
                <c:pt idx="44">
                  <c:v>144818</c:v>
                </c:pt>
                <c:pt idx="45">
                  <c:v>144993</c:v>
                </c:pt>
                <c:pt idx="46">
                  <c:v>141467</c:v>
                </c:pt>
                <c:pt idx="47">
                  <c:v>139234</c:v>
                </c:pt>
                <c:pt idx="48">
                  <c:v>137278</c:v>
                </c:pt>
                <c:pt idx="49">
                  <c:v>136211</c:v>
                </c:pt>
                <c:pt idx="50">
                  <c:v>135151</c:v>
                </c:pt>
                <c:pt idx="51">
                  <c:v>134587</c:v>
                </c:pt>
                <c:pt idx="52">
                  <c:v>133618</c:v>
                </c:pt>
                <c:pt idx="53">
                  <c:v>136971</c:v>
                </c:pt>
                <c:pt idx="54">
                  <c:v>145336</c:v>
                </c:pt>
                <c:pt idx="55">
                  <c:v>151437</c:v>
                </c:pt>
                <c:pt idx="56">
                  <c:v>159348</c:v>
                </c:pt>
                <c:pt idx="57">
                  <c:v>163483</c:v>
                </c:pt>
                <c:pt idx="58">
                  <c:v>166327</c:v>
                </c:pt>
                <c:pt idx="59">
                  <c:v>168740</c:v>
                </c:pt>
                <c:pt idx="60">
                  <c:v>171117</c:v>
                </c:pt>
                <c:pt idx="61">
                  <c:v>173385</c:v>
                </c:pt>
                <c:pt idx="62">
                  <c:v>176203</c:v>
                </c:pt>
                <c:pt idx="63">
                  <c:v>180553</c:v>
                </c:pt>
                <c:pt idx="64">
                  <c:v>185916</c:v>
                </c:pt>
                <c:pt idx="65">
                  <c:v>203735</c:v>
                </c:pt>
                <c:pt idx="66">
                  <c:v>215807</c:v>
                </c:pt>
                <c:pt idx="67">
                  <c:v>229580</c:v>
                </c:pt>
                <c:pt idx="68">
                  <c:v>240735</c:v>
                </c:pt>
                <c:pt idx="69">
                  <c:v>252816</c:v>
                </c:pt>
                <c:pt idx="70">
                  <c:v>256906</c:v>
                </c:pt>
                <c:pt idx="71">
                  <c:v>258768</c:v>
                </c:pt>
                <c:pt idx="72">
                  <c:v>261376</c:v>
                </c:pt>
                <c:pt idx="73">
                  <c:v>263876</c:v>
                </c:pt>
                <c:pt idx="74">
                  <c:v>265772</c:v>
                </c:pt>
                <c:pt idx="75">
                  <c:v>266101</c:v>
                </c:pt>
                <c:pt idx="76">
                  <c:v>270277</c:v>
                </c:pt>
                <c:pt idx="77">
                  <c:v>258416</c:v>
                </c:pt>
                <c:pt idx="78">
                  <c:v>247290</c:v>
                </c:pt>
                <c:pt idx="79">
                  <c:v>237501</c:v>
                </c:pt>
                <c:pt idx="80">
                  <c:v>227660</c:v>
                </c:pt>
                <c:pt idx="81">
                  <c:v>211600</c:v>
                </c:pt>
                <c:pt idx="82">
                  <c:v>211327</c:v>
                </c:pt>
                <c:pt idx="83">
                  <c:v>211032</c:v>
                </c:pt>
                <c:pt idx="84">
                  <c:v>209850</c:v>
                </c:pt>
                <c:pt idx="85">
                  <c:v>207737</c:v>
                </c:pt>
                <c:pt idx="86">
                  <c:v>205909</c:v>
                </c:pt>
                <c:pt idx="87">
                  <c:v>204129</c:v>
                </c:pt>
                <c:pt idx="88">
                  <c:v>187849</c:v>
                </c:pt>
                <c:pt idx="89">
                  <c:v>180246</c:v>
                </c:pt>
                <c:pt idx="90">
                  <c:v>173456</c:v>
                </c:pt>
                <c:pt idx="91">
                  <c:v>163017</c:v>
                </c:pt>
                <c:pt idx="92">
                  <c:v>152747</c:v>
                </c:pt>
                <c:pt idx="93">
                  <c:v>150655</c:v>
                </c:pt>
                <c:pt idx="94">
                  <c:v>137227</c:v>
                </c:pt>
                <c:pt idx="95">
                  <c:v>136510</c:v>
                </c:pt>
                <c:pt idx="96">
                  <c:v>136117</c:v>
                </c:pt>
                <c:pt idx="97">
                  <c:v>135572</c:v>
                </c:pt>
                <c:pt idx="98">
                  <c:v>135145</c:v>
                </c:pt>
                <c:pt idx="99">
                  <c:v>134136</c:v>
                </c:pt>
                <c:pt idx="100">
                  <c:v>139778</c:v>
                </c:pt>
                <c:pt idx="101">
                  <c:v>137662</c:v>
                </c:pt>
                <c:pt idx="102">
                  <c:v>135647</c:v>
                </c:pt>
                <c:pt idx="103">
                  <c:v>134688</c:v>
                </c:pt>
                <c:pt idx="104">
                  <c:v>135606</c:v>
                </c:pt>
                <c:pt idx="105">
                  <c:v>126734</c:v>
                </c:pt>
                <c:pt idx="106">
                  <c:v>123866</c:v>
                </c:pt>
                <c:pt idx="107">
                  <c:v>125088</c:v>
                </c:pt>
                <c:pt idx="108">
                  <c:v>125280</c:v>
                </c:pt>
                <c:pt idx="109">
                  <c:v>124686</c:v>
                </c:pt>
                <c:pt idx="110">
                  <c:v>124409</c:v>
                </c:pt>
                <c:pt idx="111">
                  <c:v>122409</c:v>
                </c:pt>
                <c:pt idx="112">
                  <c:v>111485</c:v>
                </c:pt>
                <c:pt idx="113">
                  <c:v>94263</c:v>
                </c:pt>
                <c:pt idx="114">
                  <c:v>75849</c:v>
                </c:pt>
                <c:pt idx="115">
                  <c:v>54873</c:v>
                </c:pt>
                <c:pt idx="116">
                  <c:v>34649</c:v>
                </c:pt>
                <c:pt idx="117">
                  <c:v>24093</c:v>
                </c:pt>
                <c:pt idx="118">
                  <c:v>20303</c:v>
                </c:pt>
                <c:pt idx="119">
                  <c:v>16340</c:v>
                </c:pt>
                <c:pt idx="120">
                  <c:v>12944</c:v>
                </c:pt>
                <c:pt idx="121">
                  <c:v>10168</c:v>
                </c:pt>
                <c:pt idx="122">
                  <c:v>6817</c:v>
                </c:pt>
                <c:pt idx="123">
                  <c:v>5073</c:v>
                </c:pt>
                <c:pt idx="124">
                  <c:v>5477</c:v>
                </c:pt>
                <c:pt idx="125">
                  <c:v>6463</c:v>
                </c:pt>
                <c:pt idx="126">
                  <c:v>12498</c:v>
                </c:pt>
                <c:pt idx="127">
                  <c:v>25569</c:v>
                </c:pt>
                <c:pt idx="128">
                  <c:v>44664</c:v>
                </c:pt>
                <c:pt idx="129">
                  <c:v>52910</c:v>
                </c:pt>
                <c:pt idx="130">
                  <c:v>55116</c:v>
                </c:pt>
                <c:pt idx="131">
                  <c:v>57101</c:v>
                </c:pt>
                <c:pt idx="132">
                  <c:v>58688</c:v>
                </c:pt>
                <c:pt idx="133">
                  <c:v>59457</c:v>
                </c:pt>
                <c:pt idx="134">
                  <c:v>60512</c:v>
                </c:pt>
                <c:pt idx="135">
                  <c:v>62933</c:v>
                </c:pt>
                <c:pt idx="136">
                  <c:v>66444</c:v>
                </c:pt>
                <c:pt idx="137">
                  <c:v>70387</c:v>
                </c:pt>
                <c:pt idx="138">
                  <c:v>71213</c:v>
                </c:pt>
                <c:pt idx="139">
                  <c:v>67731</c:v>
                </c:pt>
                <c:pt idx="140">
                  <c:v>54972</c:v>
                </c:pt>
                <c:pt idx="141">
                  <c:v>50482</c:v>
                </c:pt>
                <c:pt idx="142">
                  <c:v>52027</c:v>
                </c:pt>
                <c:pt idx="143">
                  <c:v>53952</c:v>
                </c:pt>
                <c:pt idx="144">
                  <c:v>56454</c:v>
                </c:pt>
                <c:pt idx="145">
                  <c:v>60294</c:v>
                </c:pt>
                <c:pt idx="146">
                  <c:v>64076</c:v>
                </c:pt>
                <c:pt idx="147">
                  <c:v>66839</c:v>
                </c:pt>
                <c:pt idx="148">
                  <c:v>66983</c:v>
                </c:pt>
                <c:pt idx="149">
                  <c:v>67920</c:v>
                </c:pt>
                <c:pt idx="150">
                  <c:v>68427</c:v>
                </c:pt>
              </c:numCache>
            </c:numRef>
          </c:val>
          <c:smooth val="0"/>
          <c:extLst>
            <c:ext xmlns:c16="http://schemas.microsoft.com/office/drawing/2014/chart" uri="{C3380CC4-5D6E-409C-BE32-E72D297353CC}">
              <c16:uniqueId val="{00000008-E215-440E-ACFF-437291917522}"/>
            </c:ext>
          </c:extLst>
        </c:ser>
        <c:ser>
          <c:idx val="10"/>
          <c:order val="10"/>
          <c:tx>
            <c:strRef>
              <c:f>'international air flow'!$L$7</c:f>
              <c:strCache>
                <c:ptCount val="1"/>
                <c:pt idx="0">
                  <c:v>   Belfast International Airport</c:v>
                </c:pt>
              </c:strCache>
            </c:strRef>
          </c:tx>
          <c:spPr>
            <a:ln w="28575" cap="rnd">
              <a:solidFill>
                <a:srgbClr val="002060"/>
              </a:solidFill>
              <a:round/>
            </a:ln>
            <a:effectLst/>
          </c:spPr>
          <c:marker>
            <c:symbol val="none"/>
          </c:marker>
          <c:cat>
            <c:strRef>
              <c:f>'international air flow'!$A$8:$A$158</c:f>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f>'international air flow'!$L$8:$L$158</c:f>
              <c:numCache>
                <c:formatCode>_(* #,##0_);_(* \(#,##0\);_(* "-"??_);_(@_)</c:formatCode>
                <c:ptCount val="151"/>
                <c:pt idx="0">
                  <c:v>1626466</c:v>
                </c:pt>
                <c:pt idx="1">
                  <c:v>1614444</c:v>
                </c:pt>
                <c:pt idx="2">
                  <c:v>1614090</c:v>
                </c:pt>
                <c:pt idx="3">
                  <c:v>1608415</c:v>
                </c:pt>
                <c:pt idx="4">
                  <c:v>1623625</c:v>
                </c:pt>
                <c:pt idx="5">
                  <c:v>1622666</c:v>
                </c:pt>
                <c:pt idx="6">
                  <c:v>1612355</c:v>
                </c:pt>
                <c:pt idx="7">
                  <c:v>1582749</c:v>
                </c:pt>
                <c:pt idx="8">
                  <c:v>1575119</c:v>
                </c:pt>
                <c:pt idx="9">
                  <c:v>1575350</c:v>
                </c:pt>
                <c:pt idx="10">
                  <c:v>1560430</c:v>
                </c:pt>
                <c:pt idx="11">
                  <c:v>1560274</c:v>
                </c:pt>
                <c:pt idx="12">
                  <c:v>1563655</c:v>
                </c:pt>
                <c:pt idx="13">
                  <c:v>1563770</c:v>
                </c:pt>
                <c:pt idx="14">
                  <c:v>1562446</c:v>
                </c:pt>
                <c:pt idx="15">
                  <c:v>1562271</c:v>
                </c:pt>
                <c:pt idx="16">
                  <c:v>1554810</c:v>
                </c:pt>
                <c:pt idx="17">
                  <c:v>1555966</c:v>
                </c:pt>
                <c:pt idx="18">
                  <c:v>1562506</c:v>
                </c:pt>
                <c:pt idx="19">
                  <c:v>1547444</c:v>
                </c:pt>
                <c:pt idx="20">
                  <c:v>1546038</c:v>
                </c:pt>
                <c:pt idx="21">
                  <c:v>1545486</c:v>
                </c:pt>
                <c:pt idx="22">
                  <c:v>1531294</c:v>
                </c:pt>
                <c:pt idx="23">
                  <c:v>1517260</c:v>
                </c:pt>
                <c:pt idx="24">
                  <c:v>1512270</c:v>
                </c:pt>
                <c:pt idx="25">
                  <c:v>1503212</c:v>
                </c:pt>
                <c:pt idx="26">
                  <c:v>1493381</c:v>
                </c:pt>
                <c:pt idx="27">
                  <c:v>1486754</c:v>
                </c:pt>
                <c:pt idx="28">
                  <c:v>1465397</c:v>
                </c:pt>
                <c:pt idx="29">
                  <c:v>1436006</c:v>
                </c:pt>
                <c:pt idx="30">
                  <c:v>1403233</c:v>
                </c:pt>
                <c:pt idx="31">
                  <c:v>1364389</c:v>
                </c:pt>
                <c:pt idx="32">
                  <c:v>1327579</c:v>
                </c:pt>
                <c:pt idx="33">
                  <c:v>1295018</c:v>
                </c:pt>
                <c:pt idx="34">
                  <c:v>1279874</c:v>
                </c:pt>
                <c:pt idx="35">
                  <c:v>1287649</c:v>
                </c:pt>
                <c:pt idx="36">
                  <c:v>1287418</c:v>
                </c:pt>
                <c:pt idx="37">
                  <c:v>1283969</c:v>
                </c:pt>
                <c:pt idx="38">
                  <c:v>1283080</c:v>
                </c:pt>
                <c:pt idx="39">
                  <c:v>1275685</c:v>
                </c:pt>
                <c:pt idx="40">
                  <c:v>1283053</c:v>
                </c:pt>
                <c:pt idx="41">
                  <c:v>1294907</c:v>
                </c:pt>
                <c:pt idx="42">
                  <c:v>1306375</c:v>
                </c:pt>
                <c:pt idx="43">
                  <c:v>1312359</c:v>
                </c:pt>
                <c:pt idx="44">
                  <c:v>1326352</c:v>
                </c:pt>
                <c:pt idx="45">
                  <c:v>1339000</c:v>
                </c:pt>
                <c:pt idx="46">
                  <c:v>1343210</c:v>
                </c:pt>
                <c:pt idx="47">
                  <c:v>1335437</c:v>
                </c:pt>
                <c:pt idx="48">
                  <c:v>1328137</c:v>
                </c:pt>
                <c:pt idx="49">
                  <c:v>1320334</c:v>
                </c:pt>
                <c:pt idx="50">
                  <c:v>1311448</c:v>
                </c:pt>
                <c:pt idx="51">
                  <c:v>1313611</c:v>
                </c:pt>
                <c:pt idx="52">
                  <c:v>1324144</c:v>
                </c:pt>
                <c:pt idx="53">
                  <c:v>1335724</c:v>
                </c:pt>
                <c:pt idx="54">
                  <c:v>1350903</c:v>
                </c:pt>
                <c:pt idx="55">
                  <c:v>1371998</c:v>
                </c:pt>
                <c:pt idx="56">
                  <c:v>1393351</c:v>
                </c:pt>
                <c:pt idx="57">
                  <c:v>1409683</c:v>
                </c:pt>
                <c:pt idx="58">
                  <c:v>1417322</c:v>
                </c:pt>
                <c:pt idx="59">
                  <c:v>1425304</c:v>
                </c:pt>
                <c:pt idx="60">
                  <c:v>1437683</c:v>
                </c:pt>
                <c:pt idx="61">
                  <c:v>1448881</c:v>
                </c:pt>
                <c:pt idx="62">
                  <c:v>1459333</c:v>
                </c:pt>
                <c:pt idx="63">
                  <c:v>1467453</c:v>
                </c:pt>
                <c:pt idx="64">
                  <c:v>1470929</c:v>
                </c:pt>
                <c:pt idx="65">
                  <c:v>1471573</c:v>
                </c:pt>
                <c:pt idx="66">
                  <c:v>1480364</c:v>
                </c:pt>
                <c:pt idx="67">
                  <c:v>1480877</c:v>
                </c:pt>
                <c:pt idx="68">
                  <c:v>1481989</c:v>
                </c:pt>
                <c:pt idx="69">
                  <c:v>1498140</c:v>
                </c:pt>
                <c:pt idx="70">
                  <c:v>1516191</c:v>
                </c:pt>
                <c:pt idx="71">
                  <c:v>1548216</c:v>
                </c:pt>
                <c:pt idx="72">
                  <c:v>1583888</c:v>
                </c:pt>
                <c:pt idx="73">
                  <c:v>1618054</c:v>
                </c:pt>
                <c:pt idx="74">
                  <c:v>1647843</c:v>
                </c:pt>
                <c:pt idx="75">
                  <c:v>1675432</c:v>
                </c:pt>
                <c:pt idx="76">
                  <c:v>1727105</c:v>
                </c:pt>
                <c:pt idx="77">
                  <c:v>1777806</c:v>
                </c:pt>
                <c:pt idx="78">
                  <c:v>1836699</c:v>
                </c:pt>
                <c:pt idx="79">
                  <c:v>1909689</c:v>
                </c:pt>
                <c:pt idx="80">
                  <c:v>1974666</c:v>
                </c:pt>
                <c:pt idx="81">
                  <c:v>2018767</c:v>
                </c:pt>
                <c:pt idx="82">
                  <c:v>2058701</c:v>
                </c:pt>
                <c:pt idx="83">
                  <c:v>2065547</c:v>
                </c:pt>
                <c:pt idx="84">
                  <c:v>2065571</c:v>
                </c:pt>
                <c:pt idx="85">
                  <c:v>2075716</c:v>
                </c:pt>
                <c:pt idx="86">
                  <c:v>2085738</c:v>
                </c:pt>
                <c:pt idx="87">
                  <c:v>2104130</c:v>
                </c:pt>
                <c:pt idx="88">
                  <c:v>2117946</c:v>
                </c:pt>
                <c:pt idx="89">
                  <c:v>2150459</c:v>
                </c:pt>
                <c:pt idx="90">
                  <c:v>2183495</c:v>
                </c:pt>
                <c:pt idx="91">
                  <c:v>2222461</c:v>
                </c:pt>
                <c:pt idx="92">
                  <c:v>2264581</c:v>
                </c:pt>
                <c:pt idx="93">
                  <c:v>2302853</c:v>
                </c:pt>
                <c:pt idx="94">
                  <c:v>2335903</c:v>
                </c:pt>
                <c:pt idx="95">
                  <c:v>2342375</c:v>
                </c:pt>
                <c:pt idx="96">
                  <c:v>2349785</c:v>
                </c:pt>
                <c:pt idx="97">
                  <c:v>2357020</c:v>
                </c:pt>
                <c:pt idx="98">
                  <c:v>2366743</c:v>
                </c:pt>
                <c:pt idx="99">
                  <c:v>2369656</c:v>
                </c:pt>
                <c:pt idx="100">
                  <c:v>2390217</c:v>
                </c:pt>
                <c:pt idx="101">
                  <c:v>2414622</c:v>
                </c:pt>
                <c:pt idx="102">
                  <c:v>2423637</c:v>
                </c:pt>
                <c:pt idx="103">
                  <c:v>2412696</c:v>
                </c:pt>
                <c:pt idx="104">
                  <c:v>2408900</c:v>
                </c:pt>
                <c:pt idx="105">
                  <c:v>2401316</c:v>
                </c:pt>
                <c:pt idx="106">
                  <c:v>2390271</c:v>
                </c:pt>
                <c:pt idx="107">
                  <c:v>2363401</c:v>
                </c:pt>
                <c:pt idx="108">
                  <c:v>2341657</c:v>
                </c:pt>
                <c:pt idx="109">
                  <c:v>2313078</c:v>
                </c:pt>
                <c:pt idx="110">
                  <c:v>2292117</c:v>
                </c:pt>
                <c:pt idx="111">
                  <c:v>2205447</c:v>
                </c:pt>
                <c:pt idx="112">
                  <c:v>2014778</c:v>
                </c:pt>
                <c:pt idx="113">
                  <c:v>1762033</c:v>
                </c:pt>
                <c:pt idx="114">
                  <c:v>1468772</c:v>
                </c:pt>
                <c:pt idx="115">
                  <c:v>1173986</c:v>
                </c:pt>
                <c:pt idx="116">
                  <c:v>907404</c:v>
                </c:pt>
                <c:pt idx="117">
                  <c:v>667931</c:v>
                </c:pt>
                <c:pt idx="118">
                  <c:v>484929</c:v>
                </c:pt>
                <c:pt idx="119">
                  <c:v>411407</c:v>
                </c:pt>
                <c:pt idx="120">
                  <c:v>333564</c:v>
                </c:pt>
                <c:pt idx="121">
                  <c:v>252377</c:v>
                </c:pt>
                <c:pt idx="122">
                  <c:v>161860</c:v>
                </c:pt>
                <c:pt idx="123">
                  <c:v>117569</c:v>
                </c:pt>
                <c:pt idx="124">
                  <c:v>117787</c:v>
                </c:pt>
                <c:pt idx="125">
                  <c:v>118777</c:v>
                </c:pt>
                <c:pt idx="126">
                  <c:v>123499</c:v>
                </c:pt>
                <c:pt idx="127">
                  <c:v>124387</c:v>
                </c:pt>
                <c:pt idx="128">
                  <c:v>124177</c:v>
                </c:pt>
                <c:pt idx="129">
                  <c:v>147784</c:v>
                </c:pt>
                <c:pt idx="130">
                  <c:v>210591</c:v>
                </c:pt>
                <c:pt idx="131">
                  <c:v>239181</c:v>
                </c:pt>
                <c:pt idx="132">
                  <c:v>261513</c:v>
                </c:pt>
                <c:pt idx="133">
                  <c:v>291125</c:v>
                </c:pt>
                <c:pt idx="134">
                  <c:v>342234</c:v>
                </c:pt>
                <c:pt idx="135">
                  <c:v>412272</c:v>
                </c:pt>
                <c:pt idx="136">
                  <c:v>530326</c:v>
                </c:pt>
                <c:pt idx="137">
                  <c:v>692746</c:v>
                </c:pt>
                <c:pt idx="138">
                  <c:v>871598</c:v>
                </c:pt>
                <c:pt idx="139">
                  <c:v>1050882</c:v>
                </c:pt>
                <c:pt idx="140">
                  <c:v>1209182</c:v>
                </c:pt>
                <c:pt idx="141">
                  <c:v>1335221</c:v>
                </c:pt>
                <c:pt idx="142">
                  <c:v>1406443</c:v>
                </c:pt>
                <c:pt idx="143">
                  <c:v>1431730</c:v>
                </c:pt>
                <c:pt idx="144">
                  <c:v>1466480</c:v>
                </c:pt>
                <c:pt idx="145">
                  <c:v>1505753</c:v>
                </c:pt>
                <c:pt idx="146">
                  <c:v>1526477</c:v>
                </c:pt>
                <c:pt idx="147">
                  <c:v>1546978</c:v>
                </c:pt>
                <c:pt idx="148">
                  <c:v>1598565</c:v>
                </c:pt>
                <c:pt idx="149">
                  <c:v>1644261</c:v>
                </c:pt>
                <c:pt idx="150">
                  <c:v>1699657</c:v>
                </c:pt>
              </c:numCache>
            </c:numRef>
          </c:val>
          <c:smooth val="0"/>
          <c:extLst>
            <c:ext xmlns:c16="http://schemas.microsoft.com/office/drawing/2014/chart" uri="{C3380CC4-5D6E-409C-BE32-E72D297353CC}">
              <c16:uniqueId val="{0000000A-E215-440E-ACFF-437291917522}"/>
            </c:ext>
          </c:extLst>
        </c:ser>
        <c:ser>
          <c:idx val="12"/>
          <c:order val="12"/>
          <c:tx>
            <c:strRef>
              <c:f>'international air flow'!$N$7</c:f>
              <c:strCache>
                <c:ptCount val="1"/>
                <c:pt idx="0">
                  <c:v>   City of Derry Airport</c:v>
                </c:pt>
              </c:strCache>
            </c:strRef>
          </c:tx>
          <c:spPr>
            <a:ln w="28575" cap="rnd">
              <a:solidFill>
                <a:srgbClr val="C00000"/>
              </a:solidFill>
              <a:round/>
            </a:ln>
            <a:effectLst/>
          </c:spPr>
          <c:marker>
            <c:symbol val="none"/>
          </c:marker>
          <c:cat>
            <c:strRef>
              <c:f>'international air flow'!$A$8:$A$158</c:f>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f>'international air flow'!$N$8:$N$158</c:f>
              <c:numCache>
                <c:formatCode>_(* #,##0_);_(* \(#,##0\);_(* "-"??_);_(@_)</c:formatCode>
                <c:ptCount val="151"/>
                <c:pt idx="0">
                  <c:v>65265</c:v>
                </c:pt>
                <c:pt idx="1">
                  <c:v>64943</c:v>
                </c:pt>
                <c:pt idx="2">
                  <c:v>64064</c:v>
                </c:pt>
                <c:pt idx="3">
                  <c:v>63389</c:v>
                </c:pt>
                <c:pt idx="4">
                  <c:v>62268</c:v>
                </c:pt>
                <c:pt idx="5">
                  <c:v>61725</c:v>
                </c:pt>
                <c:pt idx="6">
                  <c:v>60363</c:v>
                </c:pt>
                <c:pt idx="7">
                  <c:v>59993</c:v>
                </c:pt>
                <c:pt idx="8">
                  <c:v>59297</c:v>
                </c:pt>
                <c:pt idx="9">
                  <c:v>57603</c:v>
                </c:pt>
                <c:pt idx="10">
                  <c:v>55480</c:v>
                </c:pt>
                <c:pt idx="11">
                  <c:v>54397</c:v>
                </c:pt>
                <c:pt idx="12">
                  <c:v>53866</c:v>
                </c:pt>
                <c:pt idx="13">
                  <c:v>52940</c:v>
                </c:pt>
                <c:pt idx="14">
                  <c:v>52128</c:v>
                </c:pt>
                <c:pt idx="15">
                  <c:v>51221</c:v>
                </c:pt>
                <c:pt idx="16">
                  <c:v>50174</c:v>
                </c:pt>
                <c:pt idx="17">
                  <c:v>47707</c:v>
                </c:pt>
                <c:pt idx="18">
                  <c:v>45750</c:v>
                </c:pt>
                <c:pt idx="19">
                  <c:v>44410</c:v>
                </c:pt>
                <c:pt idx="20">
                  <c:v>43741</c:v>
                </c:pt>
                <c:pt idx="21">
                  <c:v>42257</c:v>
                </c:pt>
                <c:pt idx="22">
                  <c:v>41684</c:v>
                </c:pt>
                <c:pt idx="23">
                  <c:v>41909</c:v>
                </c:pt>
                <c:pt idx="24">
                  <c:v>41909</c:v>
                </c:pt>
                <c:pt idx="25">
                  <c:v>41909</c:v>
                </c:pt>
                <c:pt idx="26">
                  <c:v>41909</c:v>
                </c:pt>
                <c:pt idx="27">
                  <c:v>42198</c:v>
                </c:pt>
                <c:pt idx="28">
                  <c:v>42219</c:v>
                </c:pt>
                <c:pt idx="29">
                  <c:v>41997</c:v>
                </c:pt>
                <c:pt idx="30">
                  <c:v>42451</c:v>
                </c:pt>
                <c:pt idx="31">
                  <c:v>42044</c:v>
                </c:pt>
                <c:pt idx="32">
                  <c:v>41407</c:v>
                </c:pt>
                <c:pt idx="33">
                  <c:v>42251</c:v>
                </c:pt>
                <c:pt idx="34">
                  <c:v>42539</c:v>
                </c:pt>
                <c:pt idx="35">
                  <c:v>42342</c:v>
                </c:pt>
                <c:pt idx="36">
                  <c:v>42342</c:v>
                </c:pt>
                <c:pt idx="37">
                  <c:v>42342</c:v>
                </c:pt>
                <c:pt idx="38">
                  <c:v>42342</c:v>
                </c:pt>
                <c:pt idx="39">
                  <c:v>41683</c:v>
                </c:pt>
                <c:pt idx="40">
                  <c:v>41471</c:v>
                </c:pt>
                <c:pt idx="41">
                  <c:v>40973</c:v>
                </c:pt>
                <c:pt idx="42">
                  <c:v>41077</c:v>
                </c:pt>
                <c:pt idx="43">
                  <c:v>40204</c:v>
                </c:pt>
                <c:pt idx="44">
                  <c:v>37394</c:v>
                </c:pt>
                <c:pt idx="45">
                  <c:v>35430</c:v>
                </c:pt>
                <c:pt idx="46">
                  <c:v>35161</c:v>
                </c:pt>
                <c:pt idx="47">
                  <c:v>35350</c:v>
                </c:pt>
                <c:pt idx="48">
                  <c:v>35350</c:v>
                </c:pt>
                <c:pt idx="49">
                  <c:v>35353</c:v>
                </c:pt>
                <c:pt idx="50">
                  <c:v>35353</c:v>
                </c:pt>
                <c:pt idx="51">
                  <c:v>35353</c:v>
                </c:pt>
                <c:pt idx="52">
                  <c:v>33136</c:v>
                </c:pt>
                <c:pt idx="53">
                  <c:v>29885</c:v>
                </c:pt>
                <c:pt idx="54">
                  <c:v>24690</c:v>
                </c:pt>
                <c:pt idx="55">
                  <c:v>21097</c:v>
                </c:pt>
                <c:pt idx="56">
                  <c:v>13724</c:v>
                </c:pt>
                <c:pt idx="57">
                  <c:v>10052</c:v>
                </c:pt>
                <c:pt idx="58">
                  <c:v>7505</c:v>
                </c:pt>
                <c:pt idx="59">
                  <c:v>7143</c:v>
                </c:pt>
                <c:pt idx="60">
                  <c:v>7143</c:v>
                </c:pt>
                <c:pt idx="61">
                  <c:v>7140</c:v>
                </c:pt>
                <c:pt idx="62">
                  <c:v>7140</c:v>
                </c:pt>
                <c:pt idx="63">
                  <c:v>7140</c:v>
                </c:pt>
                <c:pt idx="64">
                  <c:v>7242</c:v>
                </c:pt>
                <c:pt idx="65">
                  <c:v>7242</c:v>
                </c:pt>
                <c:pt idx="66">
                  <c:v>8672</c:v>
                </c:pt>
                <c:pt idx="67">
                  <c:v>5931</c:v>
                </c:pt>
                <c:pt idx="68">
                  <c:v>8913</c:v>
                </c:pt>
                <c:pt idx="69">
                  <c:v>11822</c:v>
                </c:pt>
                <c:pt idx="70">
                  <c:v>11785</c:v>
                </c:pt>
                <c:pt idx="71">
                  <c:v>11764</c:v>
                </c:pt>
                <c:pt idx="72">
                  <c:v>11810</c:v>
                </c:pt>
                <c:pt idx="73">
                  <c:v>11810</c:v>
                </c:pt>
                <c:pt idx="74">
                  <c:v>11851</c:v>
                </c:pt>
                <c:pt idx="75">
                  <c:v>11851</c:v>
                </c:pt>
                <c:pt idx="76">
                  <c:v>11749</c:v>
                </c:pt>
                <c:pt idx="77">
                  <c:v>11749</c:v>
                </c:pt>
                <c:pt idx="78">
                  <c:v>9445</c:v>
                </c:pt>
                <c:pt idx="79">
                  <c:v>7668</c:v>
                </c:pt>
                <c:pt idx="80">
                  <c:v>5376</c:v>
                </c:pt>
                <c:pt idx="81">
                  <c:v>2467</c:v>
                </c:pt>
                <c:pt idx="82">
                  <c:v>2485</c:v>
                </c:pt>
                <c:pt idx="83">
                  <c:v>2485</c:v>
                </c:pt>
                <c:pt idx="84">
                  <c:v>2471</c:v>
                </c:pt>
                <c:pt idx="85">
                  <c:v>2504</c:v>
                </c:pt>
                <c:pt idx="86">
                  <c:v>2485</c:v>
                </c:pt>
                <c:pt idx="87">
                  <c:v>2593</c:v>
                </c:pt>
                <c:pt idx="88">
                  <c:v>2593</c:v>
                </c:pt>
                <c:pt idx="89">
                  <c:v>2593</c:v>
                </c:pt>
                <c:pt idx="90">
                  <c:v>2735</c:v>
                </c:pt>
                <c:pt idx="91">
                  <c:v>2780</c:v>
                </c:pt>
                <c:pt idx="92">
                  <c:v>2699</c:v>
                </c:pt>
                <c:pt idx="93">
                  <c:v>2699</c:v>
                </c:pt>
                <c:pt idx="94">
                  <c:v>2681</c:v>
                </c:pt>
                <c:pt idx="95">
                  <c:v>2681</c:v>
                </c:pt>
                <c:pt idx="96">
                  <c:v>2649</c:v>
                </c:pt>
                <c:pt idx="97">
                  <c:v>2982</c:v>
                </c:pt>
                <c:pt idx="98">
                  <c:v>2960</c:v>
                </c:pt>
                <c:pt idx="99">
                  <c:v>2852</c:v>
                </c:pt>
                <c:pt idx="100">
                  <c:v>2852</c:v>
                </c:pt>
                <c:pt idx="101">
                  <c:v>2852</c:v>
                </c:pt>
                <c:pt idx="102">
                  <c:v>2428</c:v>
                </c:pt>
                <c:pt idx="103">
                  <c:v>975</c:v>
                </c:pt>
                <c:pt idx="104">
                  <c:v>366</c:v>
                </c:pt>
                <c:pt idx="105">
                  <c:v>366</c:v>
                </c:pt>
                <c:pt idx="106">
                  <c:v>366</c:v>
                </c:pt>
                <c:pt idx="107">
                  <c:v>366</c:v>
                </c:pt>
                <c:pt idx="108">
                  <c:v>366</c:v>
                </c:pt>
                <c:pt idx="109">
                  <c:v>0</c:v>
                </c:pt>
                <c:pt idx="110">
                  <c:v>0</c:v>
                </c:pt>
                <c:pt idx="111">
                  <c:v>0</c:v>
                </c:pt>
                <c:pt idx="112">
                  <c:v>0</c:v>
                </c:pt>
                <c:pt idx="113">
                  <c:v>0</c:v>
                </c:pt>
                <c:pt idx="114">
                  <c:v>0</c:v>
                </c:pt>
                <c:pt idx="115">
                  <c:v>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0</c:v>
                </c:pt>
                <c:pt idx="129">
                  <c:v>0</c:v>
                </c:pt>
                <c:pt idx="130">
                  <c:v>0</c:v>
                </c:pt>
                <c:pt idx="131">
                  <c:v>0</c:v>
                </c:pt>
                <c:pt idx="132">
                  <c:v>0</c:v>
                </c:pt>
                <c:pt idx="133">
                  <c:v>0</c:v>
                </c:pt>
                <c:pt idx="134">
                  <c:v>0</c:v>
                </c:pt>
                <c:pt idx="135">
                  <c:v>0</c:v>
                </c:pt>
                <c:pt idx="136">
                  <c:v>0</c:v>
                </c:pt>
                <c:pt idx="137">
                  <c:v>0</c:v>
                </c:pt>
                <c:pt idx="138">
                  <c:v>367</c:v>
                </c:pt>
                <c:pt idx="139">
                  <c:v>2834</c:v>
                </c:pt>
                <c:pt idx="140">
                  <c:v>4501</c:v>
                </c:pt>
                <c:pt idx="141">
                  <c:v>4501</c:v>
                </c:pt>
                <c:pt idx="142">
                  <c:v>4575</c:v>
                </c:pt>
                <c:pt idx="143">
                  <c:v>4575</c:v>
                </c:pt>
                <c:pt idx="144">
                  <c:v>4575</c:v>
                </c:pt>
                <c:pt idx="145">
                  <c:v>4575</c:v>
                </c:pt>
                <c:pt idx="146">
                  <c:v>4575</c:v>
                </c:pt>
                <c:pt idx="147">
                  <c:v>4575</c:v>
                </c:pt>
                <c:pt idx="148">
                  <c:v>4575</c:v>
                </c:pt>
                <c:pt idx="149">
                  <c:v>4941</c:v>
                </c:pt>
                <c:pt idx="150">
                  <c:v>4767</c:v>
                </c:pt>
              </c:numCache>
            </c:numRef>
          </c:val>
          <c:smooth val="0"/>
          <c:extLst>
            <c:ext xmlns:c16="http://schemas.microsoft.com/office/drawing/2014/chart" uri="{C3380CC4-5D6E-409C-BE32-E72D297353CC}">
              <c16:uniqueId val="{0000000C-E215-440E-ACFF-437291917522}"/>
            </c:ext>
          </c:extLst>
        </c:ser>
        <c:dLbls>
          <c:showLegendKey val="0"/>
          <c:showVal val="0"/>
          <c:showCatName val="0"/>
          <c:showSerName val="0"/>
          <c:showPercent val="0"/>
          <c:showBubbleSize val="0"/>
        </c:dLbls>
        <c:smooth val="0"/>
        <c:axId val="1045797784"/>
        <c:axId val="1045802048"/>
        <c:extLst>
          <c:ext xmlns:c15="http://schemas.microsoft.com/office/drawing/2012/chart" uri="{02D57815-91ED-43cb-92C2-25804820EDAC}">
            <c15:filteredLineSeries>
              <c15:ser>
                <c:idx val="0"/>
                <c:order val="0"/>
                <c:tx>
                  <c:strRef>
                    <c:extLst>
                      <c:ext uri="{02D57815-91ED-43cb-92C2-25804820EDAC}">
                        <c15:formulaRef>
                          <c15:sqref>'international air flow'!$B$7</c15:sqref>
                        </c15:formulaRef>
                      </c:ext>
                    </c:extLst>
                    <c:strCache>
                      <c:ptCount val="1"/>
                      <c:pt idx="0">
                        <c:v>All UK Airports</c:v>
                      </c:pt>
                    </c:strCache>
                  </c:strRef>
                </c:tx>
                <c:spPr>
                  <a:ln w="28575" cap="rnd">
                    <a:solidFill>
                      <a:schemeClr val="accent1"/>
                    </a:solidFill>
                    <a:round/>
                  </a:ln>
                  <a:effectLst/>
                </c:spPr>
                <c:marker>
                  <c:symbol val="none"/>
                </c:marker>
                <c:cat>
                  <c:strRef>
                    <c:extLst>
                      <c:ex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uri="{02D57815-91ED-43cb-92C2-25804820EDAC}">
                        <c15:formulaRef>
                          <c15:sqref>'international air flow'!$B$8:$B$158</c15:sqref>
                        </c15:formulaRef>
                      </c:ext>
                    </c:extLst>
                    <c:numCache>
                      <c:formatCode>_(* #,##0_);_(* \(#,##0\);_(* "-"??_);_(@_)</c:formatCode>
                      <c:ptCount val="151"/>
                      <c:pt idx="0">
                        <c:v>173353917</c:v>
                      </c:pt>
                      <c:pt idx="1">
                        <c:v>173773350</c:v>
                      </c:pt>
                      <c:pt idx="2">
                        <c:v>173803559</c:v>
                      </c:pt>
                      <c:pt idx="3">
                        <c:v>173687681</c:v>
                      </c:pt>
                      <c:pt idx="4">
                        <c:v>177431163</c:v>
                      </c:pt>
                      <c:pt idx="5">
                        <c:v>178622088</c:v>
                      </c:pt>
                      <c:pt idx="6">
                        <c:v>179338744</c:v>
                      </c:pt>
                      <c:pt idx="7">
                        <c:v>179931137</c:v>
                      </c:pt>
                      <c:pt idx="8">
                        <c:v>180223505</c:v>
                      </c:pt>
                      <c:pt idx="9">
                        <c:v>180819146</c:v>
                      </c:pt>
                      <c:pt idx="10">
                        <c:v>180925345</c:v>
                      </c:pt>
                      <c:pt idx="11">
                        <c:v>180865771</c:v>
                      </c:pt>
                      <c:pt idx="12">
                        <c:v>182013186</c:v>
                      </c:pt>
                      <c:pt idx="13">
                        <c:v>182087985</c:v>
                      </c:pt>
                      <c:pt idx="14">
                        <c:v>182399125</c:v>
                      </c:pt>
                      <c:pt idx="15">
                        <c:v>183033819</c:v>
                      </c:pt>
                      <c:pt idx="16">
                        <c:v>182906594</c:v>
                      </c:pt>
                      <c:pt idx="17">
                        <c:v>182701051</c:v>
                      </c:pt>
                      <c:pt idx="18">
                        <c:v>183140284</c:v>
                      </c:pt>
                      <c:pt idx="19">
                        <c:v>182764816</c:v>
                      </c:pt>
                      <c:pt idx="20">
                        <c:v>182716332</c:v>
                      </c:pt>
                      <c:pt idx="21">
                        <c:v>182842424</c:v>
                      </c:pt>
                      <c:pt idx="22">
                        <c:v>182853860</c:v>
                      </c:pt>
                      <c:pt idx="23">
                        <c:v>183347222</c:v>
                      </c:pt>
                      <c:pt idx="24">
                        <c:v>183539324</c:v>
                      </c:pt>
                      <c:pt idx="25">
                        <c:v>183512476</c:v>
                      </c:pt>
                      <c:pt idx="26">
                        <c:v>183478572</c:v>
                      </c:pt>
                      <c:pt idx="27">
                        <c:v>183963754</c:v>
                      </c:pt>
                      <c:pt idx="28">
                        <c:v>184044161</c:v>
                      </c:pt>
                      <c:pt idx="29">
                        <c:v>185253766</c:v>
                      </c:pt>
                      <c:pt idx="30">
                        <c:v>185973678</c:v>
                      </c:pt>
                      <c:pt idx="31">
                        <c:v>186820125</c:v>
                      </c:pt>
                      <c:pt idx="32">
                        <c:v>187893084</c:v>
                      </c:pt>
                      <c:pt idx="33">
                        <c:v>188539748</c:v>
                      </c:pt>
                      <c:pt idx="34">
                        <c:v>189330378</c:v>
                      </c:pt>
                      <c:pt idx="35">
                        <c:v>189755415</c:v>
                      </c:pt>
                      <c:pt idx="36">
                        <c:v>190396272</c:v>
                      </c:pt>
                      <c:pt idx="37">
                        <c:v>191043065</c:v>
                      </c:pt>
                      <c:pt idx="38">
                        <c:v>191544262</c:v>
                      </c:pt>
                      <c:pt idx="39">
                        <c:v>191483028</c:v>
                      </c:pt>
                      <c:pt idx="40">
                        <c:v>192853108</c:v>
                      </c:pt>
                      <c:pt idx="41">
                        <c:v>193644485</c:v>
                      </c:pt>
                      <c:pt idx="42">
                        <c:v>194362871</c:v>
                      </c:pt>
                      <c:pt idx="43">
                        <c:v>195174070</c:v>
                      </c:pt>
                      <c:pt idx="44">
                        <c:v>196309158</c:v>
                      </c:pt>
                      <c:pt idx="45">
                        <c:v>197150602</c:v>
                      </c:pt>
                      <c:pt idx="46">
                        <c:v>197939124</c:v>
                      </c:pt>
                      <c:pt idx="47">
                        <c:v>198636991</c:v>
                      </c:pt>
                      <c:pt idx="48">
                        <c:v>199442720</c:v>
                      </c:pt>
                      <c:pt idx="49">
                        <c:v>200242782</c:v>
                      </c:pt>
                      <c:pt idx="50">
                        <c:v>201064568</c:v>
                      </c:pt>
                      <c:pt idx="51">
                        <c:v>202293604</c:v>
                      </c:pt>
                      <c:pt idx="52">
                        <c:v>202651091</c:v>
                      </c:pt>
                      <c:pt idx="53">
                        <c:v>203495712</c:v>
                      </c:pt>
                      <c:pt idx="54">
                        <c:v>204337668</c:v>
                      </c:pt>
                      <c:pt idx="55">
                        <c:v>205664972</c:v>
                      </c:pt>
                      <c:pt idx="56">
                        <c:v>206703810</c:v>
                      </c:pt>
                      <c:pt idx="57">
                        <c:v>207728198</c:v>
                      </c:pt>
                      <c:pt idx="58">
                        <c:v>208958562</c:v>
                      </c:pt>
                      <c:pt idx="59">
                        <c:v>209850645</c:v>
                      </c:pt>
                      <c:pt idx="60">
                        <c:v>210623339</c:v>
                      </c:pt>
                      <c:pt idx="61">
                        <c:v>211544211</c:v>
                      </c:pt>
                      <c:pt idx="62">
                        <c:v>212890047</c:v>
                      </c:pt>
                      <c:pt idx="63">
                        <c:v>214335963</c:v>
                      </c:pt>
                      <c:pt idx="64">
                        <c:v>213272883</c:v>
                      </c:pt>
                      <c:pt idx="65">
                        <c:v>214345405</c:v>
                      </c:pt>
                      <c:pt idx="66">
                        <c:v>215760599</c:v>
                      </c:pt>
                      <c:pt idx="67">
                        <c:v>217553864</c:v>
                      </c:pt>
                      <c:pt idx="68">
                        <c:v>219139221</c:v>
                      </c:pt>
                      <c:pt idx="69">
                        <c:v>220611484</c:v>
                      </c:pt>
                      <c:pt idx="70">
                        <c:v>221894373</c:v>
                      </c:pt>
                      <c:pt idx="71">
                        <c:v>222974643</c:v>
                      </c:pt>
                      <c:pt idx="72">
                        <c:v>224855771</c:v>
                      </c:pt>
                      <c:pt idx="73">
                        <c:v>226332812</c:v>
                      </c:pt>
                      <c:pt idx="74">
                        <c:v>227404154</c:v>
                      </c:pt>
                      <c:pt idx="75">
                        <c:v>228323309</c:v>
                      </c:pt>
                      <c:pt idx="76">
                        <c:v>232896290</c:v>
                      </c:pt>
                      <c:pt idx="77">
                        <c:v>234525099</c:v>
                      </c:pt>
                      <c:pt idx="78">
                        <c:v>236028896</c:v>
                      </c:pt>
                      <c:pt idx="79">
                        <c:v>237388567</c:v>
                      </c:pt>
                      <c:pt idx="80">
                        <c:v>238892690</c:v>
                      </c:pt>
                      <c:pt idx="81">
                        <c:v>240318011</c:v>
                      </c:pt>
                      <c:pt idx="82">
                        <c:v>241215107</c:v>
                      </c:pt>
                      <c:pt idx="83">
                        <c:v>241847960</c:v>
                      </c:pt>
                      <c:pt idx="84">
                        <c:v>242182535</c:v>
                      </c:pt>
                      <c:pt idx="85">
                        <c:v>242457359</c:v>
                      </c:pt>
                      <c:pt idx="86">
                        <c:v>242743108</c:v>
                      </c:pt>
                      <c:pt idx="87">
                        <c:v>243471187</c:v>
                      </c:pt>
                      <c:pt idx="88">
                        <c:v>243377986</c:v>
                      </c:pt>
                      <c:pt idx="89">
                        <c:v>243944623</c:v>
                      </c:pt>
                      <c:pt idx="90">
                        <c:v>244965565</c:v>
                      </c:pt>
                      <c:pt idx="91">
                        <c:v>245548412</c:v>
                      </c:pt>
                      <c:pt idx="92">
                        <c:v>246038434</c:v>
                      </c:pt>
                      <c:pt idx="93">
                        <c:v>246401305</c:v>
                      </c:pt>
                      <c:pt idx="94">
                        <c:v>247431409</c:v>
                      </c:pt>
                      <c:pt idx="95">
                        <c:v>248318892</c:v>
                      </c:pt>
                      <c:pt idx="96">
                        <c:v>249076912</c:v>
                      </c:pt>
                      <c:pt idx="97">
                        <c:v>249777665</c:v>
                      </c:pt>
                      <c:pt idx="98">
                        <c:v>250493834</c:v>
                      </c:pt>
                      <c:pt idx="99">
                        <c:v>251108873</c:v>
                      </c:pt>
                      <c:pt idx="100">
                        <c:v>252066393</c:v>
                      </c:pt>
                      <c:pt idx="101">
                        <c:v>252887469</c:v>
                      </c:pt>
                      <c:pt idx="102">
                        <c:v>253561774</c:v>
                      </c:pt>
                      <c:pt idx="103">
                        <c:v>253986735</c:v>
                      </c:pt>
                      <c:pt idx="104">
                        <c:v>254564678</c:v>
                      </c:pt>
                      <c:pt idx="105">
                        <c:v>254757201</c:v>
                      </c:pt>
                      <c:pt idx="106">
                        <c:v>254801163</c:v>
                      </c:pt>
                      <c:pt idx="107">
                        <c:v>254809515</c:v>
                      </c:pt>
                      <c:pt idx="108">
                        <c:v>255420487</c:v>
                      </c:pt>
                      <c:pt idx="109">
                        <c:v>255625892</c:v>
                      </c:pt>
                      <c:pt idx="110">
                        <c:v>255532577</c:v>
                      </c:pt>
                      <c:pt idx="111">
                        <c:v>245288489</c:v>
                      </c:pt>
                      <c:pt idx="112">
                        <c:v>224491116</c:v>
                      </c:pt>
                      <c:pt idx="113">
                        <c:v>201827658</c:v>
                      </c:pt>
                      <c:pt idx="114">
                        <c:v>177483416</c:v>
                      </c:pt>
                      <c:pt idx="115">
                        <c:v>153960004</c:v>
                      </c:pt>
                      <c:pt idx="116">
                        <c:v>132677644</c:v>
                      </c:pt>
                      <c:pt idx="117">
                        <c:v>113148021</c:v>
                      </c:pt>
                      <c:pt idx="118">
                        <c:v>93938757</c:v>
                      </c:pt>
                      <c:pt idx="119">
                        <c:v>78643193</c:v>
                      </c:pt>
                      <c:pt idx="120">
                        <c:v>62113179</c:v>
                      </c:pt>
                      <c:pt idx="121">
                        <c:v>46812851</c:v>
                      </c:pt>
                      <c:pt idx="122">
                        <c:v>31564180</c:v>
                      </c:pt>
                      <c:pt idx="123">
                        <c:v>23813850</c:v>
                      </c:pt>
                      <c:pt idx="124">
                        <c:v>24350825</c:v>
                      </c:pt>
                      <c:pt idx="125">
                        <c:v>25187024</c:v>
                      </c:pt>
                      <c:pt idx="126">
                        <c:v>26550690</c:v>
                      </c:pt>
                      <c:pt idx="127">
                        <c:v>27384796</c:v>
                      </c:pt>
                      <c:pt idx="128">
                        <c:v>28597844</c:v>
                      </c:pt>
                      <c:pt idx="129">
                        <c:v>31578509</c:v>
                      </c:pt>
                      <c:pt idx="130">
                        <c:v>37674707</c:v>
                      </c:pt>
                      <c:pt idx="131">
                        <c:v>44049020</c:v>
                      </c:pt>
                      <c:pt idx="132">
                        <c:v>49652586</c:v>
                      </c:pt>
                      <c:pt idx="133">
                        <c:v>54334988</c:v>
                      </c:pt>
                      <c:pt idx="134">
                        <c:v>61957011</c:v>
                      </c:pt>
                      <c:pt idx="135">
                        <c:v>72755953</c:v>
                      </c:pt>
                      <c:pt idx="136">
                        <c:v>87898440</c:v>
                      </c:pt>
                      <c:pt idx="137">
                        <c:v>104701204</c:v>
                      </c:pt>
                      <c:pt idx="138">
                        <c:v>123062049</c:v>
                      </c:pt>
                      <c:pt idx="139">
                        <c:v>140993457</c:v>
                      </c:pt>
                      <c:pt idx="140">
                        <c:v>156137208</c:v>
                      </c:pt>
                      <c:pt idx="141">
                        <c:v>168008620</c:v>
                      </c:pt>
                      <c:pt idx="142">
                        <c:v>178191751</c:v>
                      </c:pt>
                      <c:pt idx="143">
                        <c:v>184514898</c:v>
                      </c:pt>
                      <c:pt idx="144">
                        <c:v>192611282</c:v>
                      </c:pt>
                      <c:pt idx="145">
                        <c:v>200891043</c:v>
                      </c:pt>
                      <c:pt idx="146">
                        <c:v>206772944</c:v>
                      </c:pt>
                      <c:pt idx="147">
                        <c:v>212096492</c:v>
                      </c:pt>
                      <c:pt idx="148">
                        <c:v>215294263</c:v>
                      </c:pt>
                      <c:pt idx="149">
                        <c:v>218726545</c:v>
                      </c:pt>
                      <c:pt idx="150">
                        <c:v>221581845</c:v>
                      </c:pt>
                    </c:numCache>
                  </c:numRef>
                </c:val>
                <c:smooth val="0"/>
                <c:extLst>
                  <c:ext xmlns:c16="http://schemas.microsoft.com/office/drawing/2014/chart" uri="{C3380CC4-5D6E-409C-BE32-E72D297353CC}">
                    <c16:uniqueId val="{00000000-E215-440E-ACFF-437291917522}"/>
                  </c:ext>
                </c:extLst>
              </c15:ser>
            </c15:filteredLineSeries>
            <c15:filteredLine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ln w="28575" cap="rnd">
                    <a:solidFill>
                      <a:schemeClr val="accent2"/>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flow'!$C$8:$C$158</c15:sqref>
                        </c15:formulaRef>
                      </c:ext>
                    </c:extLst>
                    <c:numCache>
                      <c:formatCode>General</c:formatCode>
                      <c:ptCount val="151"/>
                      <c:pt idx="12" formatCode="0%">
                        <c:v>4.9951389330302819E-2</c:v>
                      </c:pt>
                      <c:pt idx="13" formatCode="0%">
                        <c:v>4.7847584223933072E-2</c:v>
                      </c:pt>
                      <c:pt idx="14" formatCode="0%">
                        <c:v>4.9455638592533081E-2</c:v>
                      </c:pt>
                      <c:pt idx="15" formatCode="0%">
                        <c:v>5.3810022369980288E-2</c:v>
                      </c:pt>
                      <c:pt idx="16" formatCode="0%">
                        <c:v>3.0859466327231366E-2</c:v>
                      </c:pt>
                      <c:pt idx="17" formatCode="0%">
                        <c:v>2.2835714472221377E-2</c:v>
                      </c:pt>
                      <c:pt idx="18" formatCode="0%">
                        <c:v>2.1197538887637129E-2</c:v>
                      </c:pt>
                      <c:pt idx="19" formatCode="0%">
                        <c:v>1.5748686120957485E-2</c:v>
                      </c:pt>
                      <c:pt idx="20" formatCode="0%">
                        <c:v>1.3831863940277935E-2</c:v>
                      </c:pt>
                      <c:pt idx="21" formatCode="0%">
                        <c:v>1.1189511977896411E-2</c:v>
                      </c:pt>
                      <c:pt idx="22" formatCode="0%">
                        <c:v>1.0659175473729233E-2</c:v>
                      </c:pt>
                      <c:pt idx="23" formatCode="0%">
                        <c:v>1.3719848627411099E-2</c:v>
                      </c:pt>
                      <c:pt idx="24" formatCode="0%">
                        <c:v>8.3847661454593738E-3</c:v>
                      </c:pt>
                      <c:pt idx="25" formatCode="0%">
                        <c:v>7.8230916773558666E-3</c:v>
                      </c:pt>
                      <c:pt idx="26" formatCode="0%">
                        <c:v>5.9180492230979723E-3</c:v>
                      </c:pt>
                      <c:pt idx="27" formatCode="0%">
                        <c:v>5.080673096811688E-3</c:v>
                      </c:pt>
                      <c:pt idx="28" formatCode="0%">
                        <c:v>6.2193875853376835E-3</c:v>
                      </c:pt>
                      <c:pt idx="29" formatCode="0%">
                        <c:v>1.3972087111857939E-2</c:v>
                      </c:pt>
                      <c:pt idx="30" formatCode="0%">
                        <c:v>1.5471167446698946E-2</c:v>
                      </c:pt>
                      <c:pt idx="31" formatCode="0%">
                        <c:v>2.2188674432829566E-2</c:v>
                      </c:pt>
                      <c:pt idx="32" formatCode="0%">
                        <c:v>2.8332179960792996E-2</c:v>
                      </c:pt>
                      <c:pt idx="33" formatCode="0%">
                        <c:v>3.1159748790029168E-2</c:v>
                      </c:pt>
                      <c:pt idx="34" formatCode="0%">
                        <c:v>3.5419093695916511E-2</c:v>
                      </c:pt>
                      <c:pt idx="35" formatCode="0%">
                        <c:v>3.4951132229317332E-2</c:v>
                      </c:pt>
                      <c:pt idx="36" formatCode="0%">
                        <c:v>3.7359557889621517E-2</c:v>
                      </c:pt>
                      <c:pt idx="37" formatCode="0%">
                        <c:v>4.1035842162578634E-2</c:v>
                      </c:pt>
                      <c:pt idx="38" formatCode="0%">
                        <c:v>4.3959847256713987E-2</c:v>
                      </c:pt>
                      <c:pt idx="39" formatCode="0%">
                        <c:v>4.0873671234171488E-2</c:v>
                      </c:pt>
                      <c:pt idx="40" formatCode="0%">
                        <c:v>4.7863224522510114E-2</c:v>
                      </c:pt>
                      <c:pt idx="41" formatCode="0%">
                        <c:v>4.5293108913100316E-2</c:v>
                      </c:pt>
                      <c:pt idx="42" formatCode="0%">
                        <c:v>4.5109571904041176E-2</c:v>
                      </c:pt>
                      <c:pt idx="43" formatCode="0%">
                        <c:v>4.4716515418239872E-2</c:v>
                      </c:pt>
                      <c:pt idx="44" formatCode="0%">
                        <c:v>4.4791824269593661E-2</c:v>
                      </c:pt>
                      <c:pt idx="45" formatCode="0%">
                        <c:v>4.5671292612526455E-2</c:v>
                      </c:pt>
                      <c:pt idx="46" formatCode="0%">
                        <c:v>4.5469438612751302E-2</c:v>
                      </c:pt>
                      <c:pt idx="47" formatCode="0%">
                        <c:v>4.6805388926582148E-2</c:v>
                      </c:pt>
                      <c:pt idx="48" formatCode="0%">
                        <c:v>4.7513787454829995E-2</c:v>
                      </c:pt>
                      <c:pt idx="49" formatCode="0%">
                        <c:v>4.8155199980695451E-2</c:v>
                      </c:pt>
                      <c:pt idx="50" formatCode="0%">
                        <c:v>4.970290365576182E-2</c:v>
                      </c:pt>
                      <c:pt idx="51" formatCode="0%">
                        <c:v>5.645709759718235E-2</c:v>
                      </c:pt>
                      <c:pt idx="52" formatCode="0%">
                        <c:v>5.0805419220933686E-2</c:v>
                      </c:pt>
                      <c:pt idx="53" formatCode="0%">
                        <c:v>5.0872747550750025E-2</c:v>
                      </c:pt>
                      <c:pt idx="54" formatCode="0%">
                        <c:v>5.1320485999612551E-2</c:v>
                      </c:pt>
                      <c:pt idx="55" formatCode="0%">
                        <c:v>5.3751515249950976E-2</c:v>
                      </c:pt>
                      <c:pt idx="56" formatCode="0%">
                        <c:v>5.2950418135867101E-2</c:v>
                      </c:pt>
                      <c:pt idx="57" formatCode="0%">
                        <c:v>5.3652364703405772E-2</c:v>
                      </c:pt>
                      <c:pt idx="58" formatCode="0%">
                        <c:v>5.5670843526618823E-2</c:v>
                      </c:pt>
                      <c:pt idx="59" formatCode="0%">
                        <c:v>5.6452999733569265E-2</c:v>
                      </c:pt>
                      <c:pt idx="60" formatCode="0%">
                        <c:v>5.6059298629701798E-2</c:v>
                      </c:pt>
                      <c:pt idx="61" formatCode="0%">
                        <c:v>5.6438633578312948E-2</c:v>
                      </c:pt>
                      <c:pt idx="62" formatCode="0%">
                        <c:v>5.88143357013554E-2</c:v>
                      </c:pt>
                      <c:pt idx="63" formatCode="0%">
                        <c:v>5.9529113930858635E-2</c:v>
                      </c:pt>
                      <c:pt idx="64" formatCode="0%">
                        <c:v>5.2414186114596341E-2</c:v>
                      </c:pt>
                      <c:pt idx="65" formatCode="0%">
                        <c:v>5.33165681643454E-2</c:v>
                      </c:pt>
                      <c:pt idx="66" formatCode="0%">
                        <c:v>5.5902228462350857E-2</c:v>
                      </c:pt>
                      <c:pt idx="67" formatCode="0%">
                        <c:v>5.7807082481697469E-2</c:v>
                      </c:pt>
                      <c:pt idx="68" formatCode="0%">
                        <c:v>6.0160531148409892E-2</c:v>
                      </c:pt>
                      <c:pt idx="69" formatCode="0%">
                        <c:v>6.2019918932719957E-2</c:v>
                      </c:pt>
                      <c:pt idx="70" formatCode="0%">
                        <c:v>6.1906106532260689E-2</c:v>
                      </c:pt>
                      <c:pt idx="71" formatCode="0%">
                        <c:v>6.2539707704972747E-2</c:v>
                      </c:pt>
                      <c:pt idx="72" formatCode="0%">
                        <c:v>6.7572910331651331E-2</c:v>
                      </c:pt>
                      <c:pt idx="73" formatCode="0%">
                        <c:v>6.9907850137293517E-2</c:v>
                      </c:pt>
                      <c:pt idx="74" formatCode="0%">
                        <c:v>6.8176540916447828E-2</c:v>
                      </c:pt>
                      <c:pt idx="75" formatCode="0%">
                        <c:v>6.5258978494430256E-2</c:v>
                      </c:pt>
                      <c:pt idx="76" formatCode="0%">
                        <c:v>9.2010792576944722E-2</c:v>
                      </c:pt>
                      <c:pt idx="77" formatCode="0%">
                        <c:v>9.4145680426412692E-2</c:v>
                      </c:pt>
                      <c:pt idx="78" formatCode="0%">
                        <c:v>9.3938824298499465E-2</c:v>
                      </c:pt>
                      <c:pt idx="79" formatCode="0%">
                        <c:v>9.1171458117608975E-2</c:v>
                      </c:pt>
                      <c:pt idx="80" formatCode="0%">
                        <c:v>9.0141184722017431E-2</c:v>
                      </c:pt>
                      <c:pt idx="81" formatCode="0%">
                        <c:v>8.9326841208320781E-2</c:v>
                      </c:pt>
                      <c:pt idx="82" formatCode="0%">
                        <c:v>8.7071761842288806E-2</c:v>
                      </c:pt>
                      <c:pt idx="83" formatCode="0%">
                        <c:v>8.4643333188339262E-2</c:v>
                      </c:pt>
                      <c:pt idx="84" formatCode="0%">
                        <c:v>7.7057235057578305E-2</c:v>
                      </c:pt>
                      <c:pt idx="85" formatCode="0%">
                        <c:v>7.1242639798952345E-2</c:v>
                      </c:pt>
                      <c:pt idx="86" formatCode="0%">
                        <c:v>6.7452391392991001E-2</c:v>
                      </c:pt>
                      <c:pt idx="87" formatCode="0%">
                        <c:v>6.6343984179030965E-2</c:v>
                      </c:pt>
                      <c:pt idx="88" formatCode="0%">
                        <c:v>4.5005852175661533E-2</c:v>
                      </c:pt>
                      <c:pt idx="89" formatCode="0%">
                        <c:v>4.0164246983219479E-2</c:v>
                      </c:pt>
                      <c:pt idx="90" formatCode="0%">
                        <c:v>3.7862605602324219E-2</c:v>
                      </c:pt>
                      <c:pt idx="91" formatCode="0%">
                        <c:v>3.4373369800913788E-2</c:v>
                      </c:pt>
                      <c:pt idx="92" formatCode="0%">
                        <c:v>2.9911940796514117E-2</c:v>
                      </c:pt>
                      <c:pt idx="93" formatCode="0%">
                        <c:v>2.5313516763418951E-2</c:v>
                      </c:pt>
                      <c:pt idx="94" formatCode="0%">
                        <c:v>2.5770782258675035E-2</c:v>
                      </c:pt>
                      <c:pt idx="95" formatCode="0%">
                        <c:v>2.6756198398365651E-2</c:v>
                      </c:pt>
                      <c:pt idx="96" formatCode="0%">
                        <c:v>2.8467688638241399E-2</c:v>
                      </c:pt>
                      <c:pt idx="97" formatCode="0%">
                        <c:v>3.0192137826594079E-2</c:v>
                      </c:pt>
                      <c:pt idx="98" formatCode="0%">
                        <c:v>3.1929746899343484E-2</c:v>
                      </c:pt>
                      <c:pt idx="99" formatCode="0%">
                        <c:v>3.1369978904321028E-2</c:v>
                      </c:pt>
                      <c:pt idx="100" formatCode="0%">
                        <c:v>3.5699231236139821E-2</c:v>
                      </c:pt>
                      <c:pt idx="101" formatCode="0%">
                        <c:v>3.6659328211550699E-2</c:v>
                      </c:pt>
                      <c:pt idx="102" formatCode="0%">
                        <c:v>3.5091499493000167E-2</c:v>
                      </c:pt>
                      <c:pt idx="103" formatCode="0%">
                        <c:v>3.4365211044411072E-2</c:v>
                      </c:pt>
                      <c:pt idx="104" formatCode="0%">
                        <c:v>3.4654114242980427E-2</c:v>
                      </c:pt>
                      <c:pt idx="105" formatCode="0%">
                        <c:v>3.3911735978833395E-2</c:v>
                      </c:pt>
                      <c:pt idx="106" formatCode="0%">
                        <c:v>2.9785038325510244E-2</c:v>
                      </c:pt>
                      <c:pt idx="107" formatCode="0%">
                        <c:v>2.613825693133328E-2</c:v>
                      </c:pt>
                      <c:pt idx="108" formatCode="0%">
                        <c:v>2.546833806900577E-2</c:v>
                      </c:pt>
                      <c:pt idx="109" formatCode="0%">
                        <c:v>2.341373076732061E-2</c:v>
                      </c:pt>
                      <c:pt idx="110" formatCode="0%">
                        <c:v>2.0115237646927468E-2</c:v>
                      </c:pt>
                      <c:pt idx="111" formatCode="0%">
                        <c:v>-2.3178726942078228E-2</c:v>
                      </c:pt>
                      <c:pt idx="112" formatCode="0%">
                        <c:v>-0.10939688021004847</c:v>
                      </c:pt>
                      <c:pt idx="113" formatCode="0%">
                        <c:v>-0.20190724040976502</c:v>
                      </c:pt>
                      <c:pt idx="114" formatCode="0%">
                        <c:v>-0.30003875110922673</c:v>
                      </c:pt>
                      <c:pt idx="115" formatCode="0%">
                        <c:v>-0.39382659492040006</c:v>
                      </c:pt>
                      <c:pt idx="116" formatCode="0%">
                        <c:v>-0.47880575953275029</c:v>
                      </c:pt>
                      <c:pt idx="117" formatCode="0%">
                        <c:v>-0.55585938079135988</c:v>
                      </c:pt>
                      <c:pt idx="118" formatCode="0%">
                        <c:v>-0.6313252424204987</c:v>
                      </c:pt>
                      <c:pt idx="119" formatCode="0%">
                        <c:v>-0.69136477105260374</c:v>
                      </c:pt>
                      <c:pt idx="120" formatCode="0%">
                        <c:v>-0.75681990223438889</c:v>
                      </c:pt>
                      <c:pt idx="121" formatCode="0%">
                        <c:v>-0.81686968157357076</c:v>
                      </c:pt>
                      <c:pt idx="122" formatCode="0%">
                        <c:v>-0.8764768845891614</c:v>
                      </c:pt>
                      <c:pt idx="123" formatCode="0%">
                        <c:v>-0.90291493050862248</c:v>
                      </c:pt>
                      <c:pt idx="124" formatCode="0%">
                        <c:v>-0.89152878103202982</c:v>
                      </c:pt>
                      <c:pt idx="125" formatCode="0%">
                        <c:v>-0.87520529024817795</c:v>
                      </c:pt>
                      <c:pt idx="126" formatCode="0%">
                        <c:v>-0.85040467104825168</c:v>
                      </c:pt>
                      <c:pt idx="127" formatCode="0%">
                        <c:v>-0.82213045408858265</c:v>
                      </c:pt>
                      <c:pt idx="128" formatCode="0%">
                        <c:v>-0.78445619670484956</c:v>
                      </c:pt>
                      <c:pt idx="129" formatCode="0%">
                        <c:v>-0.72090975413524905</c:v>
                      </c:pt>
                      <c:pt idx="130" formatCode="0%">
                        <c:v>-0.59894394812995022</c:v>
                      </c:pt>
                      <c:pt idx="131" formatCode="0%">
                        <c:v>-0.43988769631975649</c:v>
                      </c:pt>
                      <c:pt idx="132" formatCode="0%">
                        <c:v>-0.20061109736469937</c:v>
                      </c:pt>
                      <c:pt idx="133" formatCode="0%">
                        <c:v>0.16068529985494795</c:v>
                      </c:pt>
                      <c:pt idx="134" formatCode="0%">
                        <c:v>0.9628899277598848</c:v>
                      </c:pt>
                      <c:pt idx="135" formatCode="0%">
                        <c:v>2.0551948970871994</c:v>
                      </c:pt>
                      <c:pt idx="136" formatCode="0%">
                        <c:v>2.6096698982478008</c:v>
                      </c:pt>
                      <c:pt idx="137" formatCode="0%">
                        <c:v>3.1569501819667143</c:v>
                      </c:pt>
                      <c:pt idx="138" formatCode="0%">
                        <c:v>3.6349849664923961</c:v>
                      </c:pt>
                      <c:pt idx="139" formatCode="0%">
                        <c:v>4.1486035170756796</c:v>
                      </c:pt>
                      <c:pt idx="140" formatCode="0%">
                        <c:v>4.4597545185574132</c:v>
                      </c:pt>
                      <c:pt idx="141" formatCode="0%">
                        <c:v>4.3203468219478003</c:v>
                      </c:pt>
                      <c:pt idx="142" formatCode="0%">
                        <c:v>3.7297448391569441</c:v>
                      </c:pt>
                      <c:pt idx="143" formatCode="0%">
                        <c:v>3.1888536453251399</c:v>
                      </c:pt>
                      <c:pt idx="144" formatCode="0%">
                        <c:v>2.8791792636943421</c:v>
                      </c:pt>
                      <c:pt idx="145" formatCode="0%">
                        <c:v>2.6972685629377522</c:v>
                      </c:pt>
                      <c:pt idx="146" formatCode="0%">
                        <c:v>2.3373615134532555</c:v>
                      </c:pt>
                      <c:pt idx="147" formatCode="0%">
                        <c:v>1.9151771539574225</c:v>
                      </c:pt>
                      <c:pt idx="148" formatCode="0%">
                        <c:v>1.44935249135252</c:v>
                      </c:pt>
                      <c:pt idx="149" formatCode="0%">
                        <c:v>1.0890547256744059</c:v>
                      </c:pt>
                      <c:pt idx="150" formatCode="0%">
                        <c:v>0.80057009289679548</c:v>
                      </c:pt>
                    </c:numCache>
                  </c:numRef>
                </c:val>
                <c:smooth val="0"/>
                <c:extLst xmlns:c15="http://schemas.microsoft.com/office/drawing/2012/chart">
                  <c:ext xmlns:c16="http://schemas.microsoft.com/office/drawing/2014/chart" uri="{C3380CC4-5D6E-409C-BE32-E72D297353CC}">
                    <c16:uniqueId val="{00000001-E215-440E-ACFF-437291917522}"/>
                  </c:ext>
                </c:extLst>
              </c15:ser>
            </c15:filteredLineSeries>
            <c15:filteredLine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ln w="28575" cap="rnd">
                    <a:solidFill>
                      <a:schemeClr val="accent3"/>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flow'!$D$8:$D$158</c15:sqref>
                        </c15:formulaRef>
                      </c:ext>
                    </c:extLst>
                    <c:numCache>
                      <c:formatCode>_(* #,##0_);_(* \(#,##0\);_(* "-"??_);_(@_)</c:formatCode>
                      <c:ptCount val="151"/>
                      <c:pt idx="0">
                        <c:v>61040828</c:v>
                      </c:pt>
                      <c:pt idx="1">
                        <c:v>61207475</c:v>
                      </c:pt>
                      <c:pt idx="2">
                        <c:v>61224308</c:v>
                      </c:pt>
                      <c:pt idx="3">
                        <c:v>61304132</c:v>
                      </c:pt>
                      <c:pt idx="4">
                        <c:v>62649332</c:v>
                      </c:pt>
                      <c:pt idx="5">
                        <c:v>63213463</c:v>
                      </c:pt>
                      <c:pt idx="6">
                        <c:v>63578677</c:v>
                      </c:pt>
                      <c:pt idx="7">
                        <c:v>63800409</c:v>
                      </c:pt>
                      <c:pt idx="8">
                        <c:v>63895590</c:v>
                      </c:pt>
                      <c:pt idx="9">
                        <c:v>64048920</c:v>
                      </c:pt>
                      <c:pt idx="10">
                        <c:v>64046541</c:v>
                      </c:pt>
                      <c:pt idx="11">
                        <c:v>64076151</c:v>
                      </c:pt>
                      <c:pt idx="12">
                        <c:v>64729788</c:v>
                      </c:pt>
                      <c:pt idx="13">
                        <c:v>64873508</c:v>
                      </c:pt>
                      <c:pt idx="14">
                        <c:v>65062973</c:v>
                      </c:pt>
                      <c:pt idx="15">
                        <c:v>65446406</c:v>
                      </c:pt>
                      <c:pt idx="16">
                        <c:v>65436894</c:v>
                      </c:pt>
                      <c:pt idx="17">
                        <c:v>65379157</c:v>
                      </c:pt>
                      <c:pt idx="18">
                        <c:v>65476603</c:v>
                      </c:pt>
                      <c:pt idx="19">
                        <c:v>65168934</c:v>
                      </c:pt>
                      <c:pt idx="20">
                        <c:v>65036902</c:v>
                      </c:pt>
                      <c:pt idx="21">
                        <c:v>65070420</c:v>
                      </c:pt>
                      <c:pt idx="22">
                        <c:v>65058775</c:v>
                      </c:pt>
                      <c:pt idx="23">
                        <c:v>65213671</c:v>
                      </c:pt>
                      <c:pt idx="24">
                        <c:v>65311397</c:v>
                      </c:pt>
                      <c:pt idx="25">
                        <c:v>65344928</c:v>
                      </c:pt>
                      <c:pt idx="26">
                        <c:v>65401576</c:v>
                      </c:pt>
                      <c:pt idx="27">
                        <c:v>65626755</c:v>
                      </c:pt>
                      <c:pt idx="28">
                        <c:v>65579171</c:v>
                      </c:pt>
                      <c:pt idx="29">
                        <c:v>65843920</c:v>
                      </c:pt>
                      <c:pt idx="30">
                        <c:v>66097452</c:v>
                      </c:pt>
                      <c:pt idx="31">
                        <c:v>66408218</c:v>
                      </c:pt>
                      <c:pt idx="32">
                        <c:v>66852891</c:v>
                      </c:pt>
                      <c:pt idx="33">
                        <c:v>67019189</c:v>
                      </c:pt>
                      <c:pt idx="34">
                        <c:v>67243471</c:v>
                      </c:pt>
                      <c:pt idx="35">
                        <c:v>67228978</c:v>
                      </c:pt>
                      <c:pt idx="36">
                        <c:v>67360579</c:v>
                      </c:pt>
                      <c:pt idx="37">
                        <c:v>67525199</c:v>
                      </c:pt>
                      <c:pt idx="38">
                        <c:v>67550016</c:v>
                      </c:pt>
                      <c:pt idx="39">
                        <c:v>67357957</c:v>
                      </c:pt>
                      <c:pt idx="40">
                        <c:v>67706349</c:v>
                      </c:pt>
                      <c:pt idx="41">
                        <c:v>67798489</c:v>
                      </c:pt>
                      <c:pt idx="42">
                        <c:v>67835754</c:v>
                      </c:pt>
                      <c:pt idx="43">
                        <c:v>67860369</c:v>
                      </c:pt>
                      <c:pt idx="44">
                        <c:v>67959245</c:v>
                      </c:pt>
                      <c:pt idx="45">
                        <c:v>67964063</c:v>
                      </c:pt>
                      <c:pt idx="46">
                        <c:v>67976665</c:v>
                      </c:pt>
                      <c:pt idx="47">
                        <c:v>68021538</c:v>
                      </c:pt>
                      <c:pt idx="48">
                        <c:v>68122651</c:v>
                      </c:pt>
                      <c:pt idx="49">
                        <c:v>68173261</c:v>
                      </c:pt>
                      <c:pt idx="50">
                        <c:v>68219651</c:v>
                      </c:pt>
                      <c:pt idx="51">
                        <c:v>68397296</c:v>
                      </c:pt>
                      <c:pt idx="52">
                        <c:v>68337835</c:v>
                      </c:pt>
                      <c:pt idx="53">
                        <c:v>68450985</c:v>
                      </c:pt>
                      <c:pt idx="54">
                        <c:v>68528940</c:v>
                      </c:pt>
                      <c:pt idx="55">
                        <c:v>68843917</c:v>
                      </c:pt>
                      <c:pt idx="56">
                        <c:v>69128306</c:v>
                      </c:pt>
                      <c:pt idx="57">
                        <c:v>69334847</c:v>
                      </c:pt>
                      <c:pt idx="58">
                        <c:v>69630423</c:v>
                      </c:pt>
                      <c:pt idx="59">
                        <c:v>69803099</c:v>
                      </c:pt>
                      <c:pt idx="60">
                        <c:v>69844571</c:v>
                      </c:pt>
                      <c:pt idx="61">
                        <c:v>69946036</c:v>
                      </c:pt>
                      <c:pt idx="62">
                        <c:v>70206693</c:v>
                      </c:pt>
                      <c:pt idx="63">
                        <c:v>70419322</c:v>
                      </c:pt>
                      <c:pt idx="64">
                        <c:v>70362714</c:v>
                      </c:pt>
                      <c:pt idx="65">
                        <c:v>70367550</c:v>
                      </c:pt>
                      <c:pt idx="66">
                        <c:v>70355425</c:v>
                      </c:pt>
                      <c:pt idx="67">
                        <c:v>70585908</c:v>
                      </c:pt>
                      <c:pt idx="68">
                        <c:v>70643968</c:v>
                      </c:pt>
                      <c:pt idx="69">
                        <c:v>70716846</c:v>
                      </c:pt>
                      <c:pt idx="70">
                        <c:v>70652944</c:v>
                      </c:pt>
                      <c:pt idx="71">
                        <c:v>70777423</c:v>
                      </c:pt>
                      <c:pt idx="72">
                        <c:v>71041459</c:v>
                      </c:pt>
                      <c:pt idx="73">
                        <c:v>71269291</c:v>
                      </c:pt>
                      <c:pt idx="74">
                        <c:v>71363953</c:v>
                      </c:pt>
                      <c:pt idx="75">
                        <c:v>71402095</c:v>
                      </c:pt>
                      <c:pt idx="76">
                        <c:v>72085823</c:v>
                      </c:pt>
                      <c:pt idx="77">
                        <c:v>72255512</c:v>
                      </c:pt>
                      <c:pt idx="78">
                        <c:v>72393679</c:v>
                      </c:pt>
                      <c:pt idx="79">
                        <c:v>72462105</c:v>
                      </c:pt>
                      <c:pt idx="80">
                        <c:v>72574605</c:v>
                      </c:pt>
                      <c:pt idx="81">
                        <c:v>72709761</c:v>
                      </c:pt>
                      <c:pt idx="82">
                        <c:v>72882024</c:v>
                      </c:pt>
                      <c:pt idx="83">
                        <c:v>73063358</c:v>
                      </c:pt>
                      <c:pt idx="84">
                        <c:v>73212046</c:v>
                      </c:pt>
                      <c:pt idx="85">
                        <c:v>73215838</c:v>
                      </c:pt>
                      <c:pt idx="86">
                        <c:v>73283887</c:v>
                      </c:pt>
                      <c:pt idx="87">
                        <c:v>73583994</c:v>
                      </c:pt>
                      <c:pt idx="88">
                        <c:v>73385387</c:v>
                      </c:pt>
                      <c:pt idx="89">
                        <c:v>73514964</c:v>
                      </c:pt>
                      <c:pt idx="90">
                        <c:v>73835696</c:v>
                      </c:pt>
                      <c:pt idx="91">
                        <c:v>74101181</c:v>
                      </c:pt>
                      <c:pt idx="92">
                        <c:v>74278095</c:v>
                      </c:pt>
                      <c:pt idx="93">
                        <c:v>74309290</c:v>
                      </c:pt>
                      <c:pt idx="94">
                        <c:v>74588211</c:v>
                      </c:pt>
                      <c:pt idx="95">
                        <c:v>74811337</c:v>
                      </c:pt>
                      <c:pt idx="96">
                        <c:v>74996059</c:v>
                      </c:pt>
                      <c:pt idx="97">
                        <c:v>75189324</c:v>
                      </c:pt>
                      <c:pt idx="98">
                        <c:v>75349721</c:v>
                      </c:pt>
                      <c:pt idx="99">
                        <c:v>75425230</c:v>
                      </c:pt>
                      <c:pt idx="100">
                        <c:v>75667172</c:v>
                      </c:pt>
                      <c:pt idx="101">
                        <c:v>75793909</c:v>
                      </c:pt>
                      <c:pt idx="102">
                        <c:v>75944345</c:v>
                      </c:pt>
                      <c:pt idx="103">
                        <c:v>75884093</c:v>
                      </c:pt>
                      <c:pt idx="104">
                        <c:v>75905406</c:v>
                      </c:pt>
                      <c:pt idx="105">
                        <c:v>75747893</c:v>
                      </c:pt>
                      <c:pt idx="106">
                        <c:v>75781363</c:v>
                      </c:pt>
                      <c:pt idx="107">
                        <c:v>75864828</c:v>
                      </c:pt>
                      <c:pt idx="108">
                        <c:v>76023706</c:v>
                      </c:pt>
                      <c:pt idx="109">
                        <c:v>76158265</c:v>
                      </c:pt>
                      <c:pt idx="110">
                        <c:v>76089780</c:v>
                      </c:pt>
                      <c:pt idx="111">
                        <c:v>72853465</c:v>
                      </c:pt>
                      <c:pt idx="112">
                        <c:v>66674387</c:v>
                      </c:pt>
                      <c:pt idx="113">
                        <c:v>60560147</c:v>
                      </c:pt>
                      <c:pt idx="114">
                        <c:v>54078857</c:v>
                      </c:pt>
                      <c:pt idx="115">
                        <c:v>47577149</c:v>
                      </c:pt>
                      <c:pt idx="116">
                        <c:v>41647102</c:v>
                      </c:pt>
                      <c:pt idx="117">
                        <c:v>36404792</c:v>
                      </c:pt>
                      <c:pt idx="118">
                        <c:v>30959980</c:v>
                      </c:pt>
                      <c:pt idx="119">
                        <c:v>25830668</c:v>
                      </c:pt>
                      <c:pt idx="120">
                        <c:v>20590898</c:v>
                      </c:pt>
                      <c:pt idx="121">
                        <c:v>15471373</c:v>
                      </c:pt>
                      <c:pt idx="122">
                        <c:v>10787419</c:v>
                      </c:pt>
                      <c:pt idx="123">
                        <c:v>8369085</c:v>
                      </c:pt>
                      <c:pt idx="124">
                        <c:v>8643239</c:v>
                      </c:pt>
                      <c:pt idx="125">
                        <c:v>8994383</c:v>
                      </c:pt>
                      <c:pt idx="126">
                        <c:v>9465879</c:v>
                      </c:pt>
                      <c:pt idx="127">
                        <c:v>9991493</c:v>
                      </c:pt>
                      <c:pt idx="128">
                        <c:v>10696572</c:v>
                      </c:pt>
                      <c:pt idx="129">
                        <c:v>11895969</c:v>
                      </c:pt>
                      <c:pt idx="130">
                        <c:v>13555484</c:v>
                      </c:pt>
                      <c:pt idx="131">
                        <c:v>15653075</c:v>
                      </c:pt>
                      <c:pt idx="132">
                        <c:v>17468928</c:v>
                      </c:pt>
                      <c:pt idx="133">
                        <c:v>19243756</c:v>
                      </c:pt>
                      <c:pt idx="134">
                        <c:v>21477085</c:v>
                      </c:pt>
                      <c:pt idx="135">
                        <c:v>24886343</c:v>
                      </c:pt>
                      <c:pt idx="136">
                        <c:v>29171161</c:v>
                      </c:pt>
                      <c:pt idx="137">
                        <c:v>33588639</c:v>
                      </c:pt>
                      <c:pt idx="138">
                        <c:v>38429814</c:v>
                      </c:pt>
                      <c:pt idx="139">
                        <c:v>43124104</c:v>
                      </c:pt>
                      <c:pt idx="140">
                        <c:v>46872265</c:v>
                      </c:pt>
                      <c:pt idx="141">
                        <c:v>50023873</c:v>
                      </c:pt>
                      <c:pt idx="142">
                        <c:v>52817098</c:v>
                      </c:pt>
                      <c:pt idx="143">
                        <c:v>55212651</c:v>
                      </c:pt>
                      <c:pt idx="144">
                        <c:v>57940092</c:v>
                      </c:pt>
                      <c:pt idx="145">
                        <c:v>60680678</c:v>
                      </c:pt>
                      <c:pt idx="146">
                        <c:v>62894380</c:v>
                      </c:pt>
                      <c:pt idx="147">
                        <c:v>64849549</c:v>
                      </c:pt>
                      <c:pt idx="148">
                        <c:v>66138526</c:v>
                      </c:pt>
                      <c:pt idx="149">
                        <c:v>67481665</c:v>
                      </c:pt>
                      <c:pt idx="150">
                        <c:v>68498472</c:v>
                      </c:pt>
                    </c:numCache>
                  </c:numRef>
                </c:val>
                <c:smooth val="0"/>
                <c:extLst xmlns:c15="http://schemas.microsoft.com/office/drawing/2012/chart">
                  <c:ext xmlns:c16="http://schemas.microsoft.com/office/drawing/2014/chart" uri="{C3380CC4-5D6E-409C-BE32-E72D297353CC}">
                    <c16:uniqueId val="{00000002-E215-440E-ACFF-437291917522}"/>
                  </c:ext>
                </c:extLst>
              </c15:ser>
            </c15:filteredLineSeries>
            <c15:filteredLine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ln w="28575" cap="rnd">
                    <a:solidFill>
                      <a:schemeClr val="accent4"/>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flow'!$E$8:$E$158</c15:sqref>
                        </c15:formulaRef>
                      </c:ext>
                    </c:extLst>
                    <c:numCache>
                      <c:formatCode>General</c:formatCode>
                      <c:ptCount val="151"/>
                      <c:pt idx="12" formatCode="0%">
                        <c:v>6.0434304724700003E-2</c:v>
                      </c:pt>
                      <c:pt idx="13" formatCode="0%">
                        <c:v>5.9895184370863198E-2</c:v>
                      </c:pt>
                      <c:pt idx="14" formatCode="0%">
                        <c:v>6.2698381172393167E-2</c:v>
                      </c:pt>
                      <c:pt idx="15" formatCode="0%">
                        <c:v>6.7569246392722757E-2</c:v>
                      </c:pt>
                      <c:pt idx="16" formatCode="0%">
                        <c:v>4.4494680326360066E-2</c:v>
                      </c:pt>
                      <c:pt idx="17" formatCode="0%">
                        <c:v>3.4260011985105136E-2</c:v>
                      </c:pt>
                      <c:pt idx="18" formatCode="0%">
                        <c:v>2.9851612042823727E-2</c:v>
                      </c:pt>
                      <c:pt idx="19" formatCode="0%">
                        <c:v>2.1450097600471497E-2</c:v>
                      </c:pt>
                      <c:pt idx="20" formatCode="0%">
                        <c:v>1.7862140407499172E-2</c:v>
                      </c:pt>
                      <c:pt idx="21" formatCode="0%">
                        <c:v>1.5948746676758951E-2</c:v>
                      </c:pt>
                      <c:pt idx="22" formatCode="0%">
                        <c:v>1.5804663049640729E-2</c:v>
                      </c:pt>
                      <c:pt idx="23" formatCode="0%">
                        <c:v>1.7752626870487273E-2</c:v>
                      </c:pt>
                      <c:pt idx="24" formatCode="0%">
                        <c:v>8.9851831431921273E-3</c:v>
                      </c:pt>
                      <c:pt idx="25" formatCode="0%">
                        <c:v>7.2667567167787502E-3</c:v>
                      </c:pt>
                      <c:pt idx="26" formatCode="0%">
                        <c:v>5.2042349801629875E-3</c:v>
                      </c:pt>
                      <c:pt idx="27" formatCode="0%">
                        <c:v>2.7556746202381226E-3</c:v>
                      </c:pt>
                      <c:pt idx="28" formatCode="0%">
                        <c:v>2.1742627331914621E-3</c:v>
                      </c:pt>
                      <c:pt idx="29" formatCode="0%">
                        <c:v>7.1087334454312404E-3</c:v>
                      </c:pt>
                      <c:pt idx="30" formatCode="0%">
                        <c:v>9.4819977145118532E-3</c:v>
                      </c:pt>
                      <c:pt idx="31" formatCode="0%">
                        <c:v>1.9016484142582415E-2</c:v>
                      </c:pt>
                      <c:pt idx="32" formatCode="0%">
                        <c:v>2.7922440094086891E-2</c:v>
                      </c:pt>
                      <c:pt idx="33" formatCode="0%">
                        <c:v>2.9948615668993685E-2</c:v>
                      </c:pt>
                      <c:pt idx="34" formatCode="0%">
                        <c:v>3.358034331264307E-2</c:v>
                      </c:pt>
                      <c:pt idx="35" formatCode="0%">
                        <c:v>3.0903136859141082E-2</c:v>
                      </c:pt>
                      <c:pt idx="36" formatCode="0%">
                        <c:v>3.1375565278445969E-2</c:v>
                      </c:pt>
                      <c:pt idx="37" formatCode="0%">
                        <c:v>3.3365573530052706E-2</c:v>
                      </c:pt>
                      <c:pt idx="38" formatCode="0%">
                        <c:v>3.2849972911967749E-2</c:v>
                      </c:pt>
                      <c:pt idx="39" formatCode="0%">
                        <c:v>2.6379515488766738E-2</c:v>
                      </c:pt>
                      <c:pt idx="40" formatCode="0%">
                        <c:v>3.2436793078704819E-2</c:v>
                      </c:pt>
                      <c:pt idx="41" formatCode="0%">
                        <c:v>2.968488206655983E-2</c:v>
                      </c:pt>
                      <c:pt idx="42" formatCode="0%">
                        <c:v>2.6299077307851443E-2</c:v>
                      </c:pt>
                      <c:pt idx="43" formatCode="0%">
                        <c:v>2.1867037600677677E-2</c:v>
                      </c:pt>
                      <c:pt idx="44" formatCode="0%">
                        <c:v>1.6549082372518491E-2</c:v>
                      </c:pt>
                      <c:pt idx="45" formatCode="0%">
                        <c:v>1.4098559145500851E-2</c:v>
                      </c:pt>
                      <c:pt idx="46" formatCode="0%">
                        <c:v>1.0903571589872272E-2</c:v>
                      </c:pt>
                      <c:pt idx="47" formatCode="0%">
                        <c:v>1.1788963979193615E-2</c:v>
                      </c:pt>
                      <c:pt idx="48" formatCode="0%">
                        <c:v>1.1313323182688202E-2</c:v>
                      </c:pt>
                      <c:pt idx="49" formatCode="0%">
                        <c:v>9.5973356553899231E-3</c:v>
                      </c:pt>
                      <c:pt idx="50" formatCode="0%">
                        <c:v>9.9131730775607815E-3</c:v>
                      </c:pt>
                      <c:pt idx="51" formatCode="0%">
                        <c:v>1.5430084971252913E-2</c:v>
                      </c:pt>
                      <c:pt idx="52" formatCode="0%">
                        <c:v>9.3268358038328131E-3</c:v>
                      </c:pt>
                      <c:pt idx="53" formatCode="0%">
                        <c:v>9.624049291128008E-3</c:v>
                      </c:pt>
                      <c:pt idx="54" formatCode="0%">
                        <c:v>1.0218593575299539E-2</c:v>
                      </c:pt>
                      <c:pt idx="55" formatCode="0%">
                        <c:v>1.449370250256081E-2</c:v>
                      </c:pt>
                      <c:pt idx="56" formatCode="0%">
                        <c:v>1.7202383575626833E-2</c:v>
                      </c:pt>
                      <c:pt idx="57" formatCode="0%">
                        <c:v>2.0169247385931004E-2</c:v>
                      </c:pt>
                      <c:pt idx="58" formatCode="0%">
                        <c:v>2.432831913716273E-2</c:v>
                      </c:pt>
                      <c:pt idx="59" formatCode="0%">
                        <c:v>2.6191130815066251E-2</c:v>
                      </c:pt>
                      <c:pt idx="60" formatCode="0%">
                        <c:v>2.5276761469544103E-2</c:v>
                      </c:pt>
                      <c:pt idx="61" formatCode="0%">
                        <c:v>2.6003963636124141E-2</c:v>
                      </c:pt>
                      <c:pt idx="62" formatCode="0%">
                        <c:v>2.9127120571167977E-2</c:v>
                      </c:pt>
                      <c:pt idx="63" formatCode="0%">
                        <c:v>2.9562952313202558E-2</c:v>
                      </c:pt>
                      <c:pt idx="64" formatCode="0%">
                        <c:v>2.9630423615263784E-2</c:v>
                      </c:pt>
                      <c:pt idx="65" formatCode="0%">
                        <c:v>2.7999085769182138E-2</c:v>
                      </c:pt>
                      <c:pt idx="66" formatCode="0%">
                        <c:v>2.6652754296214123E-2</c:v>
                      </c:pt>
                      <c:pt idx="67" formatCode="0%">
                        <c:v>2.5303484692772493E-2</c:v>
                      </c:pt>
                      <c:pt idx="68" formatCode="0%">
                        <c:v>2.1925345603000888E-2</c:v>
                      </c:pt>
                      <c:pt idx="69" formatCode="0%">
                        <c:v>1.9932242729258493E-2</c:v>
                      </c:pt>
                      <c:pt idx="70" formatCode="0%">
                        <c:v>1.4684974698487757E-2</c:v>
                      </c:pt>
                      <c:pt idx="71" formatCode="0%">
                        <c:v>1.395817684254964E-2</c:v>
                      </c:pt>
                      <c:pt idx="72" formatCode="0%">
                        <c:v>1.7136450018427344E-2</c:v>
                      </c:pt>
                      <c:pt idx="73" formatCode="0%">
                        <c:v>1.8918227188743048E-2</c:v>
                      </c:pt>
                      <c:pt idx="74" formatCode="0%">
                        <c:v>1.6483613606469116E-2</c:v>
                      </c:pt>
                      <c:pt idx="75" formatCode="0%">
                        <c:v>1.395601337939607E-2</c:v>
                      </c:pt>
                      <c:pt idx="76" formatCode="0%">
                        <c:v>2.4488950213034703E-2</c:v>
                      </c:pt>
                      <c:pt idx="77" formatCode="0%">
                        <c:v>2.6830009002729242E-2</c:v>
                      </c:pt>
                      <c:pt idx="78" formatCode="0%">
                        <c:v>2.897081497269045E-2</c:v>
                      </c:pt>
                      <c:pt idx="79" formatCode="0%">
                        <c:v>2.6580333853607155E-2</c:v>
                      </c:pt>
                      <c:pt idx="80" formatCode="0%">
                        <c:v>2.7329113223085091E-2</c:v>
                      </c:pt>
                      <c:pt idx="81" formatCode="0%">
                        <c:v>2.8181616018338827E-2</c:v>
                      </c:pt>
                      <c:pt idx="82" formatCode="0%">
                        <c:v>3.154971150246761E-2</c:v>
                      </c:pt>
                      <c:pt idx="83" formatCode="0%">
                        <c:v>3.2297516681272787E-2</c:v>
                      </c:pt>
                      <c:pt idx="84" formatCode="0%">
                        <c:v>3.0553806615936759E-2</c:v>
                      </c:pt>
                      <c:pt idx="85" formatCode="0%">
                        <c:v>2.7312562994347735E-2</c:v>
                      </c:pt>
                      <c:pt idx="86" formatCode="0%">
                        <c:v>2.6903414389054373E-2</c:v>
                      </c:pt>
                      <c:pt idx="87" formatCode="0%">
                        <c:v>3.0557912901575227E-2</c:v>
                      </c:pt>
                      <c:pt idx="88" formatCode="0%">
                        <c:v>1.8028010861442199E-2</c:v>
                      </c:pt>
                      <c:pt idx="89" formatCode="0%">
                        <c:v>1.743053180496458E-2</c:v>
                      </c:pt>
                      <c:pt idx="90" formatCode="0%">
                        <c:v>1.9919100948026139E-2</c:v>
                      </c:pt>
                      <c:pt idx="91" formatCode="0%">
                        <c:v>2.2619767946294136E-2</c:v>
                      </c:pt>
                      <c:pt idx="92" formatCode="0%">
                        <c:v>2.3472260028146209E-2</c:v>
                      </c:pt>
                      <c:pt idx="93" formatCode="0%">
                        <c:v>2.1998820763556078E-2</c:v>
                      </c:pt>
                      <c:pt idx="94" formatCode="0%">
                        <c:v>2.341025820029367E-2</c:v>
                      </c:pt>
                      <c:pt idx="95" formatCode="0%">
                        <c:v>2.3924153609255136E-2</c:v>
                      </c:pt>
                      <c:pt idx="96" formatCode="0%">
                        <c:v>2.4367752268526957E-2</c:v>
                      </c:pt>
                      <c:pt idx="97" formatCode="0%">
                        <c:v>2.6954359246697417E-2</c:v>
                      </c:pt>
                      <c:pt idx="98" formatCode="0%">
                        <c:v>2.8189470899653561E-2</c:v>
                      </c:pt>
                      <c:pt idx="99" formatCode="0%">
                        <c:v>2.5022235134450573E-2</c:v>
                      </c:pt>
                      <c:pt idx="100" formatCode="0%">
                        <c:v>3.1093179354630917E-2</c:v>
                      </c:pt>
                      <c:pt idx="101" formatCode="0%">
                        <c:v>3.0999743127127152E-2</c:v>
                      </c:pt>
                      <c:pt idx="102" formatCode="0%">
                        <c:v>2.8558666258119921E-2</c:v>
                      </c:pt>
                      <c:pt idx="103" formatCode="0%">
                        <c:v>2.4060507213778413E-2</c:v>
                      </c:pt>
                      <c:pt idx="104" formatCode="0%">
                        <c:v>2.1908356696546942E-2</c:v>
                      </c:pt>
                      <c:pt idx="105" formatCode="0%">
                        <c:v>1.9359665527688395E-2</c:v>
                      </c:pt>
                      <c:pt idx="106" formatCode="0%">
                        <c:v>1.599652256038156E-2</c:v>
                      </c:pt>
                      <c:pt idx="107" formatCode="0%">
                        <c:v>1.408196995597071E-2</c:v>
                      </c:pt>
                      <c:pt idx="108" formatCode="0%">
                        <c:v>1.3702680030159984E-2</c:v>
                      </c:pt>
                      <c:pt idx="109" formatCode="0%">
                        <c:v>1.2886683221144534E-2</c:v>
                      </c:pt>
                      <c:pt idx="110" formatCode="0%">
                        <c:v>9.8216554776626181E-3</c:v>
                      </c:pt>
                      <c:pt idx="111" formatCode="0%">
                        <c:v>-3.4096879784125282E-2</c:v>
                      </c:pt>
                      <c:pt idx="112" formatCode="0%">
                        <c:v>-0.11884658514791593</c:v>
                      </c:pt>
                      <c:pt idx="113" formatCode="0%">
                        <c:v>-0.20098926419008156</c:v>
                      </c:pt>
                      <c:pt idx="114" formatCode="0%">
                        <c:v>-0.28791463011498747</c:v>
                      </c:pt>
                      <c:pt idx="115" formatCode="0%">
                        <c:v>-0.37302869258778648</c:v>
                      </c:pt>
                      <c:pt idx="116" formatCode="0%">
                        <c:v>-0.45132890798318109</c:v>
                      </c:pt>
                      <c:pt idx="117" formatCode="0%">
                        <c:v>-0.51939531836218866</c:v>
                      </c:pt>
                      <c:pt idx="118" formatCode="0%">
                        <c:v>-0.59145654321366592</c:v>
                      </c:pt>
                      <c:pt idx="119" formatCode="0%">
                        <c:v>-0.65951721395848939</c:v>
                      </c:pt>
                      <c:pt idx="120" formatCode="0%">
                        <c:v>-0.72915161489233371</c:v>
                      </c:pt>
                      <c:pt idx="121" formatCode="0%">
                        <c:v>-0.79685234425968077</c:v>
                      </c:pt>
                      <c:pt idx="122" formatCode="0%">
                        <c:v>-0.85822775410837038</c:v>
                      </c:pt>
                      <c:pt idx="123" formatCode="0%">
                        <c:v>-0.88512440691736483</c:v>
                      </c:pt>
                      <c:pt idx="124" formatCode="0%">
                        <c:v>-0.8703664272158963</c:v>
                      </c:pt>
                      <c:pt idx="125" formatCode="0%">
                        <c:v>-0.85148016566076035</c:v>
                      </c:pt>
                      <c:pt idx="126" formatCode="0%">
                        <c:v>-0.82496155567785023</c:v>
                      </c:pt>
                      <c:pt idx="127" formatCode="0%">
                        <c:v>-0.7899938686952428</c:v>
                      </c:pt>
                      <c:pt idx="128" formatCode="0%">
                        <c:v>-0.74316167304990388</c:v>
                      </c:pt>
                      <c:pt idx="129" formatCode="0%">
                        <c:v>-0.67323068347705439</c:v>
                      </c:pt>
                      <c:pt idx="130" formatCode="0%">
                        <c:v>-0.56216108666736864</c:v>
                      </c:pt>
                      <c:pt idx="131" formatCode="0%">
                        <c:v>-0.39401199380519314</c:v>
                      </c:pt>
                      <c:pt idx="132" formatCode="0%">
                        <c:v>-0.1516189337638407</c:v>
                      </c:pt>
                      <c:pt idx="133" formatCode="0%">
                        <c:v>0.24382987857638749</c:v>
                      </c:pt>
                      <c:pt idx="134" formatCode="0%">
                        <c:v>0.99093824018516385</c:v>
                      </c:pt>
                      <c:pt idx="135" formatCode="0%">
                        <c:v>1.9736038049559779</c:v>
                      </c:pt>
                      <c:pt idx="136" formatCode="0%">
                        <c:v>2.3750265380836977</c:v>
                      </c:pt>
                      <c:pt idx="137" formatCode="0%">
                        <c:v>2.734401681582828</c:v>
                      </c:pt>
                      <c:pt idx="138" formatCode="0%">
                        <c:v>3.0598251889761108</c:v>
                      </c:pt>
                      <c:pt idx="139" formatCode="0%">
                        <c:v>3.3160820910348434</c:v>
                      </c:pt>
                      <c:pt idx="140" formatCode="0%">
                        <c:v>3.3819893887499659</c:v>
                      </c:pt>
                      <c:pt idx="141" formatCode="0%">
                        <c:v>3.2051112439852525</c:v>
                      </c:pt>
                      <c:pt idx="142" formatCode="0%">
                        <c:v>2.8963638627731774</c:v>
                      </c:pt>
                      <c:pt idx="143" formatCode="0%">
                        <c:v>2.5272718619185048</c:v>
                      </c:pt>
                      <c:pt idx="144" formatCode="0%">
                        <c:v>2.3167514343181219</c:v>
                      </c:pt>
                      <c:pt idx="145" formatCode="0%">
                        <c:v>2.1532658177540807</c:v>
                      </c:pt>
                      <c:pt idx="146" formatCode="0%">
                        <c:v>1.9284411734646485</c:v>
                      </c:pt>
                      <c:pt idx="147" formatCode="0%">
                        <c:v>1.6058287872991222</c:v>
                      </c:pt>
                      <c:pt idx="148" formatCode="0%">
                        <c:v>1.2672572408071108</c:v>
                      </c:pt>
                      <c:pt idx="149" formatCode="0%">
                        <c:v>1.0090622010614958</c:v>
                      </c:pt>
                      <c:pt idx="150" formatCode="0%">
                        <c:v>0.78243048483138633</c:v>
                      </c:pt>
                    </c:numCache>
                  </c:numRef>
                </c:val>
                <c:smooth val="0"/>
                <c:extLst xmlns:c15="http://schemas.microsoft.com/office/drawing/2012/chart">
                  <c:ext xmlns:c16="http://schemas.microsoft.com/office/drawing/2014/chart" uri="{C3380CC4-5D6E-409C-BE32-E72D297353CC}">
                    <c16:uniqueId val="{00000003-E215-440E-ACFF-437291917522}"/>
                  </c:ext>
                </c:extLst>
              </c15:ser>
            </c15:filteredLineSeries>
            <c15:filteredLine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ln w="28575" cap="rnd">
                    <a:solidFill>
                      <a:schemeClr val="accent5"/>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flow'!$F$8:$F$158</c15:sqref>
                        </c15:formulaRef>
                      </c:ext>
                    </c:extLst>
                    <c:numCache>
                      <c:formatCode>_(* #,##0_);_(* \(#,##0\);_(* "-"??_);_(@_)</c:formatCode>
                      <c:ptCount val="151"/>
                      <c:pt idx="0">
                        <c:v>171599300</c:v>
                      </c:pt>
                      <c:pt idx="1">
                        <c:v>172033276</c:v>
                      </c:pt>
                      <c:pt idx="2">
                        <c:v>172067094</c:v>
                      </c:pt>
                      <c:pt idx="3">
                        <c:v>171961255</c:v>
                      </c:pt>
                      <c:pt idx="4">
                        <c:v>175691645</c:v>
                      </c:pt>
                      <c:pt idx="5">
                        <c:v>176884907</c:v>
                      </c:pt>
                      <c:pt idx="6">
                        <c:v>177614965</c:v>
                      </c:pt>
                      <c:pt idx="7">
                        <c:v>178237764</c:v>
                      </c:pt>
                      <c:pt idx="8">
                        <c:v>178541347</c:v>
                      </c:pt>
                      <c:pt idx="9">
                        <c:v>179138596</c:v>
                      </c:pt>
                      <c:pt idx="10">
                        <c:v>179263588</c:v>
                      </c:pt>
                      <c:pt idx="11">
                        <c:v>179205276</c:v>
                      </c:pt>
                      <c:pt idx="12">
                        <c:v>180348769</c:v>
                      </c:pt>
                      <c:pt idx="13">
                        <c:v>180423773</c:v>
                      </c:pt>
                      <c:pt idx="14">
                        <c:v>180735149</c:v>
                      </c:pt>
                      <c:pt idx="15">
                        <c:v>181365336</c:v>
                      </c:pt>
                      <c:pt idx="16">
                        <c:v>181236417</c:v>
                      </c:pt>
                      <c:pt idx="17">
                        <c:v>181021665</c:v>
                      </c:pt>
                      <c:pt idx="18">
                        <c:v>181452589</c:v>
                      </c:pt>
                      <c:pt idx="19">
                        <c:v>181095005</c:v>
                      </c:pt>
                      <c:pt idx="20">
                        <c:v>181048551</c:v>
                      </c:pt>
                      <c:pt idx="21">
                        <c:v>181176562</c:v>
                      </c:pt>
                      <c:pt idx="22">
                        <c:v>181202814</c:v>
                      </c:pt>
                      <c:pt idx="23">
                        <c:v>181711710</c:v>
                      </c:pt>
                      <c:pt idx="24">
                        <c:v>181911868</c:v>
                      </c:pt>
                      <c:pt idx="25">
                        <c:v>181898315</c:v>
                      </c:pt>
                      <c:pt idx="26">
                        <c:v>181879033</c:v>
                      </c:pt>
                      <c:pt idx="27">
                        <c:v>182375460</c:v>
                      </c:pt>
                      <c:pt idx="28">
                        <c:v>182475688</c:v>
                      </c:pt>
                      <c:pt idx="29">
                        <c:v>183708388</c:v>
                      </c:pt>
                      <c:pt idx="30">
                        <c:v>184445920</c:v>
                      </c:pt>
                      <c:pt idx="31">
                        <c:v>185311889</c:v>
                      </c:pt>
                      <c:pt idx="32">
                        <c:v>186402051</c:v>
                      </c:pt>
                      <c:pt idx="33">
                        <c:v>187061283</c:v>
                      </c:pt>
                      <c:pt idx="34">
                        <c:v>187850890</c:v>
                      </c:pt>
                      <c:pt idx="35">
                        <c:v>188267345</c:v>
                      </c:pt>
                      <c:pt idx="36">
                        <c:v>188908447</c:v>
                      </c:pt>
                      <c:pt idx="37">
                        <c:v>189558079</c:v>
                      </c:pt>
                      <c:pt idx="38">
                        <c:v>190060005</c:v>
                      </c:pt>
                      <c:pt idx="39">
                        <c:v>190008566</c:v>
                      </c:pt>
                      <c:pt idx="40">
                        <c:v>191373203</c:v>
                      </c:pt>
                      <c:pt idx="41">
                        <c:v>192155769</c:v>
                      </c:pt>
                      <c:pt idx="42">
                        <c:v>192866672</c:v>
                      </c:pt>
                      <c:pt idx="43">
                        <c:v>193674201</c:v>
                      </c:pt>
                      <c:pt idx="44">
                        <c:v>194800594</c:v>
                      </c:pt>
                      <c:pt idx="45">
                        <c:v>195631179</c:v>
                      </c:pt>
                      <c:pt idx="46">
                        <c:v>196419286</c:v>
                      </c:pt>
                      <c:pt idx="47">
                        <c:v>197126970</c:v>
                      </c:pt>
                      <c:pt idx="48">
                        <c:v>197941955</c:v>
                      </c:pt>
                      <c:pt idx="49">
                        <c:v>198750884</c:v>
                      </c:pt>
                      <c:pt idx="50">
                        <c:v>199582616</c:v>
                      </c:pt>
                      <c:pt idx="51">
                        <c:v>200810053</c:v>
                      </c:pt>
                      <c:pt idx="52">
                        <c:v>201160193</c:v>
                      </c:pt>
                      <c:pt idx="53">
                        <c:v>201993132</c:v>
                      </c:pt>
                      <c:pt idx="54">
                        <c:v>202816739</c:v>
                      </c:pt>
                      <c:pt idx="55">
                        <c:v>204120440</c:v>
                      </c:pt>
                      <c:pt idx="56">
                        <c:v>205137387</c:v>
                      </c:pt>
                      <c:pt idx="57">
                        <c:v>206144980</c:v>
                      </c:pt>
                      <c:pt idx="58">
                        <c:v>207367408</c:v>
                      </c:pt>
                      <c:pt idx="59">
                        <c:v>208249458</c:v>
                      </c:pt>
                      <c:pt idx="60">
                        <c:v>209007396</c:v>
                      </c:pt>
                      <c:pt idx="61">
                        <c:v>209914805</c:v>
                      </c:pt>
                      <c:pt idx="62">
                        <c:v>211247371</c:v>
                      </c:pt>
                      <c:pt idx="63">
                        <c:v>212680817</c:v>
                      </c:pt>
                      <c:pt idx="64">
                        <c:v>211608796</c:v>
                      </c:pt>
                      <c:pt idx="65">
                        <c:v>212662855</c:v>
                      </c:pt>
                      <c:pt idx="66">
                        <c:v>214055756</c:v>
                      </c:pt>
                      <c:pt idx="67">
                        <c:v>215837476</c:v>
                      </c:pt>
                      <c:pt idx="68">
                        <c:v>217407584</c:v>
                      </c:pt>
                      <c:pt idx="69">
                        <c:v>218848706</c:v>
                      </c:pt>
                      <c:pt idx="70">
                        <c:v>220109491</c:v>
                      </c:pt>
                      <c:pt idx="71">
                        <c:v>221155895</c:v>
                      </c:pt>
                      <c:pt idx="72">
                        <c:v>222998697</c:v>
                      </c:pt>
                      <c:pt idx="73">
                        <c:v>224439072</c:v>
                      </c:pt>
                      <c:pt idx="74">
                        <c:v>225478688</c:v>
                      </c:pt>
                      <c:pt idx="75">
                        <c:v>226369925</c:v>
                      </c:pt>
                      <c:pt idx="76">
                        <c:v>230887159</c:v>
                      </c:pt>
                      <c:pt idx="77">
                        <c:v>232477128</c:v>
                      </c:pt>
                      <c:pt idx="78">
                        <c:v>233935462</c:v>
                      </c:pt>
                      <c:pt idx="79">
                        <c:v>235233709</c:v>
                      </c:pt>
                      <c:pt idx="80">
                        <c:v>236684988</c:v>
                      </c:pt>
                      <c:pt idx="81">
                        <c:v>238085177</c:v>
                      </c:pt>
                      <c:pt idx="82">
                        <c:v>238942594</c:v>
                      </c:pt>
                      <c:pt idx="83">
                        <c:v>239568896</c:v>
                      </c:pt>
                      <c:pt idx="84">
                        <c:v>239904643</c:v>
                      </c:pt>
                      <c:pt idx="85">
                        <c:v>240171402</c:v>
                      </c:pt>
                      <c:pt idx="86">
                        <c:v>240448976</c:v>
                      </c:pt>
                      <c:pt idx="87">
                        <c:v>241160335</c:v>
                      </c:pt>
                      <c:pt idx="88">
                        <c:v>241069598</c:v>
                      </c:pt>
                      <c:pt idx="89">
                        <c:v>241611325</c:v>
                      </c:pt>
                      <c:pt idx="90">
                        <c:v>242605879</c:v>
                      </c:pt>
                      <c:pt idx="91">
                        <c:v>243160154</c:v>
                      </c:pt>
                      <c:pt idx="92">
                        <c:v>243618407</c:v>
                      </c:pt>
                      <c:pt idx="93">
                        <c:v>243945098</c:v>
                      </c:pt>
                      <c:pt idx="94">
                        <c:v>244955598</c:v>
                      </c:pt>
                      <c:pt idx="95">
                        <c:v>245837326</c:v>
                      </c:pt>
                      <c:pt idx="96">
                        <c:v>246588361</c:v>
                      </c:pt>
                      <c:pt idx="97">
                        <c:v>247282091</c:v>
                      </c:pt>
                      <c:pt idx="98">
                        <c:v>247988986</c:v>
                      </c:pt>
                      <c:pt idx="99">
                        <c:v>248602229</c:v>
                      </c:pt>
                      <c:pt idx="100">
                        <c:v>249533546</c:v>
                      </c:pt>
                      <c:pt idx="101">
                        <c:v>250332333</c:v>
                      </c:pt>
                      <c:pt idx="102">
                        <c:v>251000062</c:v>
                      </c:pt>
                      <c:pt idx="103">
                        <c:v>251438376</c:v>
                      </c:pt>
                      <c:pt idx="104">
                        <c:v>252019806</c:v>
                      </c:pt>
                      <c:pt idx="105">
                        <c:v>252228785</c:v>
                      </c:pt>
                      <c:pt idx="106">
                        <c:v>252286660</c:v>
                      </c:pt>
                      <c:pt idx="107">
                        <c:v>252320660</c:v>
                      </c:pt>
                      <c:pt idx="108">
                        <c:v>252953184</c:v>
                      </c:pt>
                      <c:pt idx="109">
                        <c:v>253188128</c:v>
                      </c:pt>
                      <c:pt idx="110">
                        <c:v>253116051</c:v>
                      </c:pt>
                      <c:pt idx="111">
                        <c:v>242960633</c:v>
                      </c:pt>
                      <c:pt idx="112">
                        <c:v>222364853</c:v>
                      </c:pt>
                      <c:pt idx="113">
                        <c:v>199971362</c:v>
                      </c:pt>
                      <c:pt idx="114">
                        <c:v>175938795</c:v>
                      </c:pt>
                      <c:pt idx="115">
                        <c:v>152731145</c:v>
                      </c:pt>
                      <c:pt idx="116">
                        <c:v>131735521</c:v>
                      </c:pt>
                      <c:pt idx="117">
                        <c:v>112455927</c:v>
                      </c:pt>
                      <c:pt idx="118">
                        <c:v>93433455</c:v>
                      </c:pt>
                      <c:pt idx="119">
                        <c:v>78215376</c:v>
                      </c:pt>
                      <c:pt idx="120">
                        <c:v>61766601</c:v>
                      </c:pt>
                      <c:pt idx="121">
                        <c:v>46550236</c:v>
                      </c:pt>
                      <c:pt idx="122">
                        <c:v>31395433</c:v>
                      </c:pt>
                      <c:pt idx="123">
                        <c:v>23691138</c:v>
                      </c:pt>
                      <c:pt idx="124">
                        <c:v>24227491</c:v>
                      </c:pt>
                      <c:pt idx="125">
                        <c:v>25061714</c:v>
                      </c:pt>
                      <c:pt idx="126">
                        <c:v>26414623</c:v>
                      </c:pt>
                      <c:pt idx="127">
                        <c:v>27234770</c:v>
                      </c:pt>
                      <c:pt idx="128">
                        <c:v>28429003</c:v>
                      </c:pt>
                      <c:pt idx="129">
                        <c:v>31377815</c:v>
                      </c:pt>
                      <c:pt idx="130">
                        <c:v>37409000</c:v>
                      </c:pt>
                      <c:pt idx="131">
                        <c:v>43752738</c:v>
                      </c:pt>
                      <c:pt idx="132">
                        <c:v>49332385</c:v>
                      </c:pt>
                      <c:pt idx="133">
                        <c:v>53984406</c:v>
                      </c:pt>
                      <c:pt idx="134">
                        <c:v>61554265</c:v>
                      </c:pt>
                      <c:pt idx="135">
                        <c:v>72280748</c:v>
                      </c:pt>
                      <c:pt idx="136">
                        <c:v>87301670</c:v>
                      </c:pt>
                      <c:pt idx="137">
                        <c:v>103938071</c:v>
                      </c:pt>
                      <c:pt idx="138">
                        <c:v>122118871</c:v>
                      </c:pt>
                      <c:pt idx="139">
                        <c:v>139872010</c:v>
                      </c:pt>
                      <c:pt idx="140">
                        <c:v>154868553</c:v>
                      </c:pt>
                      <c:pt idx="141">
                        <c:v>166618416</c:v>
                      </c:pt>
                      <c:pt idx="142">
                        <c:v>176728706</c:v>
                      </c:pt>
                      <c:pt idx="143">
                        <c:v>183024641</c:v>
                      </c:pt>
                      <c:pt idx="144">
                        <c:v>191083773</c:v>
                      </c:pt>
                      <c:pt idx="145">
                        <c:v>199320421</c:v>
                      </c:pt>
                      <c:pt idx="146">
                        <c:v>205177816</c:v>
                      </c:pt>
                      <c:pt idx="147">
                        <c:v>210478100</c:v>
                      </c:pt>
                      <c:pt idx="148">
                        <c:v>213624140</c:v>
                      </c:pt>
                      <c:pt idx="149">
                        <c:v>217009423</c:v>
                      </c:pt>
                      <c:pt idx="150">
                        <c:v>219808994</c:v>
                      </c:pt>
                    </c:numCache>
                  </c:numRef>
                </c:val>
                <c:smooth val="0"/>
                <c:extLst xmlns:c15="http://schemas.microsoft.com/office/drawing/2012/chart">
                  <c:ext xmlns:c16="http://schemas.microsoft.com/office/drawing/2014/chart" uri="{C3380CC4-5D6E-409C-BE32-E72D297353CC}">
                    <c16:uniqueId val="{00000004-E215-440E-ACFF-437291917522}"/>
                  </c:ext>
                </c:extLst>
              </c15:ser>
            </c15:filteredLineSeries>
            <c15:filteredLine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ln w="28575" cap="rnd">
                    <a:solidFill>
                      <a:schemeClr val="accent6"/>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flow'!$G$8:$G$158</c15:sqref>
                        </c15:formulaRef>
                      </c:ext>
                    </c:extLst>
                    <c:numCache>
                      <c:formatCode>General</c:formatCode>
                      <c:ptCount val="151"/>
                      <c:pt idx="12" formatCode="0%">
                        <c:v>5.0987789577230207E-2</c:v>
                      </c:pt>
                      <c:pt idx="13" formatCode="0%">
                        <c:v>4.8772523520391485E-2</c:v>
                      </c:pt>
                      <c:pt idx="14" formatCode="0%">
                        <c:v>5.0376017857313264E-2</c:v>
                      </c:pt>
                      <c:pt idx="15" formatCode="0%">
                        <c:v>5.4687208464488123E-2</c:v>
                      </c:pt>
                      <c:pt idx="16" formatCode="0%">
                        <c:v>3.1559679459999365E-2</c:v>
                      </c:pt>
                      <c:pt idx="17" formatCode="0%">
                        <c:v>2.3386721174577095E-2</c:v>
                      </c:pt>
                      <c:pt idx="18" formatCode="0%">
                        <c:v>2.1606422634489159E-2</c:v>
                      </c:pt>
                      <c:pt idx="19" formatCode="0%">
                        <c:v>1.6030502941004131E-2</c:v>
                      </c:pt>
                      <c:pt idx="20" formatCode="0%">
                        <c:v>1.404270798965127E-2</c:v>
                      </c:pt>
                      <c:pt idx="21" formatCode="0%">
                        <c:v>1.1376476345722839E-2</c:v>
                      </c:pt>
                      <c:pt idx="22" formatCode="0%">
                        <c:v>1.0817735055040849E-2</c:v>
                      </c:pt>
                      <c:pt idx="23" formatCode="0%">
                        <c:v>1.3986385088349743E-2</c:v>
                      </c:pt>
                      <c:pt idx="24" formatCode="0%">
                        <c:v>8.6670899317311118E-3</c:v>
                      </c:pt>
                      <c:pt idx="25" formatCode="0%">
                        <c:v>8.1726591539575E-3</c:v>
                      </c:pt>
                      <c:pt idx="26" formatCode="0%">
                        <c:v>6.3290622013983571E-3</c:v>
                      </c:pt>
                      <c:pt idx="27" formatCode="0%">
                        <c:v>5.569553820361792E-3</c:v>
                      </c:pt>
                      <c:pt idx="28" formatCode="0%">
                        <c:v>6.8378696760486059E-3</c:v>
                      </c:pt>
                      <c:pt idx="29" formatCode="0%">
                        <c:v>1.4841996951027933E-2</c:v>
                      </c:pt>
                      <c:pt idx="30" formatCode="0%">
                        <c:v>1.6496490992476277E-2</c:v>
                      </c:pt>
                      <c:pt idx="31" formatCode="0%">
                        <c:v>2.3285479353778973E-2</c:v>
                      </c:pt>
                      <c:pt idx="32" formatCode="0%">
                        <c:v>2.9569416437914491E-2</c:v>
                      </c:pt>
                      <c:pt idx="33" formatCode="0%">
                        <c:v>3.2480586534145622E-2</c:v>
                      </c:pt>
                      <c:pt idx="34" formatCode="0%">
                        <c:v>3.668859138136784E-2</c:v>
                      </c:pt>
                      <c:pt idx="35" formatCode="0%">
                        <c:v>3.6077119080547976E-2</c:v>
                      </c:pt>
                      <c:pt idx="36" formatCode="0%">
                        <c:v>3.8461366357911295E-2</c:v>
                      </c:pt>
                      <c:pt idx="37" formatCode="0%">
                        <c:v>4.21101426915362E-2</c:v>
                      </c:pt>
                      <c:pt idx="38" formatCode="0%">
                        <c:v>4.4980291928426959E-2</c:v>
                      </c:pt>
                      <c:pt idx="39" formatCode="0%">
                        <c:v>4.1853799847852334E-2</c:v>
                      </c:pt>
                      <c:pt idx="40" formatCode="0%">
                        <c:v>4.8760002483180118E-2</c:v>
                      </c:pt>
                      <c:pt idx="41" formatCode="0%">
                        <c:v>4.5982554699679802E-2</c:v>
                      </c:pt>
                      <c:pt idx="42" formatCode="0%">
                        <c:v>4.5654314283558019E-2</c:v>
                      </c:pt>
                      <c:pt idx="43" formatCode="0%">
                        <c:v>4.5125609830678481E-2</c:v>
                      </c:pt>
                      <c:pt idx="44" formatCode="0%">
                        <c:v>4.5056065397048664E-2</c:v>
                      </c:pt>
                      <c:pt idx="45" formatCode="0%">
                        <c:v>4.5813307075414422E-2</c:v>
                      </c:pt>
                      <c:pt idx="46" formatCode="0%">
                        <c:v>4.5612751688320456E-2</c:v>
                      </c:pt>
                      <c:pt idx="47" formatCode="0%">
                        <c:v>4.7058745105265067E-2</c:v>
                      </c:pt>
                      <c:pt idx="48" formatCode="0%">
                        <c:v>4.7819502745687172E-2</c:v>
                      </c:pt>
                      <c:pt idx="49" formatCode="0%">
                        <c:v>4.8495981012763902E-2</c:v>
                      </c:pt>
                      <c:pt idx="50" formatCode="0%">
                        <c:v>5.0103181887215041E-2</c:v>
                      </c:pt>
                      <c:pt idx="51" formatCode="0%">
                        <c:v>5.6847368660210826E-2</c:v>
                      </c:pt>
                      <c:pt idx="52" formatCode="0%">
                        <c:v>5.1140859047021335E-2</c:v>
                      </c:pt>
                      <c:pt idx="53" formatCode="0%">
                        <c:v>5.1194731499318136E-2</c:v>
                      </c:pt>
                      <c:pt idx="54" formatCode="0%">
                        <c:v>5.1590390899678096E-2</c:v>
                      </c:pt>
                      <c:pt idx="55" formatCode="0%">
                        <c:v>5.3937173593916102E-2</c:v>
                      </c:pt>
                      <c:pt idx="56" formatCode="0%">
                        <c:v>5.3063457291100458E-2</c:v>
                      </c:pt>
                      <c:pt idx="57" formatCode="0%">
                        <c:v>5.3742972126135373E-2</c:v>
                      </c:pt>
                      <c:pt idx="58" formatCode="0%">
                        <c:v>5.5738528649371018E-2</c:v>
                      </c:pt>
                      <c:pt idx="59" formatCode="0%">
                        <c:v>5.6422964346278949E-2</c:v>
                      </c:pt>
                      <c:pt idx="60" formatCode="0%">
                        <c:v>5.590245382794163E-2</c:v>
                      </c:pt>
                      <c:pt idx="61" formatCode="0%">
                        <c:v>5.6170421863381496E-2</c:v>
                      </c:pt>
                      <c:pt idx="62" formatCode="0%">
                        <c:v>5.8445746597489232E-2</c:v>
                      </c:pt>
                      <c:pt idx="63" formatCode="0%">
                        <c:v>5.9114391050930103E-2</c:v>
                      </c:pt>
                      <c:pt idx="64" formatCode="0%">
                        <c:v>5.19417029988632E-2</c:v>
                      </c:pt>
                      <c:pt idx="65" formatCode="0%">
                        <c:v>5.2822206846121877E-2</c:v>
                      </c:pt>
                      <c:pt idx="66" formatCode="0%">
                        <c:v>5.5414642082377626E-2</c:v>
                      </c:pt>
                      <c:pt idx="67" formatCode="0%">
                        <c:v>5.740256095861835E-2</c:v>
                      </c:pt>
                      <c:pt idx="68" formatCode="0%">
                        <c:v>5.9814532979305231E-2</c:v>
                      </c:pt>
                      <c:pt idx="69" formatCode="0%">
                        <c:v>6.1625201836105835E-2</c:v>
                      </c:pt>
                      <c:pt idx="70" formatCode="0%">
                        <c:v>6.1446893332437275E-2</c:v>
                      </c:pt>
                      <c:pt idx="71" formatCode="0%">
                        <c:v>6.1975849176039634E-2</c:v>
                      </c:pt>
                      <c:pt idx="72" formatCode="0%">
                        <c:v>6.6941655021624205E-2</c:v>
                      </c:pt>
                      <c:pt idx="73" formatCode="0%">
                        <c:v>6.9191246420184607E-2</c:v>
                      </c:pt>
                      <c:pt idx="74" formatCode="0%">
                        <c:v>6.7368019458097783E-2</c:v>
                      </c:pt>
                      <c:pt idx="75" formatCode="0%">
                        <c:v>6.4364563730258756E-2</c:v>
                      </c:pt>
                      <c:pt idx="76" formatCode="0%">
                        <c:v>9.1103788521153917E-2</c:v>
                      </c:pt>
                      <c:pt idx="77" formatCode="0%">
                        <c:v>9.3172232640251165E-2</c:v>
                      </c:pt>
                      <c:pt idx="78" formatCode="0%">
                        <c:v>9.2871625465656721E-2</c:v>
                      </c:pt>
                      <c:pt idx="79" formatCode="0%">
                        <c:v>8.9864991749625533E-2</c:v>
                      </c:pt>
                      <c:pt idx="80" formatCode="0%">
                        <c:v>8.8669418266475925E-2</c:v>
                      </c:pt>
                      <c:pt idx="81" formatCode="0%">
                        <c:v>8.7898490932818221E-2</c:v>
                      </c:pt>
                      <c:pt idx="82" formatCode="0%">
                        <c:v>8.5562430381523169E-2</c:v>
                      </c:pt>
                      <c:pt idx="83" formatCode="0%">
                        <c:v>8.3258015799217114E-2</c:v>
                      </c:pt>
                      <c:pt idx="84" formatCode="0%">
                        <c:v>7.5811860012796398E-2</c:v>
                      </c:pt>
                      <c:pt idx="85" formatCode="0%">
                        <c:v>7.0096217471439196E-2</c:v>
                      </c:pt>
                      <c:pt idx="86" formatCode="0%">
                        <c:v>6.6393361309606339E-2</c:v>
                      </c:pt>
                      <c:pt idx="87" formatCode="0%">
                        <c:v>6.5337345497640642E-2</c:v>
                      </c:pt>
                      <c:pt idx="88" formatCode="0%">
                        <c:v>4.4101365550606474E-2</c:v>
                      </c:pt>
                      <c:pt idx="89" formatCode="0%">
                        <c:v>3.9290734011476605E-2</c:v>
                      </c:pt>
                      <c:pt idx="90" formatCode="0%">
                        <c:v>3.7063286283633222E-2</c:v>
                      </c:pt>
                      <c:pt idx="91" formatCode="0%">
                        <c:v>3.3696042262378309E-2</c:v>
                      </c:pt>
                      <c:pt idx="92" formatCode="0%">
                        <c:v>2.9293868861678715E-2</c:v>
                      </c:pt>
                      <c:pt idx="93" formatCode="0%">
                        <c:v>2.4612708249367409E-2</c:v>
                      </c:pt>
                      <c:pt idx="94" formatCode="0%">
                        <c:v>2.5165057009467303E-2</c:v>
                      </c:pt>
                      <c:pt idx="95" formatCode="0%">
                        <c:v>2.6165458474208605E-2</c:v>
                      </c:pt>
                      <c:pt idx="96" formatCode="0%">
                        <c:v>2.7859894316426381E-2</c:v>
                      </c:pt>
                      <c:pt idx="97" formatCode="0%">
                        <c:v>2.9606726449471283E-2</c:v>
                      </c:pt>
                      <c:pt idx="98" formatCode="0%">
                        <c:v>3.1358045791802416E-2</c:v>
                      </c:pt>
                      <c:pt idx="99" formatCode="0%">
                        <c:v>3.0858698218345068E-2</c:v>
                      </c:pt>
                      <c:pt idx="100" formatCode="0%">
                        <c:v>3.5109976829181093E-2</c:v>
                      </c:pt>
                      <c:pt idx="101" formatCode="0%">
                        <c:v>3.6095195454931596E-2</c:v>
                      </c:pt>
                      <c:pt idx="102" formatCode="0%">
                        <c:v>3.4600080734234803E-2</c:v>
                      </c:pt>
                      <c:pt idx="103" formatCode="0%">
                        <c:v>3.4044319613319537E-2</c:v>
                      </c:pt>
                      <c:pt idx="104" formatCode="0%">
                        <c:v>3.4485895805073545E-2</c:v>
                      </c:pt>
                      <c:pt idx="105" formatCode="0%">
                        <c:v>3.3957177528527338E-2</c:v>
                      </c:pt>
                      <c:pt idx="106" formatCode="0%">
                        <c:v>2.9928125994491458E-2</c:v>
                      </c:pt>
                      <c:pt idx="107" formatCode="0%">
                        <c:v>2.6372455743356078E-2</c:v>
                      </c:pt>
                      <c:pt idx="108" formatCode="0%">
                        <c:v>2.5811530496364345E-2</c:v>
                      </c:pt>
                      <c:pt idx="109" formatCode="0%">
                        <c:v>2.3883804023640352E-2</c:v>
                      </c:pt>
                      <c:pt idx="110" formatCode="0%">
                        <c:v>2.0674567377762496E-2</c:v>
                      </c:pt>
                      <c:pt idx="111" formatCode="0%">
                        <c:v>-2.269326394495039E-2</c:v>
                      </c:pt>
                      <c:pt idx="112" formatCode="0%">
                        <c:v>-0.10887791816175289</c:v>
                      </c:pt>
                      <c:pt idx="113" formatCode="0%">
                        <c:v>-0.20117645370244683</c:v>
                      </c:pt>
                      <c:pt idx="114" formatCode="0%">
                        <c:v>-0.2990487986413326</c:v>
                      </c:pt>
                      <c:pt idx="115" formatCode="0%">
                        <c:v>-0.39257026938481338</c:v>
                      </c:pt>
                      <c:pt idx="116" formatCode="0%">
                        <c:v>-0.47728107924977931</c:v>
                      </c:pt>
                      <c:pt idx="117" formatCode="0%">
                        <c:v>-0.55415109738565327</c:v>
                      </c:pt>
                      <c:pt idx="118" formatCode="0%">
                        <c:v>-0.62965360514899993</c:v>
                      </c:pt>
                      <c:pt idx="119" formatCode="0%">
                        <c:v>-0.69001596619159133</c:v>
                      </c:pt>
                      <c:pt idx="120" formatCode="0%">
                        <c:v>-0.75581805287732606</c:v>
                      </c:pt>
                      <c:pt idx="121" formatCode="0%">
                        <c:v>-0.81614368585244246</c:v>
                      </c:pt>
                      <c:pt idx="122" formatCode="0%">
                        <c:v>-0.87596427458486226</c:v>
                      </c:pt>
                      <c:pt idx="123" formatCode="0%">
                        <c:v>-0.90248980788587263</c:v>
                      </c:pt>
                      <c:pt idx="124" formatCode="0%">
                        <c:v>-0.89104622122993515</c:v>
                      </c:pt>
                      <c:pt idx="125" formatCode="0%">
                        <c:v>-0.87467348449624505</c:v>
                      </c:pt>
                      <c:pt idx="126" formatCode="0%">
                        <c:v>-0.84986470437063066</c:v>
                      </c:pt>
                      <c:pt idx="127" formatCode="0%">
                        <c:v>-0.82168162230434405</c:v>
                      </c:pt>
                      <c:pt idx="128" formatCode="0%">
                        <c:v>-0.78419637479552684</c:v>
                      </c:pt>
                      <c:pt idx="129" formatCode="0%">
                        <c:v>-0.72097677875173272</c:v>
                      </c:pt>
                      <c:pt idx="130" formatCode="0%">
                        <c:v>-0.5996187875103195</c:v>
                      </c:pt>
                      <c:pt idx="131" formatCode="0%">
                        <c:v>-0.4406120607283151</c:v>
                      </c:pt>
                      <c:pt idx="132" formatCode="0%">
                        <c:v>-0.20130970133843046</c:v>
                      </c:pt>
                      <c:pt idx="133" formatCode="0%">
                        <c:v>0.15970209044697431</c:v>
                      </c:pt>
                      <c:pt idx="134" formatCode="0%">
                        <c:v>0.96061207373696678</c:v>
                      </c:pt>
                      <c:pt idx="135" formatCode="0%">
                        <c:v>2.0509614185692557</c:v>
                      </c:pt>
                      <c:pt idx="136" formatCode="0%">
                        <c:v>2.6034135767504774</c:v>
                      </c:pt>
                      <c:pt idx="137" formatCode="0%">
                        <c:v>3.1472850180957295</c:v>
                      </c:pt>
                      <c:pt idx="138" formatCode="0%">
                        <c:v>3.6231540385793126</c:v>
                      </c:pt>
                      <c:pt idx="139" formatCode="0%">
                        <c:v>4.1357881854702647</c:v>
                      </c:pt>
                      <c:pt idx="140" formatCode="0%">
                        <c:v>4.4475548439036006</c:v>
                      </c:pt>
                      <c:pt idx="141" formatCode="0%">
                        <c:v>4.3100706980393628</c:v>
                      </c:pt>
                      <c:pt idx="142" formatCode="0%">
                        <c:v>3.7242296238872998</c:v>
                      </c:pt>
                      <c:pt idx="143" formatCode="0%">
                        <c:v>3.183158571698987</c:v>
                      </c:pt>
                      <c:pt idx="144" formatCode="0%">
                        <c:v>2.8733941811246302</c:v>
                      </c:pt>
                      <c:pt idx="145" formatCode="0%">
                        <c:v>2.692185128423938</c:v>
                      </c:pt>
                      <c:pt idx="146" formatCode="0%">
                        <c:v>2.333283501963674</c:v>
                      </c:pt>
                      <c:pt idx="147" formatCode="0%">
                        <c:v>1.9119524330323754</c:v>
                      </c:pt>
                      <c:pt idx="148" formatCode="0%">
                        <c:v>1.4469651038748743</c:v>
                      </c:pt>
                      <c:pt idx="149" formatCode="0%">
                        <c:v>1.0878723350561317</c:v>
                      </c:pt>
                      <c:pt idx="150" formatCode="0%">
                        <c:v>0.79995927083210583</c:v>
                      </c:pt>
                    </c:numCache>
                  </c:numRef>
                </c:val>
                <c:smooth val="0"/>
                <c:extLst xmlns:c15="http://schemas.microsoft.com/office/drawing/2012/chart">
                  <c:ext xmlns:c16="http://schemas.microsoft.com/office/drawing/2014/chart" uri="{C3380CC4-5D6E-409C-BE32-E72D297353CC}">
                    <c16:uniqueId val="{00000005-E215-440E-ACFF-437291917522}"/>
                  </c:ext>
                </c:extLst>
              </c15:ser>
            </c15:filteredLineSeries>
            <c15:filteredLine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flow'!$H$8:$H$158</c15:sqref>
                        </c15:formulaRef>
                      </c:ext>
                    </c:extLst>
                    <c:numCache>
                      <c:formatCode>_(* #,##0_);_(* \(#,##0\);_(* "-"??_);_(@_)</c:formatCode>
                      <c:ptCount val="151"/>
                      <c:pt idx="0">
                        <c:v>1754617</c:v>
                      </c:pt>
                      <c:pt idx="1">
                        <c:v>1740074</c:v>
                      </c:pt>
                      <c:pt idx="2">
                        <c:v>1736465</c:v>
                      </c:pt>
                      <c:pt idx="3">
                        <c:v>1726426</c:v>
                      </c:pt>
                      <c:pt idx="4">
                        <c:v>1739518</c:v>
                      </c:pt>
                      <c:pt idx="5">
                        <c:v>1737181</c:v>
                      </c:pt>
                      <c:pt idx="6">
                        <c:v>1723779</c:v>
                      </c:pt>
                      <c:pt idx="7">
                        <c:v>1693373</c:v>
                      </c:pt>
                      <c:pt idx="8">
                        <c:v>1682158</c:v>
                      </c:pt>
                      <c:pt idx="9">
                        <c:v>1680550</c:v>
                      </c:pt>
                      <c:pt idx="10">
                        <c:v>1661757</c:v>
                      </c:pt>
                      <c:pt idx="11">
                        <c:v>1660495</c:v>
                      </c:pt>
                      <c:pt idx="12">
                        <c:v>1664417</c:v>
                      </c:pt>
                      <c:pt idx="13">
                        <c:v>1664212</c:v>
                      </c:pt>
                      <c:pt idx="14">
                        <c:v>1663976</c:v>
                      </c:pt>
                      <c:pt idx="15">
                        <c:v>1668483</c:v>
                      </c:pt>
                      <c:pt idx="16">
                        <c:v>1670177</c:v>
                      </c:pt>
                      <c:pt idx="17">
                        <c:v>1679386</c:v>
                      </c:pt>
                      <c:pt idx="18">
                        <c:v>1687695</c:v>
                      </c:pt>
                      <c:pt idx="19">
                        <c:v>1669811</c:v>
                      </c:pt>
                      <c:pt idx="20">
                        <c:v>1667781</c:v>
                      </c:pt>
                      <c:pt idx="21">
                        <c:v>1665862</c:v>
                      </c:pt>
                      <c:pt idx="22">
                        <c:v>1651046</c:v>
                      </c:pt>
                      <c:pt idx="23">
                        <c:v>1635512</c:v>
                      </c:pt>
                      <c:pt idx="24">
                        <c:v>1627456</c:v>
                      </c:pt>
                      <c:pt idx="25">
                        <c:v>1614161</c:v>
                      </c:pt>
                      <c:pt idx="26">
                        <c:v>1599539</c:v>
                      </c:pt>
                      <c:pt idx="27">
                        <c:v>1588294</c:v>
                      </c:pt>
                      <c:pt idx="28">
                        <c:v>1568473</c:v>
                      </c:pt>
                      <c:pt idx="29">
                        <c:v>1545378</c:v>
                      </c:pt>
                      <c:pt idx="30">
                        <c:v>1527758</c:v>
                      </c:pt>
                      <c:pt idx="31">
                        <c:v>1508236</c:v>
                      </c:pt>
                      <c:pt idx="32">
                        <c:v>1491033</c:v>
                      </c:pt>
                      <c:pt idx="33">
                        <c:v>1478465</c:v>
                      </c:pt>
                      <c:pt idx="34">
                        <c:v>1479488</c:v>
                      </c:pt>
                      <c:pt idx="35">
                        <c:v>1488070</c:v>
                      </c:pt>
                      <c:pt idx="36">
                        <c:v>1487825</c:v>
                      </c:pt>
                      <c:pt idx="37">
                        <c:v>1484986</c:v>
                      </c:pt>
                      <c:pt idx="38">
                        <c:v>1484257</c:v>
                      </c:pt>
                      <c:pt idx="39">
                        <c:v>1474462</c:v>
                      </c:pt>
                      <c:pt idx="40">
                        <c:v>1479905</c:v>
                      </c:pt>
                      <c:pt idx="41">
                        <c:v>1488716</c:v>
                      </c:pt>
                      <c:pt idx="42">
                        <c:v>1496199</c:v>
                      </c:pt>
                      <c:pt idx="43">
                        <c:v>1499869</c:v>
                      </c:pt>
                      <c:pt idx="44">
                        <c:v>1508564</c:v>
                      </c:pt>
                      <c:pt idx="45">
                        <c:v>1519423</c:v>
                      </c:pt>
                      <c:pt idx="46">
                        <c:v>1519838</c:v>
                      </c:pt>
                      <c:pt idx="47">
                        <c:v>1510021</c:v>
                      </c:pt>
                      <c:pt idx="48">
                        <c:v>1500765</c:v>
                      </c:pt>
                      <c:pt idx="49">
                        <c:v>1491898</c:v>
                      </c:pt>
                      <c:pt idx="50">
                        <c:v>1481952</c:v>
                      </c:pt>
                      <c:pt idx="51">
                        <c:v>1483551</c:v>
                      </c:pt>
                      <c:pt idx="52">
                        <c:v>1490898</c:v>
                      </c:pt>
                      <c:pt idx="53">
                        <c:v>1502580</c:v>
                      </c:pt>
                      <c:pt idx="54">
                        <c:v>1520929</c:v>
                      </c:pt>
                      <c:pt idx="55">
                        <c:v>1544532</c:v>
                      </c:pt>
                      <c:pt idx="56">
                        <c:v>1566423</c:v>
                      </c:pt>
                      <c:pt idx="57">
                        <c:v>1583218</c:v>
                      </c:pt>
                      <c:pt idx="58">
                        <c:v>1591154</c:v>
                      </c:pt>
                      <c:pt idx="59">
                        <c:v>1601187</c:v>
                      </c:pt>
                      <c:pt idx="60">
                        <c:v>1615943</c:v>
                      </c:pt>
                      <c:pt idx="61">
                        <c:v>1629406</c:v>
                      </c:pt>
                      <c:pt idx="62">
                        <c:v>1642676</c:v>
                      </c:pt>
                      <c:pt idx="63">
                        <c:v>1655146</c:v>
                      </c:pt>
                      <c:pt idx="64">
                        <c:v>1664087</c:v>
                      </c:pt>
                      <c:pt idx="65">
                        <c:v>1682550</c:v>
                      </c:pt>
                      <c:pt idx="66">
                        <c:v>1704843</c:v>
                      </c:pt>
                      <c:pt idx="67">
                        <c:v>1716388</c:v>
                      </c:pt>
                      <c:pt idx="68">
                        <c:v>1731637</c:v>
                      </c:pt>
                      <c:pt idx="69">
                        <c:v>1762778</c:v>
                      </c:pt>
                      <c:pt idx="70">
                        <c:v>1784882</c:v>
                      </c:pt>
                      <c:pt idx="71">
                        <c:v>1818748</c:v>
                      </c:pt>
                      <c:pt idx="72">
                        <c:v>1857074</c:v>
                      </c:pt>
                      <c:pt idx="73">
                        <c:v>1893740</c:v>
                      </c:pt>
                      <c:pt idx="74">
                        <c:v>1925466</c:v>
                      </c:pt>
                      <c:pt idx="75">
                        <c:v>1953384</c:v>
                      </c:pt>
                      <c:pt idx="76">
                        <c:v>2009131</c:v>
                      </c:pt>
                      <c:pt idx="77">
                        <c:v>2047971</c:v>
                      </c:pt>
                      <c:pt idx="78">
                        <c:v>2093434</c:v>
                      </c:pt>
                      <c:pt idx="79">
                        <c:v>2154858</c:v>
                      </c:pt>
                      <c:pt idx="80">
                        <c:v>2207702</c:v>
                      </c:pt>
                      <c:pt idx="81">
                        <c:v>2232834</c:v>
                      </c:pt>
                      <c:pt idx="82">
                        <c:v>2272513</c:v>
                      </c:pt>
                      <c:pt idx="83">
                        <c:v>2279064</c:v>
                      </c:pt>
                      <c:pt idx="84">
                        <c:v>2277892</c:v>
                      </c:pt>
                      <c:pt idx="85">
                        <c:v>2285957</c:v>
                      </c:pt>
                      <c:pt idx="86">
                        <c:v>2294132</c:v>
                      </c:pt>
                      <c:pt idx="87">
                        <c:v>2310852</c:v>
                      </c:pt>
                      <c:pt idx="88">
                        <c:v>2308388</c:v>
                      </c:pt>
                      <c:pt idx="89">
                        <c:v>2333298</c:v>
                      </c:pt>
                      <c:pt idx="90">
                        <c:v>2359686</c:v>
                      </c:pt>
                      <c:pt idx="91">
                        <c:v>2388258</c:v>
                      </c:pt>
                      <c:pt idx="92">
                        <c:v>2420027</c:v>
                      </c:pt>
                      <c:pt idx="93">
                        <c:v>2456207</c:v>
                      </c:pt>
                      <c:pt idx="94">
                        <c:v>2475811</c:v>
                      </c:pt>
                      <c:pt idx="95">
                        <c:v>2481566</c:v>
                      </c:pt>
                      <c:pt idx="96">
                        <c:v>2488551</c:v>
                      </c:pt>
                      <c:pt idx="97">
                        <c:v>2495574</c:v>
                      </c:pt>
                      <c:pt idx="98">
                        <c:v>2504848</c:v>
                      </c:pt>
                      <c:pt idx="99">
                        <c:v>2506644</c:v>
                      </c:pt>
                      <c:pt idx="100">
                        <c:v>2532847</c:v>
                      </c:pt>
                      <c:pt idx="101">
                        <c:v>2555136</c:v>
                      </c:pt>
                      <c:pt idx="102">
                        <c:v>2561712</c:v>
                      </c:pt>
                      <c:pt idx="103">
                        <c:v>2548359</c:v>
                      </c:pt>
                      <c:pt idx="104">
                        <c:v>2544872</c:v>
                      </c:pt>
                      <c:pt idx="105">
                        <c:v>2528416</c:v>
                      </c:pt>
                      <c:pt idx="106">
                        <c:v>2514503</c:v>
                      </c:pt>
                      <c:pt idx="107">
                        <c:v>2488855</c:v>
                      </c:pt>
                      <c:pt idx="108">
                        <c:v>2467303</c:v>
                      </c:pt>
                      <c:pt idx="109">
                        <c:v>2437764</c:v>
                      </c:pt>
                      <c:pt idx="110">
                        <c:v>2416526</c:v>
                      </c:pt>
                      <c:pt idx="111">
                        <c:v>2327856</c:v>
                      </c:pt>
                      <c:pt idx="112">
                        <c:v>2126263</c:v>
                      </c:pt>
                      <c:pt idx="113">
                        <c:v>1856296</c:v>
                      </c:pt>
                      <c:pt idx="114">
                        <c:v>1544621</c:v>
                      </c:pt>
                      <c:pt idx="115">
                        <c:v>1228859</c:v>
                      </c:pt>
                      <c:pt idx="116">
                        <c:v>942123</c:v>
                      </c:pt>
                      <c:pt idx="117">
                        <c:v>692094</c:v>
                      </c:pt>
                      <c:pt idx="118">
                        <c:v>505302</c:v>
                      </c:pt>
                      <c:pt idx="119">
                        <c:v>427817</c:v>
                      </c:pt>
                      <c:pt idx="120">
                        <c:v>346578</c:v>
                      </c:pt>
                      <c:pt idx="121">
                        <c:v>262615</c:v>
                      </c:pt>
                      <c:pt idx="122">
                        <c:v>168747</c:v>
                      </c:pt>
                      <c:pt idx="123">
                        <c:v>122712</c:v>
                      </c:pt>
                      <c:pt idx="124">
                        <c:v>123334</c:v>
                      </c:pt>
                      <c:pt idx="125">
                        <c:v>125310</c:v>
                      </c:pt>
                      <c:pt idx="126">
                        <c:v>136067</c:v>
                      </c:pt>
                      <c:pt idx="127">
                        <c:v>150026</c:v>
                      </c:pt>
                      <c:pt idx="128">
                        <c:v>168841</c:v>
                      </c:pt>
                      <c:pt idx="129">
                        <c:v>200694</c:v>
                      </c:pt>
                      <c:pt idx="130">
                        <c:v>265707</c:v>
                      </c:pt>
                      <c:pt idx="131">
                        <c:v>296282</c:v>
                      </c:pt>
                      <c:pt idx="132">
                        <c:v>320201</c:v>
                      </c:pt>
                      <c:pt idx="133">
                        <c:v>350582</c:v>
                      </c:pt>
                      <c:pt idx="134">
                        <c:v>402746</c:v>
                      </c:pt>
                      <c:pt idx="135">
                        <c:v>475205</c:v>
                      </c:pt>
                      <c:pt idx="136">
                        <c:v>596770</c:v>
                      </c:pt>
                      <c:pt idx="137">
                        <c:v>763133</c:v>
                      </c:pt>
                      <c:pt idx="138">
                        <c:v>943178</c:v>
                      </c:pt>
                      <c:pt idx="139">
                        <c:v>1121447</c:v>
                      </c:pt>
                      <c:pt idx="140">
                        <c:v>1268655</c:v>
                      </c:pt>
                      <c:pt idx="141">
                        <c:v>1390204</c:v>
                      </c:pt>
                      <c:pt idx="142">
                        <c:v>1463045</c:v>
                      </c:pt>
                      <c:pt idx="143">
                        <c:v>1490257</c:v>
                      </c:pt>
                      <c:pt idx="144">
                        <c:v>1527509</c:v>
                      </c:pt>
                      <c:pt idx="145">
                        <c:v>1570622</c:v>
                      </c:pt>
                      <c:pt idx="146">
                        <c:v>1595128</c:v>
                      </c:pt>
                      <c:pt idx="147">
                        <c:v>1618392</c:v>
                      </c:pt>
                      <c:pt idx="148">
                        <c:v>1670123</c:v>
                      </c:pt>
                      <c:pt idx="149">
                        <c:v>1717122</c:v>
                      </c:pt>
                      <c:pt idx="150">
                        <c:v>1772851</c:v>
                      </c:pt>
                    </c:numCache>
                  </c:numRef>
                </c:val>
                <c:smooth val="0"/>
                <c:extLst xmlns:c15="http://schemas.microsoft.com/office/drawing/2012/chart">
                  <c:ext xmlns:c16="http://schemas.microsoft.com/office/drawing/2014/chart" uri="{C3380CC4-5D6E-409C-BE32-E72D297353CC}">
                    <c16:uniqueId val="{00000006-E215-440E-ACFF-437291917522}"/>
                  </c:ext>
                </c:extLst>
              </c15:ser>
            </c15:filteredLineSeries>
            <c15:filteredLine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flow'!$I$8:$I$158</c15:sqref>
                        </c15:formulaRef>
                      </c:ext>
                    </c:extLst>
                    <c:numCache>
                      <c:formatCode>General</c:formatCode>
                      <c:ptCount val="151"/>
                      <c:pt idx="12" formatCode="0%">
                        <c:v>-5.1407230181857354E-2</c:v>
                      </c:pt>
                      <c:pt idx="13" formatCode="0%">
                        <c:v>-4.3596996449576285E-2</c:v>
                      </c:pt>
                      <c:pt idx="14" formatCode="0%">
                        <c:v>-4.1745154667672542E-2</c:v>
                      </c:pt>
                      <c:pt idx="15" formatCode="0%">
                        <c:v>-3.3562400010194469E-2</c:v>
                      </c:pt>
                      <c:pt idx="16" formatCode="0%">
                        <c:v>-3.9862191710577297E-2</c:v>
                      </c:pt>
                      <c:pt idx="17" formatCode="0%">
                        <c:v>-3.3269417521835661E-2</c:v>
                      </c:pt>
                      <c:pt idx="18" formatCode="0%">
                        <c:v>-2.0933077848146426E-2</c:v>
                      </c:pt>
                      <c:pt idx="19" formatCode="0%">
                        <c:v>-1.3914240985299755E-2</c:v>
                      </c:pt>
                      <c:pt idx="20" formatCode="0%">
                        <c:v>-8.5467595790645109E-3</c:v>
                      </c:pt>
                      <c:pt idx="21" formatCode="0%">
                        <c:v>-8.7399958346969734E-3</c:v>
                      </c:pt>
                      <c:pt idx="22" formatCode="0%">
                        <c:v>-6.4455874113964915E-3</c:v>
                      </c:pt>
                      <c:pt idx="23" formatCode="0%">
                        <c:v>-1.5045513536626127E-2</c:v>
                      </c:pt>
                      <c:pt idx="24" formatCode="0%">
                        <c:v>-2.2206574434171244E-2</c:v>
                      </c:pt>
                      <c:pt idx="25" formatCode="0%">
                        <c:v>-3.0074894304331419E-2</c:v>
                      </c:pt>
                      <c:pt idx="26" formatCode="0%">
                        <c:v>-3.8724717183420916E-2</c:v>
                      </c:pt>
                      <c:pt idx="27" formatCode="0%">
                        <c:v>-4.8061023097028858E-2</c:v>
                      </c:pt>
                      <c:pt idx="28" formatCode="0%">
                        <c:v>-6.089414475232266E-2</c:v>
                      </c:pt>
                      <c:pt idx="29" formatCode="0%">
                        <c:v>-7.97958301426831E-2</c:v>
                      </c:pt>
                      <c:pt idx="30" formatCode="0%">
                        <c:v>-9.4766530682380404E-2</c:v>
                      </c:pt>
                      <c:pt idx="31" formatCode="0%">
                        <c:v>-9.6762447965667978E-2</c:v>
                      </c:pt>
                      <c:pt idx="32" formatCode="0%">
                        <c:v>-0.10597794314721178</c:v>
                      </c:pt>
                      <c:pt idx="33" formatCode="0%">
                        <c:v>-0.11249251138449644</c:v>
                      </c:pt>
                      <c:pt idx="34" formatCode="0%">
                        <c:v>-0.10390867365294486</c:v>
                      </c:pt>
                      <c:pt idx="35" formatCode="0%">
                        <c:v>-9.0150362699876252E-2</c:v>
                      </c:pt>
                      <c:pt idx="36" formatCode="0%">
                        <c:v>-8.5797096818592947E-2</c:v>
                      </c:pt>
                      <c:pt idx="37" formatCode="0%">
                        <c:v>-8.0026094051336885E-2</c:v>
                      </c:pt>
                      <c:pt idx="38" formatCode="0%">
                        <c:v>-7.2072015749537838E-2</c:v>
                      </c:pt>
                      <c:pt idx="39" formatCode="0%">
                        <c:v>-7.1669350888437525E-2</c:v>
                      </c:pt>
                      <c:pt idx="40" formatCode="0%">
                        <c:v>-5.6467659946967529E-2</c:v>
                      </c:pt>
                      <c:pt idx="41" formatCode="0%">
                        <c:v>-3.6665463077641847E-2</c:v>
                      </c:pt>
                      <c:pt idx="42" formatCode="0%">
                        <c:v>-2.0657067415127264E-2</c:v>
                      </c:pt>
                      <c:pt idx="43" formatCode="0%">
                        <c:v>-5.5475403053633519E-3</c:v>
                      </c:pt>
                      <c:pt idx="44" formatCode="0%">
                        <c:v>1.1757620388012873E-2</c:v>
                      </c:pt>
                      <c:pt idx="45" formatCode="0%">
                        <c:v>2.770305688670344E-2</c:v>
                      </c:pt>
                      <c:pt idx="46" formatCode="0%">
                        <c:v>2.727294847947398E-2</c:v>
                      </c:pt>
                      <c:pt idx="47" formatCode="0%">
                        <c:v>1.4751322182424214E-2</c:v>
                      </c:pt>
                      <c:pt idx="48" formatCode="0%">
                        <c:v>8.6972594223110912E-3</c:v>
                      </c:pt>
                      <c:pt idx="49" formatCode="0%">
                        <c:v>4.654589336195762E-3</c:v>
                      </c:pt>
                      <c:pt idx="50" formatCode="0%">
                        <c:v>-1.5529655578515043E-3</c:v>
                      </c:pt>
                      <c:pt idx="51" formatCode="0%">
                        <c:v>6.1642822941520362E-3</c:v>
                      </c:pt>
                      <c:pt idx="52" formatCode="0%">
                        <c:v>7.4281795115226992E-3</c:v>
                      </c:pt>
                      <c:pt idx="53" formatCode="0%">
                        <c:v>9.3127231789004745E-3</c:v>
                      </c:pt>
                      <c:pt idx="54" formatCode="0%">
                        <c:v>1.6528550012398082E-2</c:v>
                      </c:pt>
                      <c:pt idx="55" formatCode="0%">
                        <c:v>2.9777933939564055E-2</c:v>
                      </c:pt>
                      <c:pt idx="56" formatCode="0%">
                        <c:v>3.8353692650759268E-2</c:v>
                      </c:pt>
                      <c:pt idx="57" formatCode="0%">
                        <c:v>4.1986332969818151E-2</c:v>
                      </c:pt>
                      <c:pt idx="58" formatCode="0%">
                        <c:v>4.6923422101566088E-2</c:v>
                      </c:pt>
                      <c:pt idx="59" formatCode="0%">
                        <c:v>6.0373994798747832E-2</c:v>
                      </c:pt>
                      <c:pt idx="60" formatCode="0%">
                        <c:v>7.6746192775018068E-2</c:v>
                      </c:pt>
                      <c:pt idx="61" formatCode="0%">
                        <c:v>9.2169840029278138E-2</c:v>
                      </c:pt>
                      <c:pt idx="62" formatCode="0%">
                        <c:v>0.10845425492863467</c:v>
                      </c:pt>
                      <c:pt idx="63" formatCode="0%">
                        <c:v>0.1156650496005867</c:v>
                      </c:pt>
                      <c:pt idx="64" formatCode="0%">
                        <c:v>0.11616421780698613</c:v>
                      </c:pt>
                      <c:pt idx="65" formatCode="0%">
                        <c:v>0.11977398873936829</c:v>
                      </c:pt>
                      <c:pt idx="66" formatCode="0%">
                        <c:v>0.12092214692467564</c:v>
                      </c:pt>
                      <c:pt idx="67" formatCode="0%">
                        <c:v>0.11126736124599555</c:v>
                      </c:pt>
                      <c:pt idx="68" formatCode="0%">
                        <c:v>0.10547214896614772</c:v>
                      </c:pt>
                      <c:pt idx="69" formatCode="0%">
                        <c:v>0.11341457714604053</c:v>
                      </c:pt>
                      <c:pt idx="70" formatCode="0%">
                        <c:v>0.12175314268763426</c:v>
                      </c:pt>
                      <c:pt idx="71" formatCode="0%">
                        <c:v>0.13587482286578645</c:v>
                      </c:pt>
                      <c:pt idx="72" formatCode="0%">
                        <c:v>0.14921999105166456</c:v>
                      </c:pt>
                      <c:pt idx="73" formatCode="0%">
                        <c:v>0.16222721654394301</c:v>
                      </c:pt>
                      <c:pt idx="74" formatCode="0%">
                        <c:v>0.17215202511024694</c:v>
                      </c:pt>
                      <c:pt idx="75" formatCode="0%">
                        <c:v>0.18018833383882751</c:v>
                      </c:pt>
                      <c:pt idx="76" formatCode="0%">
                        <c:v>0.20734733220078036</c:v>
                      </c:pt>
                      <c:pt idx="77" formatCode="0%">
                        <c:v>0.21718284746367122</c:v>
                      </c:pt>
                      <c:pt idx="78" formatCode="0%">
                        <c:v>0.22793359857769893</c:v>
                      </c:pt>
                      <c:pt idx="79" formatCode="0%">
                        <c:v>0.25546088646623022</c:v>
                      </c:pt>
                      <c:pt idx="80" formatCode="0%">
                        <c:v>0.2749219380274272</c:v>
                      </c:pt>
                      <c:pt idx="81" formatCode="0%">
                        <c:v>0.26665637987313207</c:v>
                      </c:pt>
                      <c:pt idx="82" formatCode="0%">
                        <c:v>0.27320069337917019</c:v>
                      </c:pt>
                      <c:pt idx="83" formatCode="0%">
                        <c:v>0.25309498622129067</c:v>
                      </c:pt>
                      <c:pt idx="84" formatCode="0%">
                        <c:v>0.226602709423534</c:v>
                      </c:pt>
                      <c:pt idx="85" formatCode="0%">
                        <c:v>0.20711238079144972</c:v>
                      </c:pt>
                      <c:pt idx="86" formatCode="0%">
                        <c:v>0.19146845490909734</c:v>
                      </c:pt>
                      <c:pt idx="87" formatCode="0%">
                        <c:v>0.18299934882235136</c:v>
                      </c:pt>
                      <c:pt idx="88" formatCode="0%">
                        <c:v>0.14894847573403625</c:v>
                      </c:pt>
                      <c:pt idx="89" formatCode="0%">
                        <c:v>0.13932179703716507</c:v>
                      </c:pt>
                      <c:pt idx="90" formatCode="0%">
                        <c:v>0.12718432967077062</c:v>
                      </c:pt>
                      <c:pt idx="91" formatCode="0%">
                        <c:v>0.10831340162553635</c:v>
                      </c:pt>
                      <c:pt idx="92" formatCode="0%">
                        <c:v>9.6174664877777885E-2</c:v>
                      </c:pt>
                      <c:pt idx="93" formatCode="0%">
                        <c:v>0.100040128374971</c:v>
                      </c:pt>
                      <c:pt idx="94" formatCode="0%">
                        <c:v>8.9459554246774389E-2</c:v>
                      </c:pt>
                      <c:pt idx="95" formatCode="0%">
                        <c:v>8.8853143220199174E-2</c:v>
                      </c:pt>
                      <c:pt idx="96" formatCode="0%">
                        <c:v>9.2479801500685715E-2</c:v>
                      </c:pt>
                      <c:pt idx="97" formatCode="0%">
                        <c:v>9.1697700350444042E-2</c:v>
                      </c:pt>
                      <c:pt idx="98" formatCode="0%">
                        <c:v>9.1849989451348049E-2</c:v>
                      </c:pt>
                      <c:pt idx="99" formatCode="0%">
                        <c:v>8.4727191529358009E-2</c:v>
                      </c:pt>
                      <c:pt idx="100" formatCode="0%">
                        <c:v>9.7236253177542073E-2</c:v>
                      </c:pt>
                      <c:pt idx="101" formatCode="0%">
                        <c:v>9.5074868276576754E-2</c:v>
                      </c:pt>
                      <c:pt idx="102" formatCode="0%">
                        <c:v>8.5615628520065809E-2</c:v>
                      </c:pt>
                      <c:pt idx="103" formatCode="0%">
                        <c:v>6.703672718776614E-2</c:v>
                      </c:pt>
                      <c:pt idx="104" formatCode="0%">
                        <c:v>5.1588267403628138E-2</c:v>
                      </c:pt>
                      <c:pt idx="105" formatCode="0%">
                        <c:v>2.9398580819939037E-2</c:v>
                      </c:pt>
                      <c:pt idx="106" formatCode="0%">
                        <c:v>1.5628010377205692E-2</c:v>
                      </c:pt>
                      <c:pt idx="107" formatCode="0%">
                        <c:v>2.9372581668188555E-3</c:v>
                      </c:pt>
                      <c:pt idx="108" formatCode="0%">
                        <c:v>-8.5383020078752658E-3</c:v>
                      </c:pt>
                      <c:pt idx="109" formatCode="0%">
                        <c:v>-2.3165011336069376E-2</c:v>
                      </c:pt>
                      <c:pt idx="110" formatCode="0%">
                        <c:v>-3.5260422987742172E-2</c:v>
                      </c:pt>
                      <c:pt idx="111" formatCode="0%">
                        <c:v>-7.1325644965938517E-2</c:v>
                      </c:pt>
                      <c:pt idx="112" formatCode="0%">
                        <c:v>-0.16052450069032989</c:v>
                      </c:pt>
                      <c:pt idx="113" formatCode="0%">
                        <c:v>-0.27350403266205792</c:v>
                      </c:pt>
                      <c:pt idx="114" formatCode="0%">
                        <c:v>-0.39703565428119947</c:v>
                      </c:pt>
                      <c:pt idx="115" formatCode="0%">
                        <c:v>-0.51778418974720597</c:v>
                      </c:pt>
                      <c:pt idx="116" formatCode="0%">
                        <c:v>-0.62979552606182154</c:v>
                      </c:pt>
                      <c:pt idx="117" formatCode="0%">
                        <c:v>-0.72627368281168925</c:v>
                      </c:pt>
                      <c:pt idx="118" formatCode="0%">
                        <c:v>-0.79904498026051274</c:v>
                      </c:pt>
                      <c:pt idx="119" formatCode="0%">
                        <c:v>-0.82810690056270853</c:v>
                      </c:pt>
                      <c:pt idx="120" formatCode="0%">
                        <c:v>-0.85953164244521241</c:v>
                      </c:pt>
                      <c:pt idx="121" formatCode="0%">
                        <c:v>-0.89227218057203239</c:v>
                      </c:pt>
                      <c:pt idx="122" formatCode="0%">
                        <c:v>-0.93016959056099546</c:v>
                      </c:pt>
                      <c:pt idx="123" formatCode="0%">
                        <c:v>-0.94728539909685139</c:v>
                      </c:pt>
                      <c:pt idx="124" formatCode="0%">
                        <c:v>-0.94199494606264611</c:v>
                      </c:pt>
                      <c:pt idx="125" formatCode="0%">
                        <c:v>-0.93249460215396685</c:v>
                      </c:pt>
                      <c:pt idx="126" formatCode="0%">
                        <c:v>-0.91190913499169057</c:v>
                      </c:pt>
                      <c:pt idx="127" formatCode="0%">
                        <c:v>-0.87791439050371112</c:v>
                      </c:pt>
                      <c:pt idx="128" formatCode="0%">
                        <c:v>-0.82078667010570805</c:v>
                      </c:pt>
                      <c:pt idx="129" formatCode="0%">
                        <c:v>-0.71001915924715431</c:v>
                      </c:pt>
                      <c:pt idx="130" formatCode="0%">
                        <c:v>-0.47416198629730338</c:v>
                      </c:pt>
                      <c:pt idx="131" formatCode="0%">
                        <c:v>-0.3074562254421867</c:v>
                      </c:pt>
                      <c:pt idx="132" formatCode="0%">
                        <c:v>-7.6106965820103983E-2</c:v>
                      </c:pt>
                      <c:pt idx="133" formatCode="0%">
                        <c:v>0.33496563410315483</c:v>
                      </c:pt>
                      <c:pt idx="134" formatCode="0%">
                        <c:v>1.3866853929255039</c:v>
                      </c:pt>
                      <c:pt idx="135" formatCode="0%">
                        <c:v>2.8725226546711</c:v>
                      </c:pt>
                      <c:pt idx="136" formatCode="0%">
                        <c:v>3.8386495208134011</c:v>
                      </c:pt>
                      <c:pt idx="137" formatCode="0%">
                        <c:v>5.0899608969755006</c:v>
                      </c:pt>
                      <c:pt idx="138" formatCode="0%">
                        <c:v>5.9317174627205711</c:v>
                      </c:pt>
                      <c:pt idx="139" formatCode="0%">
                        <c:v>6.4750176636049748</c:v>
                      </c:pt>
                      <c:pt idx="140" formatCode="0%">
                        <c:v>6.5139036134588162</c:v>
                      </c:pt>
                      <c:pt idx="141" formatCode="0%">
                        <c:v>5.9269833677140324</c:v>
                      </c:pt>
                      <c:pt idx="142" formatCode="0%">
                        <c:v>4.5062343107257243</c:v>
                      </c:pt>
                      <c:pt idx="143" formatCode="0%">
                        <c:v>4.0298600657481725</c:v>
                      </c:pt>
                      <c:pt idx="144" formatCode="0%">
                        <c:v>3.7704691740500498</c:v>
                      </c:pt>
                      <c:pt idx="145" formatCode="0%">
                        <c:v>3.4800417591319577</c:v>
                      </c:pt>
                      <c:pt idx="146" formatCode="0%">
                        <c:v>2.9606302731746559</c:v>
                      </c:pt>
                      <c:pt idx="147" formatCode="0%">
                        <c:v>2.4056712366241939</c:v>
                      </c:pt>
                      <c:pt idx="148" formatCode="0%">
                        <c:v>1.798604152353503</c:v>
                      </c:pt>
                      <c:pt idx="149" formatCode="0%">
                        <c:v>1.2500953306959599</c:v>
                      </c:pt>
                      <c:pt idx="150" formatCode="0%">
                        <c:v>0.87965686222536998</c:v>
                      </c:pt>
                    </c:numCache>
                  </c:numRef>
                </c:val>
                <c:smooth val="0"/>
                <c:extLst xmlns:c15="http://schemas.microsoft.com/office/drawing/2012/chart">
                  <c:ext xmlns:c16="http://schemas.microsoft.com/office/drawing/2014/chart" uri="{C3380CC4-5D6E-409C-BE32-E72D297353CC}">
                    <c16:uniqueId val="{00000007-E215-440E-ACFF-437291917522}"/>
                  </c:ext>
                </c:extLst>
              </c15:ser>
            </c15:filteredLineSeries>
            <c15:filteredLineSeries>
              <c15:ser>
                <c:idx val="9"/>
                <c:order val="9"/>
                <c:tx>
                  <c:strRef>
                    <c:extLst>
                      <c:ext xmlns:c15="http://schemas.microsoft.com/office/drawing/2012/chart" uri="{02D57815-91ED-43cb-92C2-25804820EDAC}">
                        <c15:formulaRef>
                          <c15:sqref>'international air flow'!$K$7</c15:sqref>
                        </c15:formulaRef>
                      </c:ext>
                    </c:extLst>
                    <c:strCache>
                      <c:ptCount val="1"/>
                      <c:pt idx="0">
                        <c:v>% Change year on year (George Best Belfast City Airport)</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flow'!$K$8:$K$158</c15:sqref>
                        </c15:formulaRef>
                      </c:ext>
                    </c:extLst>
                    <c:numCache>
                      <c:formatCode>General</c:formatCode>
                      <c:ptCount val="151"/>
                      <c:pt idx="12" formatCode="0%">
                        <c:v>-0.25426963076042364</c:v>
                      </c:pt>
                      <c:pt idx="13" formatCode="0%">
                        <c:v>-0.2172623461367344</c:v>
                      </c:pt>
                      <c:pt idx="14" formatCode="0%">
                        <c:v>-0.1527842088113735</c:v>
                      </c:pt>
                      <c:pt idx="15" formatCode="0%">
                        <c:v>6.7555197539452966E-3</c:v>
                      </c:pt>
                      <c:pt idx="16" formatCode="0%">
                        <c:v>0.21572027972027971</c:v>
                      </c:pt>
                      <c:pt idx="17" formatCode="0%">
                        <c:v>0.43422996779693124</c:v>
                      </c:pt>
                      <c:pt idx="18" formatCode="0%">
                        <c:v>0.55576663206752708</c:v>
                      </c:pt>
                      <c:pt idx="19" formatCode="0%">
                        <c:v>0.5397088740099939</c:v>
                      </c:pt>
                      <c:pt idx="20" formatCode="0%">
                        <c:v>0.63382346780612464</c:v>
                      </c:pt>
                      <c:pt idx="21" formatCode="0%">
                        <c:v>0.6412589028720298</c:v>
                      </c:pt>
                      <c:pt idx="22" formatCode="0%">
                        <c:v>0.70279407594826271</c:v>
                      </c:pt>
                      <c:pt idx="23" formatCode="0%">
                        <c:v>0.66600471368715086</c:v>
                      </c:pt>
                      <c:pt idx="24" formatCode="0%">
                        <c:v>0.56254264756055949</c:v>
                      </c:pt>
                      <c:pt idx="25" formatCode="0%">
                        <c:v>0.45341248789524652</c:v>
                      </c:pt>
                      <c:pt idx="26" formatCode="0%">
                        <c:v>0.30053439132018944</c:v>
                      </c:pt>
                      <c:pt idx="27" formatCode="0%">
                        <c:v>7.9122038151697549E-2</c:v>
                      </c:pt>
                      <c:pt idx="28" formatCode="0%">
                        <c:v>-6.6510208151181874E-2</c:v>
                      </c:pt>
                      <c:pt idx="29" formatCode="0%">
                        <c:v>-0.11012639837280255</c:v>
                      </c:pt>
                      <c:pt idx="30" formatCode="0%">
                        <c:v>3.3170105363864097E-2</c:v>
                      </c:pt>
                      <c:pt idx="31" formatCode="0%">
                        <c:v>0.30588657849840295</c:v>
                      </c:pt>
                      <c:pt idx="32" formatCode="0%">
                        <c:v>0.5646650085895234</c:v>
                      </c:pt>
                      <c:pt idx="33" formatCode="0%">
                        <c:v>0.80744761197659976</c:v>
                      </c:pt>
                      <c:pt idx="34" formatCode="0%">
                        <c:v>1.0120279756110058</c:v>
                      </c:pt>
                      <c:pt idx="35" formatCode="0%">
                        <c:v>1.0706417091285383</c:v>
                      </c:pt>
                      <c:pt idx="36" formatCode="0%">
                        <c:v>1.1570888546201401</c:v>
                      </c:pt>
                      <c:pt idx="37" formatCode="0%">
                        <c:v>1.2983053302433372</c:v>
                      </c:pt>
                      <c:pt idx="38" formatCode="0%">
                        <c:v>1.4721785553082538</c:v>
                      </c:pt>
                      <c:pt idx="39" formatCode="0%">
                        <c:v>1.6472650062350442</c:v>
                      </c:pt>
                      <c:pt idx="40" formatCode="0%">
                        <c:v>1.5532149136500319</c:v>
                      </c:pt>
                      <c:pt idx="41" formatCode="0%">
                        <c:v>1.2684378478664193</c:v>
                      </c:pt>
                      <c:pt idx="42" formatCode="0%">
                        <c:v>0.81235226746594535</c:v>
                      </c:pt>
                      <c:pt idx="43" formatCode="0%">
                        <c:v>0.44697111087099595</c:v>
                      </c:pt>
                      <c:pt idx="44" formatCode="0%">
                        <c:v>0.18657566347390758</c:v>
                      </c:pt>
                      <c:pt idx="45" formatCode="0%">
                        <c:v>2.6891696648630274E-2</c:v>
                      </c:pt>
                      <c:pt idx="46" formatCode="0%">
                        <c:v>-9.9366544644278215E-2</c:v>
                      </c:pt>
                      <c:pt idx="47" formatCode="0%">
                        <c:v>-0.11921254562592122</c:v>
                      </c:pt>
                      <c:pt idx="48" formatCode="0%">
                        <c:v>-0.1315091892575839</c:v>
                      </c:pt>
                      <c:pt idx="49" formatCode="0%">
                        <c:v>-0.14157239640775168</c:v>
                      </c:pt>
                      <c:pt idx="50" formatCode="0%">
                        <c:v>-0.14911071237447665</c:v>
                      </c:pt>
                      <c:pt idx="51" formatCode="0%">
                        <c:v>-0.14327090786408136</c:v>
                      </c:pt>
                      <c:pt idx="52" formatCode="0%">
                        <c:v>-0.14006216976335589</c:v>
                      </c:pt>
                      <c:pt idx="53" formatCode="0%">
                        <c:v>-0.10380407757334659</c:v>
                      </c:pt>
                      <c:pt idx="54" formatCode="0%">
                        <c:v>-2.2931554922116078E-2</c:v>
                      </c:pt>
                      <c:pt idx="55" formatCode="0%">
                        <c:v>2.804366420919718E-2</c:v>
                      </c:pt>
                      <c:pt idx="56" formatCode="0%">
                        <c:v>0.10033283155408858</c:v>
                      </c:pt>
                      <c:pt idx="57" formatCode="0%">
                        <c:v>0.12752339768126736</c:v>
                      </c:pt>
                      <c:pt idx="58" formatCode="0%">
                        <c:v>0.17573002891133621</c:v>
                      </c:pt>
                      <c:pt idx="59" formatCode="0%">
                        <c:v>0.21191662955887211</c:v>
                      </c:pt>
                      <c:pt idx="60" formatCode="0%">
                        <c:v>0.24649980331881291</c:v>
                      </c:pt>
                      <c:pt idx="61" formatCode="0%">
                        <c:v>0.27291481598402478</c:v>
                      </c:pt>
                      <c:pt idx="62" formatCode="0%">
                        <c:v>0.30374913985098151</c:v>
                      </c:pt>
                      <c:pt idx="63" formatCode="0%">
                        <c:v>0.34153372911202418</c:v>
                      </c:pt>
                      <c:pt idx="64" formatCode="0%">
                        <c:v>0.39139936236135853</c:v>
                      </c:pt>
                      <c:pt idx="65" formatCode="0%">
                        <c:v>0.48743164611487105</c:v>
                      </c:pt>
                      <c:pt idx="66" formatCode="0%">
                        <c:v>0.48488330489348819</c:v>
                      </c:pt>
                      <c:pt idx="67" formatCode="0%">
                        <c:v>0.51600995793630355</c:v>
                      </c:pt>
                      <c:pt idx="68" formatCode="0%">
                        <c:v>0.51075005648015659</c:v>
                      </c:pt>
                      <c:pt idx="69" formatCode="0%">
                        <c:v>0.54643602087067156</c:v>
                      </c:pt>
                      <c:pt idx="70" formatCode="0%">
                        <c:v>0.54458386191057373</c:v>
                      </c:pt>
                      <c:pt idx="71" formatCode="0%">
                        <c:v>0.53353087590375725</c:v>
                      </c:pt>
                      <c:pt idx="72" formatCode="0%">
                        <c:v>0.52746950916624302</c:v>
                      </c:pt>
                      <c:pt idx="73" formatCode="0%">
                        <c:v>0.52190789283963435</c:v>
                      </c:pt>
                      <c:pt idx="74" formatCode="0%">
                        <c:v>0.50832846205796722</c:v>
                      </c:pt>
                      <c:pt idx="75" formatCode="0%">
                        <c:v>0.47381101394050501</c:v>
                      </c:pt>
                      <c:pt idx="76" formatCode="0%">
                        <c:v>0.45375868671873321</c:v>
                      </c:pt>
                      <c:pt idx="77" formatCode="0%">
                        <c:v>0.26839276511154198</c:v>
                      </c:pt>
                      <c:pt idx="78" formatCode="0%">
                        <c:v>0.14588498056133489</c:v>
                      </c:pt>
                      <c:pt idx="79" formatCode="0%">
                        <c:v>3.4502134332258905E-2</c:v>
                      </c:pt>
                      <c:pt idx="80" formatCode="0%">
                        <c:v>-5.4312833613724638E-2</c:v>
                      </c:pt>
                      <c:pt idx="81" formatCode="0%">
                        <c:v>-0.16302765647743814</c:v>
                      </c:pt>
                      <c:pt idx="82" formatCode="0%">
                        <c:v>-0.17741508567335912</c:v>
                      </c:pt>
                      <c:pt idx="83" formatCode="0%">
                        <c:v>-0.18447412353923207</c:v>
                      </c:pt>
                      <c:pt idx="84" formatCode="0%">
                        <c:v>-0.19713363124387856</c:v>
                      </c:pt>
                      <c:pt idx="85" formatCode="0%">
                        <c:v>-0.21274765420121572</c:v>
                      </c:pt>
                      <c:pt idx="86" formatCode="0%">
                        <c:v>-0.22524193669762052</c:v>
                      </c:pt>
                      <c:pt idx="87" formatCode="0%">
                        <c:v>-0.23288901582481839</c:v>
                      </c:pt>
                      <c:pt idx="88" formatCode="0%">
                        <c:v>-0.30497600609744818</c:v>
                      </c:pt>
                      <c:pt idx="89" formatCode="0%">
                        <c:v>-0.30249674942728005</c:v>
                      </c:pt>
                      <c:pt idx="90" formatCode="0%">
                        <c:v>-0.29857252618383273</c:v>
                      </c:pt>
                      <c:pt idx="91" formatCode="0%">
                        <c:v>-0.31361552161885636</c:v>
                      </c:pt>
                      <c:pt idx="92" formatCode="0%">
                        <c:v>-0.32905648774488272</c:v>
                      </c:pt>
                      <c:pt idx="93" formatCode="0%">
                        <c:v>-0.28801984877126652</c:v>
                      </c:pt>
                      <c:pt idx="94" formatCode="0%">
                        <c:v>-0.35064142300794504</c:v>
                      </c:pt>
                      <c:pt idx="95" formatCode="0%">
                        <c:v>-0.35313127866863792</c:v>
                      </c:pt>
                      <c:pt idx="96" formatCode="0%">
                        <c:v>-0.35136049559208959</c:v>
                      </c:pt>
                      <c:pt idx="97" formatCode="0%">
                        <c:v>-0.34738635871318063</c:v>
                      </c:pt>
                      <c:pt idx="98" formatCode="0%">
                        <c:v>-0.34366637689464763</c:v>
                      </c:pt>
                      <c:pt idx="99" formatCode="0%">
                        <c:v>-0.34288611613244568</c:v>
                      </c:pt>
                      <c:pt idx="100" formatCode="0%">
                        <c:v>-0.25590234709793502</c:v>
                      </c:pt>
                      <c:pt idx="101" formatCode="0%">
                        <c:v>-0.23625489608645961</c:v>
                      </c:pt>
                      <c:pt idx="102" formatCode="0%">
                        <c:v>-0.21797458721520155</c:v>
                      </c:pt>
                      <c:pt idx="103" formatCode="0%">
                        <c:v>-0.17377942177809677</c:v>
                      </c:pt>
                      <c:pt idx="104" formatCode="0%">
                        <c:v>-0.11221824323881975</c:v>
                      </c:pt>
                      <c:pt idx="105" formatCode="0%">
                        <c:v>-0.15877999402608609</c:v>
                      </c:pt>
                      <c:pt idx="106" formatCode="0%">
                        <c:v>-9.7364221326706843E-2</c:v>
                      </c:pt>
                      <c:pt idx="107" formatCode="0%">
                        <c:v>-8.3671525895538792E-2</c:v>
                      </c:pt>
                      <c:pt idx="108" formatCode="0%">
                        <c:v>-7.9615330928539424E-2</c:v>
                      </c:pt>
                      <c:pt idx="109" formatCode="0%">
                        <c:v>-8.0296816451774708E-2</c:v>
                      </c:pt>
                      <c:pt idx="110" formatCode="0%">
                        <c:v>-7.9440600836138964E-2</c:v>
                      </c:pt>
                      <c:pt idx="111" formatCode="0%">
                        <c:v>-8.7426194310252281E-2</c:v>
                      </c:pt>
                      <c:pt idx="112" formatCode="0%">
                        <c:v>-0.20241382764097354</c:v>
                      </c:pt>
                      <c:pt idx="113" formatCode="0%">
                        <c:v>-0.31525766006595868</c:v>
                      </c:pt>
                      <c:pt idx="114" formatCode="0%">
                        <c:v>-0.44083540365802415</c:v>
                      </c:pt>
                      <c:pt idx="115" formatCode="0%">
                        <c:v>-0.59259176764076982</c:v>
                      </c:pt>
                      <c:pt idx="116" formatCode="0%">
                        <c:v>-0.74448770703361211</c:v>
                      </c:pt>
                      <c:pt idx="117" formatCode="0%">
                        <c:v>-0.80989316205595974</c:v>
                      </c:pt>
                      <c:pt idx="118" formatCode="0%">
                        <c:v>-0.83608899940258019</c:v>
                      </c:pt>
                      <c:pt idx="119" formatCode="0%">
                        <c:v>-0.86937196213865442</c:v>
                      </c:pt>
                      <c:pt idx="120" formatCode="0%">
                        <c:v>-0.89667943805874839</c:v>
                      </c:pt>
                      <c:pt idx="121" formatCode="0%">
                        <c:v>-0.91845114928700899</c:v>
                      </c:pt>
                      <c:pt idx="122" formatCode="0%">
                        <c:v>-0.94520492890385743</c:v>
                      </c:pt>
                      <c:pt idx="123" formatCode="0%">
                        <c:v>-0.95855696885032959</c:v>
                      </c:pt>
                      <c:pt idx="124" formatCode="0%">
                        <c:v>-0.95087231466116517</c:v>
                      </c:pt>
                      <c:pt idx="125" formatCode="0%">
                        <c:v>-0.93143651273564387</c:v>
                      </c:pt>
                      <c:pt idx="126" formatCode="0%">
                        <c:v>-0.83522525016809712</c:v>
                      </c:pt>
                      <c:pt idx="127" formatCode="0%">
                        <c:v>-0.53403313104805639</c:v>
                      </c:pt>
                      <c:pt idx="128" formatCode="0%">
                        <c:v>0.28904153078010908</c:v>
                      </c:pt>
                      <c:pt idx="129" formatCode="0%">
                        <c:v>1.196073548333541</c:v>
                      </c:pt>
                      <c:pt idx="130" formatCode="0%">
                        <c:v>1.714672708466729</c:v>
                      </c:pt>
                      <c:pt idx="131" formatCode="0%">
                        <c:v>2.4945532435740514</c:v>
                      </c:pt>
                      <c:pt idx="132" formatCode="0%">
                        <c:v>3.533992583436341</c:v>
                      </c:pt>
                      <c:pt idx="133" formatCode="0%">
                        <c:v>4.8474626278520851</c:v>
                      </c:pt>
                      <c:pt idx="134" formatCode="0%">
                        <c:v>7.87663194953792</c:v>
                      </c:pt>
                      <c:pt idx="135" formatCode="0%">
                        <c:v>11.405479992115119</c:v>
                      </c:pt>
                      <c:pt idx="136" formatCode="0%">
                        <c:v>11.131458827825451</c:v>
                      </c:pt>
                      <c:pt idx="137" formatCode="0%">
                        <c:v>9.8907628036515547</c:v>
                      </c:pt>
                      <c:pt idx="138" formatCode="0%">
                        <c:v>4.6979516722675632</c:v>
                      </c:pt>
                      <c:pt idx="139" formatCode="0%">
                        <c:v>1.648949900269858</c:v>
                      </c:pt>
                      <c:pt idx="140" formatCode="0%">
                        <c:v>0.2307898979043525</c:v>
                      </c:pt>
                      <c:pt idx="141" formatCode="0%">
                        <c:v>-4.5889245889245887E-2</c:v>
                      </c:pt>
                      <c:pt idx="142" formatCode="0%">
                        <c:v>-5.6045431453661372E-2</c:v>
                      </c:pt>
                      <c:pt idx="143" formatCode="0%">
                        <c:v>-5.5147895833698182E-2</c:v>
                      </c:pt>
                      <c:pt idx="144" formatCode="0%">
                        <c:v>-3.8065703380588879E-2</c:v>
                      </c:pt>
                      <c:pt idx="145" formatCode="0%">
                        <c:v>1.4077400474292345E-2</c:v>
                      </c:pt>
                      <c:pt idx="146" formatCode="0%">
                        <c:v>5.8897408778424115E-2</c:v>
                      </c:pt>
                      <c:pt idx="147" formatCode="0%">
                        <c:v>6.2066006705543991E-2</c:v>
                      </c:pt>
                      <c:pt idx="148" formatCode="0%">
                        <c:v>8.1120943952802359E-3</c:v>
                      </c:pt>
                      <c:pt idx="149" formatCode="0%">
                        <c:v>-3.5049085768678878E-2</c:v>
                      </c:pt>
                      <c:pt idx="150" formatCode="0%">
                        <c:v>-3.9122070408492832E-2</c:v>
                      </c:pt>
                    </c:numCache>
                  </c:numRef>
                </c:val>
                <c:smooth val="0"/>
                <c:extLst xmlns:c15="http://schemas.microsoft.com/office/drawing/2012/chart">
                  <c:ext xmlns:c16="http://schemas.microsoft.com/office/drawing/2014/chart" uri="{C3380CC4-5D6E-409C-BE32-E72D297353CC}">
                    <c16:uniqueId val="{00000009-E215-440E-ACFF-437291917522}"/>
                  </c:ext>
                </c:extLst>
              </c15:ser>
            </c15:filteredLineSeries>
            <c15:filteredLineSeries>
              <c15:ser>
                <c:idx val="11"/>
                <c:order val="11"/>
                <c:tx>
                  <c:strRef>
                    <c:extLst>
                      <c:ext xmlns:c15="http://schemas.microsoft.com/office/drawing/2012/chart" uri="{02D57815-91ED-43cb-92C2-25804820EDAC}">
                        <c15:formulaRef>
                          <c15:sqref>'international air flow'!$M$7</c15:sqref>
                        </c15:formulaRef>
                      </c:ext>
                    </c:extLst>
                    <c:strCache>
                      <c:ptCount val="1"/>
                      <c:pt idx="0">
                        <c:v>% Change year on year (Belfast International Airport)</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flow'!$M$8:$M$158</c15:sqref>
                        </c15:formulaRef>
                      </c:ext>
                    </c:extLst>
                    <c:numCache>
                      <c:formatCode>General</c:formatCode>
                      <c:ptCount val="151"/>
                      <c:pt idx="12" formatCode="0%">
                        <c:v>-3.8618083624250371E-2</c:v>
                      </c:pt>
                      <c:pt idx="13" formatCode="0%">
                        <c:v>-3.1387895770927945E-2</c:v>
                      </c:pt>
                      <c:pt idx="14" formatCode="0%">
                        <c:v>-3.1995737536320776E-2</c:v>
                      </c:pt>
                      <c:pt idx="15" formatCode="0%">
                        <c:v>-2.8689113195288531E-2</c:v>
                      </c:pt>
                      <c:pt idx="16" formatCode="0%">
                        <c:v>-4.2383555316036645E-2</c:v>
                      </c:pt>
                      <c:pt idx="17" formatCode="0%">
                        <c:v>-4.1105193551846157E-2</c:v>
                      </c:pt>
                      <c:pt idx="18" formatCode="0%">
                        <c:v>-3.0916888650452289E-2</c:v>
                      </c:pt>
                      <c:pt idx="19" formatCode="0%">
                        <c:v>-2.2306126871664427E-2</c:v>
                      </c:pt>
                      <c:pt idx="20" formatCode="0%">
                        <c:v>-1.8462732022151977E-2</c:v>
                      </c:pt>
                      <c:pt idx="21" formatCode="0%">
                        <c:v>-1.8957057161900531E-2</c:v>
                      </c:pt>
                      <c:pt idx="22" formatCode="0%">
                        <c:v>-1.8671776369334092E-2</c:v>
                      </c:pt>
                      <c:pt idx="23" formatCode="0%">
                        <c:v>-2.7568234810039775E-2</c:v>
                      </c:pt>
                      <c:pt idx="24" formatCode="0%">
                        <c:v>-3.286210832952282E-2</c:v>
                      </c:pt>
                      <c:pt idx="25" formatCode="0%">
                        <c:v>-3.8725643796722026E-2</c:v>
                      </c:pt>
                      <c:pt idx="26" formatCode="0%">
                        <c:v>-4.4203127660091934E-2</c:v>
                      </c:pt>
                      <c:pt idx="27" formatCode="0%">
                        <c:v>-4.8337964412064234E-2</c:v>
                      </c:pt>
                      <c:pt idx="28" formatCode="0%">
                        <c:v>-5.7507348164727523E-2</c:v>
                      </c:pt>
                      <c:pt idx="29" formatCode="0%">
                        <c:v>-7.7096800315688135E-2</c:v>
                      </c:pt>
                      <c:pt idx="30" formatCode="0%">
                        <c:v>-0.10193432857217828</c:v>
                      </c:pt>
                      <c:pt idx="31" formatCode="0%">
                        <c:v>-0.11829507239034175</c:v>
                      </c:pt>
                      <c:pt idx="32" formatCode="0%">
                        <c:v>-0.14130247768812926</c:v>
                      </c:pt>
                      <c:pt idx="33" formatCode="0%">
                        <c:v>-0.16206423092800581</c:v>
                      </c:pt>
                      <c:pt idx="34" formatCode="0%">
                        <c:v>-0.16418793517116895</c:v>
                      </c:pt>
                      <c:pt idx="35" formatCode="0%">
                        <c:v>-0.15133266546274204</c:v>
                      </c:pt>
                      <c:pt idx="36" formatCode="0%">
                        <c:v>-0.14868508930283614</c:v>
                      </c:pt>
                      <c:pt idx="37" formatCode="0%">
                        <c:v>-0.14584968720313568</c:v>
                      </c:pt>
                      <c:pt idx="38" formatCode="0%">
                        <c:v>-0.14082206750989867</c:v>
                      </c:pt>
                      <c:pt idx="39" formatCode="0%">
                        <c:v>-0.14196632395137326</c:v>
                      </c:pt>
                      <c:pt idx="40" formatCode="0%">
                        <c:v>-0.12443317408183584</c:v>
                      </c:pt>
                      <c:pt idx="41" formatCode="0%">
                        <c:v>-9.8257945997440116E-2</c:v>
                      </c:pt>
                      <c:pt idx="42" formatCode="0%">
                        <c:v>-6.9024887527588077E-2</c:v>
                      </c:pt>
                      <c:pt idx="43" formatCode="0%">
                        <c:v>-3.8134285749885116E-2</c:v>
                      </c:pt>
                      <c:pt idx="44" formatCode="0%">
                        <c:v>-9.242387835300197E-4</c:v>
                      </c:pt>
                      <c:pt idx="45" formatCode="0%">
                        <c:v>3.3962462297821343E-2</c:v>
                      </c:pt>
                      <c:pt idx="46" formatCode="0%">
                        <c:v>4.9486121290064487E-2</c:v>
                      </c:pt>
                      <c:pt idx="47" formatCode="0%">
                        <c:v>3.7112598231350311E-2</c:v>
                      </c:pt>
                      <c:pt idx="48" formatCode="0%">
                        <c:v>3.1628422159702602E-2</c:v>
                      </c:pt>
                      <c:pt idx="49" formatCode="0%">
                        <c:v>2.8322334885032271E-2</c:v>
                      </c:pt>
                      <c:pt idx="50" formatCode="0%">
                        <c:v>2.2109299498082737E-2</c:v>
                      </c:pt>
                      <c:pt idx="51" formatCode="0%">
                        <c:v>2.9729909813159205E-2</c:v>
                      </c:pt>
                      <c:pt idx="52" formatCode="0%">
                        <c:v>3.2025956838883506E-2</c:v>
                      </c:pt>
                      <c:pt idx="53" formatCode="0%">
                        <c:v>3.1521182602302716E-2</c:v>
                      </c:pt>
                      <c:pt idx="54" formatCode="0%">
                        <c:v>3.4085159314898097E-2</c:v>
                      </c:pt>
                      <c:pt idx="55" formatCode="0%">
                        <c:v>4.5444120092139426E-2</c:v>
                      </c:pt>
                      <c:pt idx="56" formatCode="0%">
                        <c:v>5.0513739942338085E-2</c:v>
                      </c:pt>
                      <c:pt idx="57" formatCode="0%">
                        <c:v>5.2787901418969378E-2</c:v>
                      </c:pt>
                      <c:pt idx="58" formatCode="0%">
                        <c:v>5.5175289046388874E-2</c:v>
                      </c:pt>
                      <c:pt idx="59" formatCode="0%">
                        <c:v>6.7294076770375535E-2</c:v>
                      </c:pt>
                      <c:pt idx="60" formatCode="0%">
                        <c:v>8.248094887801484E-2</c:v>
                      </c:pt>
                      <c:pt idx="61" formatCode="0%">
                        <c:v>9.73594560164322E-2</c:v>
                      </c:pt>
                      <c:pt idx="62" formatCode="0%">
                        <c:v>0.11276466928158799</c:v>
                      </c:pt>
                      <c:pt idx="63" formatCode="0%">
                        <c:v>0.11711381832216691</c:v>
                      </c:pt>
                      <c:pt idx="64" formatCode="0%">
                        <c:v>0.11085274713324231</c:v>
                      </c:pt>
                      <c:pt idx="65" formatCode="0%">
                        <c:v>0.10170439402151941</c:v>
                      </c:pt>
                      <c:pt idx="66" formatCode="0%">
                        <c:v>9.5832935451324042E-2</c:v>
                      </c:pt>
                      <c:pt idx="67" formatCode="0%">
                        <c:v>7.9357987402313993E-2</c:v>
                      </c:pt>
                      <c:pt idx="68" formatCode="0%">
                        <c:v>6.3614982872226736E-2</c:v>
                      </c:pt>
                      <c:pt idx="69" formatCode="0%">
                        <c:v>6.2749568520014787E-2</c:v>
                      </c:pt>
                      <c:pt idx="70" formatCode="0%">
                        <c:v>6.9757613301705615E-2</c:v>
                      </c:pt>
                      <c:pt idx="71" formatCode="0%">
                        <c:v>8.6235638151580293E-2</c:v>
                      </c:pt>
                      <c:pt idx="72" formatCode="0%">
                        <c:v>0.10169487988659531</c:v>
                      </c:pt>
                      <c:pt idx="73" formatCode="0%">
                        <c:v>0.11676114187431542</c:v>
                      </c:pt>
                      <c:pt idx="74" formatCode="0%">
                        <c:v>0.12917545207296757</c:v>
                      </c:pt>
                      <c:pt idx="75" formatCode="0%">
                        <c:v>0.14172787816713722</c:v>
                      </c:pt>
                      <c:pt idx="76" formatCode="0%">
                        <c:v>0.17415932380148871</c:v>
                      </c:pt>
                      <c:pt idx="77" formatCode="0%">
                        <c:v>0.20809908852635922</c:v>
                      </c:pt>
                      <c:pt idx="78" formatCode="0%">
                        <c:v>0.24070769081117888</c:v>
                      </c:pt>
                      <c:pt idx="79" formatCode="0%">
                        <c:v>0.28956625026926613</c:v>
                      </c:pt>
                      <c:pt idx="80" formatCode="0%">
                        <c:v>0.33244308830902253</c:v>
                      </c:pt>
                      <c:pt idx="81" formatCode="0%">
                        <c:v>0.34751558599329835</c:v>
                      </c:pt>
                      <c:pt idx="82" formatCode="0%">
                        <c:v>0.35781112010294219</c:v>
                      </c:pt>
                      <c:pt idx="83" formatCode="0%">
                        <c:v>0.3341465273579397</c:v>
                      </c:pt>
                      <c:pt idx="84" formatCode="0%">
                        <c:v>0.30411430606204481</c:v>
                      </c:pt>
                      <c:pt idx="85" formatCode="0%">
                        <c:v>0.28284717320929958</c:v>
                      </c:pt>
                      <c:pt idx="86" formatCode="0%">
                        <c:v>0.2657383015250846</c:v>
                      </c:pt>
                      <c:pt idx="87" formatCode="0%">
                        <c:v>0.25587311212869279</c:v>
                      </c:pt>
                      <c:pt idx="88" formatCode="0%">
                        <c:v>0.22629834318121944</c:v>
                      </c:pt>
                      <c:pt idx="89" formatCode="0%">
                        <c:v>0.20961398487799007</c:v>
                      </c:pt>
                      <c:pt idx="90" formatCode="0%">
                        <c:v>0.18881482485698528</c:v>
                      </c:pt>
                      <c:pt idx="91" formatCode="0%">
                        <c:v>0.16378164193227274</c:v>
                      </c:pt>
                      <c:pt idx="92" formatCode="0%">
                        <c:v>0.14681723390183454</c:v>
                      </c:pt>
                      <c:pt idx="93" formatCode="0%">
                        <c:v>0.14072253013844591</c:v>
                      </c:pt>
                      <c:pt idx="94" formatCode="0%">
                        <c:v>0.13464898496673389</c:v>
                      </c:pt>
                      <c:pt idx="95" formatCode="0%">
                        <c:v>0.13402164172492806</c:v>
                      </c:pt>
                      <c:pt idx="96" formatCode="0%">
                        <c:v>0.1375958512198322</c:v>
                      </c:pt>
                      <c:pt idx="97" formatCode="0%">
                        <c:v>0.1355214297138915</c:v>
                      </c:pt>
                      <c:pt idx="98" formatCode="0%">
                        <c:v>0.1347268928312185</c:v>
                      </c:pt>
                      <c:pt idx="99" formatCode="0%">
                        <c:v>0.12619277326020731</c:v>
                      </c:pt>
                      <c:pt idx="100" formatCode="0%">
                        <c:v>0.1285542690890136</c:v>
                      </c:pt>
                      <c:pt idx="101" formatCode="0%">
                        <c:v>0.12284028665508154</c:v>
                      </c:pt>
                      <c:pt idx="102" formatCode="0%">
                        <c:v>0.10998055869145568</c:v>
                      </c:pt>
                      <c:pt idx="103" formatCode="0%">
                        <c:v>8.5596552650417712E-2</c:v>
                      </c:pt>
                      <c:pt idx="104" formatCode="0%">
                        <c:v>6.372878691466545E-2</c:v>
                      </c:pt>
                      <c:pt idx="105" formatCode="0%">
                        <c:v>4.2756962776173732E-2</c:v>
                      </c:pt>
                      <c:pt idx="106" formatCode="0%">
                        <c:v>2.3274939070672029E-2</c:v>
                      </c:pt>
                      <c:pt idx="107" formatCode="0%">
                        <c:v>8.9763594642190084E-3</c:v>
                      </c:pt>
                      <c:pt idx="108" formatCode="0%">
                        <c:v>-3.4590398696050916E-3</c:v>
                      </c:pt>
                      <c:pt idx="109" formatCode="0%">
                        <c:v>-1.864303230350188E-2</c:v>
                      </c:pt>
                      <c:pt idx="110" formatCode="0%">
                        <c:v>-3.1531095687195441E-2</c:v>
                      </c:pt>
                      <c:pt idx="111" formatCode="0%">
                        <c:v>-6.9296556124602046E-2</c:v>
                      </c:pt>
                      <c:pt idx="112" formatCode="0%">
                        <c:v>-0.15707318624208597</c:v>
                      </c:pt>
                      <c:pt idx="113" formatCode="0%">
                        <c:v>-0.27026549083044882</c:v>
                      </c:pt>
                      <c:pt idx="114" formatCode="0%">
                        <c:v>-0.39398020413122925</c:v>
                      </c:pt>
                      <c:pt idx="115" formatCode="0%">
                        <c:v>-0.51341321078163182</c:v>
                      </c:pt>
                      <c:pt idx="116" formatCode="0%">
                        <c:v>-0.6233118850927809</c:v>
                      </c:pt>
                      <c:pt idx="117" formatCode="0%">
                        <c:v>-0.72184793671470149</c:v>
                      </c:pt>
                      <c:pt idx="118" formatCode="0%">
                        <c:v>-0.79712384076951948</c:v>
                      </c:pt>
                      <c:pt idx="119" formatCode="0%">
                        <c:v>-0.82592585854029854</c:v>
                      </c:pt>
                      <c:pt idx="120" formatCode="0%">
                        <c:v>-0.85755215217258551</c:v>
                      </c:pt>
                      <c:pt idx="121" formatCode="0%">
                        <c:v>-0.89089127128440981</c:v>
                      </c:pt>
                      <c:pt idx="122" formatCode="0%">
                        <c:v>-0.92938405849265115</c:v>
                      </c:pt>
                      <c:pt idx="123" formatCode="0%">
                        <c:v>-0.9466915323741627</c:v>
                      </c:pt>
                      <c:pt idx="124" formatCode="0%">
                        <c:v>-0.94153847222870213</c:v>
                      </c:pt>
                      <c:pt idx="125" formatCode="0%">
                        <c:v>-0.93259093331396181</c:v>
                      </c:pt>
                      <c:pt idx="126" formatCode="0%">
                        <c:v>-0.91591683392657264</c:v>
                      </c:pt>
                      <c:pt idx="127" formatCode="0%">
                        <c:v>-0.89404728846851667</c:v>
                      </c:pt>
                      <c:pt idx="128" formatCode="0%">
                        <c:v>-0.86315136367042689</c:v>
                      </c:pt>
                      <c:pt idx="129" formatCode="0%">
                        <c:v>-0.7787436127384415</c:v>
                      </c:pt>
                      <c:pt idx="130" formatCode="0%">
                        <c:v>-0.56572817876431392</c:v>
                      </c:pt>
                      <c:pt idx="131" formatCode="0%">
                        <c:v>-0.41862680994732709</c:v>
                      </c:pt>
                      <c:pt idx="132" formatCode="0%">
                        <c:v>-0.21600352556031227</c:v>
                      </c:pt>
                      <c:pt idx="133" formatCode="0%">
                        <c:v>0.15353221569318914</c:v>
                      </c:pt>
                      <c:pt idx="134" formatCode="0%">
                        <c:v>1.1143827999505747</c:v>
                      </c:pt>
                      <c:pt idx="135" formatCode="0%">
                        <c:v>2.5066386547474249</c:v>
                      </c:pt>
                      <c:pt idx="136" formatCode="0%">
                        <c:v>3.5024153769091666</c:v>
                      </c:pt>
                      <c:pt idx="137" formatCode="0%">
                        <c:v>4.8323244399168193</c:v>
                      </c:pt>
                      <c:pt idx="138" formatCode="0%">
                        <c:v>6.0575308302091511</c:v>
                      </c:pt>
                      <c:pt idx="139" formatCode="0%">
                        <c:v>7.4484873821219262</c:v>
                      </c:pt>
                      <c:pt idx="140" formatCode="0%">
                        <c:v>8.7375681486909809</c:v>
                      </c:pt>
                      <c:pt idx="141" formatCode="0%">
                        <c:v>8.0349496562550744</c:v>
                      </c:pt>
                      <c:pt idx="142" formatCode="0%">
                        <c:v>5.6785522648166351</c:v>
                      </c:pt>
                      <c:pt idx="143" formatCode="0%">
                        <c:v>4.9859687851459773</c:v>
                      </c:pt>
                      <c:pt idx="144" formatCode="0%">
                        <c:v>4.6076753354517752</c:v>
                      </c:pt>
                      <c:pt idx="145" formatCode="0%">
                        <c:v>4.1721872048089308</c:v>
                      </c:pt>
                      <c:pt idx="146" formatCode="0%">
                        <c:v>3.4603312353535887</c:v>
                      </c:pt>
                      <c:pt idx="147" formatCode="0%">
                        <c:v>2.752323708619552</c:v>
                      </c:pt>
                      <c:pt idx="148" formatCode="0%">
                        <c:v>2.0143062946187817</c:v>
                      </c:pt>
                      <c:pt idx="149" formatCode="0%">
                        <c:v>1.3735409515175836</c:v>
                      </c:pt>
                      <c:pt idx="150" formatCode="0%">
                        <c:v>0.95004692530271984</c:v>
                      </c:pt>
                    </c:numCache>
                  </c:numRef>
                </c:val>
                <c:smooth val="0"/>
                <c:extLst xmlns:c15="http://schemas.microsoft.com/office/drawing/2012/chart">
                  <c:ext xmlns:c16="http://schemas.microsoft.com/office/drawing/2014/chart" uri="{C3380CC4-5D6E-409C-BE32-E72D297353CC}">
                    <c16:uniqueId val="{0000000B-E215-440E-ACFF-437291917522}"/>
                  </c:ext>
                </c:extLst>
              </c15:ser>
            </c15:filteredLineSeries>
            <c15:filteredLineSeries>
              <c15:ser>
                <c:idx val="13"/>
                <c:order val="13"/>
                <c:tx>
                  <c:strRef>
                    <c:extLst>
                      <c:ext xmlns:c15="http://schemas.microsoft.com/office/drawing/2012/chart" uri="{02D57815-91ED-43cb-92C2-25804820EDAC}">
                        <c15:formulaRef>
                          <c15:sqref>'international air flow'!$O$7</c15:sqref>
                        </c15:formulaRef>
                      </c:ext>
                    </c:extLst>
                    <c:strCache>
                      <c:ptCount val="1"/>
                      <c:pt idx="0">
                        <c:v>% Change year on year (City of Derry Airport)</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ormulaRef>
                          <c15:sqref>'international air flow'!$A$8:$A$158</c15:sqref>
                        </c15:formulaRef>
                      </c:ext>
                    </c:extLst>
                    <c:strCache>
                      <c:ptCount val="151"/>
                      <c:pt idx="0">
                        <c:v>12 months to Dec 2010</c:v>
                      </c:pt>
                      <c:pt idx="1">
                        <c:v>12 months to Jan 2011</c:v>
                      </c:pt>
                      <c:pt idx="2">
                        <c:v>12 months to Feb 2011</c:v>
                      </c:pt>
                      <c:pt idx="3">
                        <c:v>12 months to Mar 2011</c:v>
                      </c:pt>
                      <c:pt idx="4">
                        <c:v>12 months to Apr 2011</c:v>
                      </c:pt>
                      <c:pt idx="5">
                        <c:v>12 months to May 2011</c:v>
                      </c:pt>
                      <c:pt idx="6">
                        <c:v>12 months to Jun 2011</c:v>
                      </c:pt>
                      <c:pt idx="7">
                        <c:v>12 months to Jul 2011</c:v>
                      </c:pt>
                      <c:pt idx="8">
                        <c:v>12 months to Aug 2011</c:v>
                      </c:pt>
                      <c:pt idx="9">
                        <c:v>12 months to Sep 2011</c:v>
                      </c:pt>
                      <c:pt idx="10">
                        <c:v>12 months to Oct 2011</c:v>
                      </c:pt>
                      <c:pt idx="11">
                        <c:v>12 months to Nov 2011</c:v>
                      </c:pt>
                      <c:pt idx="12">
                        <c:v>12 months to Dec 2011</c:v>
                      </c:pt>
                      <c:pt idx="13">
                        <c:v>12 months to Jan 2012</c:v>
                      </c:pt>
                      <c:pt idx="14">
                        <c:v>12 months to Feb 2012</c:v>
                      </c:pt>
                      <c:pt idx="15">
                        <c:v>12 months to Mar 2012</c:v>
                      </c:pt>
                      <c:pt idx="16">
                        <c:v>12 months to Apr 2012</c:v>
                      </c:pt>
                      <c:pt idx="17">
                        <c:v>12 months to May 2012</c:v>
                      </c:pt>
                      <c:pt idx="18">
                        <c:v>12 months to Jun 2012</c:v>
                      </c:pt>
                      <c:pt idx="19">
                        <c:v>12 months to Jul 2012</c:v>
                      </c:pt>
                      <c:pt idx="20">
                        <c:v>12 months to Aug 2012</c:v>
                      </c:pt>
                      <c:pt idx="21">
                        <c:v>12 months to Sep 2012</c:v>
                      </c:pt>
                      <c:pt idx="22">
                        <c:v>12 months to Oct 2012</c:v>
                      </c:pt>
                      <c:pt idx="23">
                        <c:v>12 months to Nov 2012</c:v>
                      </c:pt>
                      <c:pt idx="24">
                        <c:v>12 months to Dec 2012</c:v>
                      </c:pt>
                      <c:pt idx="25">
                        <c:v>12 months to Jan 2013</c:v>
                      </c:pt>
                      <c:pt idx="26">
                        <c:v>12 months to Feb 2013</c:v>
                      </c:pt>
                      <c:pt idx="27">
                        <c:v>12 months to Mar 2013</c:v>
                      </c:pt>
                      <c:pt idx="28">
                        <c:v>12 months to Apr 2013</c:v>
                      </c:pt>
                      <c:pt idx="29">
                        <c:v>12 months to May 2013</c:v>
                      </c:pt>
                      <c:pt idx="30">
                        <c:v>12 months to Jun 2013</c:v>
                      </c:pt>
                      <c:pt idx="31">
                        <c:v>12 months to Jul 2013</c:v>
                      </c:pt>
                      <c:pt idx="32">
                        <c:v>12 months to Aug 2013</c:v>
                      </c:pt>
                      <c:pt idx="33">
                        <c:v>12 months to Sept 2013</c:v>
                      </c:pt>
                      <c:pt idx="34">
                        <c:v>12 months to Oct 2013</c:v>
                      </c:pt>
                      <c:pt idx="35">
                        <c:v>12 months to Nov 2013</c:v>
                      </c:pt>
                      <c:pt idx="36">
                        <c:v>12 months to Dec 2013</c:v>
                      </c:pt>
                      <c:pt idx="37">
                        <c:v>12 months to Jan 2014</c:v>
                      </c:pt>
                      <c:pt idx="38">
                        <c:v>12 months to Feb 2014</c:v>
                      </c:pt>
                      <c:pt idx="39">
                        <c:v>12 months to Mar 2014</c:v>
                      </c:pt>
                      <c:pt idx="40">
                        <c:v>12 months to Apr 2014</c:v>
                      </c:pt>
                      <c:pt idx="41">
                        <c:v>12 months to May 2014</c:v>
                      </c:pt>
                      <c:pt idx="42">
                        <c:v>12 months to Jun 2014</c:v>
                      </c:pt>
                      <c:pt idx="43">
                        <c:v>12 months to Jul 2014</c:v>
                      </c:pt>
                      <c:pt idx="44">
                        <c:v>12 months to Aug 2014</c:v>
                      </c:pt>
                      <c:pt idx="45">
                        <c:v>12 months to Sep 2014</c:v>
                      </c:pt>
                      <c:pt idx="46">
                        <c:v>12 months to Oct 2014</c:v>
                      </c:pt>
                      <c:pt idx="47">
                        <c:v>12 months to Nov 2014</c:v>
                      </c:pt>
                      <c:pt idx="48">
                        <c:v>12 months to Dec 2014</c:v>
                      </c:pt>
                      <c:pt idx="49">
                        <c:v>12 months to Jan 2015</c:v>
                      </c:pt>
                      <c:pt idx="50">
                        <c:v>12 months to Feb 2015</c:v>
                      </c:pt>
                      <c:pt idx="51">
                        <c:v>12 months to Mar 2015</c:v>
                      </c:pt>
                      <c:pt idx="52">
                        <c:v>12 months to Apr 2015</c:v>
                      </c:pt>
                      <c:pt idx="53">
                        <c:v>12 months to May 2015</c:v>
                      </c:pt>
                      <c:pt idx="54">
                        <c:v>12 months to Jun 2015</c:v>
                      </c:pt>
                      <c:pt idx="55">
                        <c:v>12 months to Jul 2015</c:v>
                      </c:pt>
                      <c:pt idx="56">
                        <c:v>12 months to Aug 2015</c:v>
                      </c:pt>
                      <c:pt idx="57">
                        <c:v>12 months to Sep 2015</c:v>
                      </c:pt>
                      <c:pt idx="58">
                        <c:v>12 months to Oct 2015</c:v>
                      </c:pt>
                      <c:pt idx="59">
                        <c:v>12 months to Nov 2015</c:v>
                      </c:pt>
                      <c:pt idx="60">
                        <c:v>12 months to Dec 2015</c:v>
                      </c:pt>
                      <c:pt idx="61">
                        <c:v>12 months to Jan 2016</c:v>
                      </c:pt>
                      <c:pt idx="62">
                        <c:v>12 months to Feb 2016</c:v>
                      </c:pt>
                      <c:pt idx="63">
                        <c:v>12 months to Mar 2016</c:v>
                      </c:pt>
                      <c:pt idx="64">
                        <c:v>12 months to Apr 2016</c:v>
                      </c:pt>
                      <c:pt idx="65">
                        <c:v>12 months to May 2016</c:v>
                      </c:pt>
                      <c:pt idx="66">
                        <c:v>12 months to Jun 2016</c:v>
                      </c:pt>
                      <c:pt idx="67">
                        <c:v>12 months to Jul 2016</c:v>
                      </c:pt>
                      <c:pt idx="68">
                        <c:v>12 months to Aug 2016</c:v>
                      </c:pt>
                      <c:pt idx="69">
                        <c:v>12 months to Sep 2016</c:v>
                      </c:pt>
                      <c:pt idx="70">
                        <c:v>12 months to Oct 2016</c:v>
                      </c:pt>
                      <c:pt idx="71">
                        <c:v>12 months to Nov 2016</c:v>
                      </c:pt>
                      <c:pt idx="72">
                        <c:v>12 months to Dec 2016</c:v>
                      </c:pt>
                      <c:pt idx="73">
                        <c:v>12 months to Jan 2017</c:v>
                      </c:pt>
                      <c:pt idx="74">
                        <c:v>12 months to Feb 2017</c:v>
                      </c:pt>
                      <c:pt idx="75">
                        <c:v>12 months to Mar 2017</c:v>
                      </c:pt>
                      <c:pt idx="76">
                        <c:v>12 months to Apr 2017</c:v>
                      </c:pt>
                      <c:pt idx="77">
                        <c:v>12 months to May 2017</c:v>
                      </c:pt>
                      <c:pt idx="78">
                        <c:v>12 months to Jun 2017</c:v>
                      </c:pt>
                      <c:pt idx="79">
                        <c:v>12 months to Jul 2017</c:v>
                      </c:pt>
                      <c:pt idx="80">
                        <c:v>12 months to Aug 2017</c:v>
                      </c:pt>
                      <c:pt idx="81">
                        <c:v>12 months to Sep 2017</c:v>
                      </c:pt>
                      <c:pt idx="82">
                        <c:v>12 months to Oct 2017</c:v>
                      </c:pt>
                      <c:pt idx="83">
                        <c:v>12 months to Nov 2017</c:v>
                      </c:pt>
                      <c:pt idx="84">
                        <c:v>12 months to Dec 2017</c:v>
                      </c:pt>
                      <c:pt idx="85">
                        <c:v>12 months to Jan 2018</c:v>
                      </c:pt>
                      <c:pt idx="86">
                        <c:v>12 months to Feb 2018</c:v>
                      </c:pt>
                      <c:pt idx="87">
                        <c:v>12 months to Mar 2018</c:v>
                      </c:pt>
                      <c:pt idx="88">
                        <c:v>12 months to Apr 2018</c:v>
                      </c:pt>
                      <c:pt idx="89">
                        <c:v>12 months to May 2018</c:v>
                      </c:pt>
                      <c:pt idx="90">
                        <c:v>12 months to June 2018</c:v>
                      </c:pt>
                      <c:pt idx="91">
                        <c:v>12 months to Jul 2018</c:v>
                      </c:pt>
                      <c:pt idx="92">
                        <c:v>12 months to Aug 2018</c:v>
                      </c:pt>
                      <c:pt idx="93">
                        <c:v>12 months to Sep 2018</c:v>
                      </c:pt>
                      <c:pt idx="94">
                        <c:v>12 months to Oct 2018</c:v>
                      </c:pt>
                      <c:pt idx="95">
                        <c:v>12 months to Nov 2018</c:v>
                      </c:pt>
                      <c:pt idx="96">
                        <c:v>12 months to Dec 2018</c:v>
                      </c:pt>
                      <c:pt idx="97">
                        <c:v>12 months to Jan 2019</c:v>
                      </c:pt>
                      <c:pt idx="98">
                        <c:v>12 months to Feb 2019</c:v>
                      </c:pt>
                      <c:pt idx="99">
                        <c:v>12 months to Mar 2019</c:v>
                      </c:pt>
                      <c:pt idx="100">
                        <c:v>12 months to Apr 2019</c:v>
                      </c:pt>
                      <c:pt idx="101">
                        <c:v>12 months to May 2019</c:v>
                      </c:pt>
                      <c:pt idx="102">
                        <c:v>12 months to Jun 2019</c:v>
                      </c:pt>
                      <c:pt idx="103">
                        <c:v>12 months to Jul 2019</c:v>
                      </c:pt>
                      <c:pt idx="104">
                        <c:v>12 months to Aug 2019</c:v>
                      </c:pt>
                      <c:pt idx="105">
                        <c:v>12 months to Sep 2019</c:v>
                      </c:pt>
                      <c:pt idx="106">
                        <c:v>12 months to Oct 2019</c:v>
                      </c:pt>
                      <c:pt idx="107">
                        <c:v>12 months to Nov 2019</c:v>
                      </c:pt>
                      <c:pt idx="108">
                        <c:v>12 months to Dec 2019</c:v>
                      </c:pt>
                      <c:pt idx="109">
                        <c:v>12 months to Jan 2020</c:v>
                      </c:pt>
                      <c:pt idx="110">
                        <c:v>12 months to Feb 2020</c:v>
                      </c:pt>
                      <c:pt idx="111">
                        <c:v>12 months to Mar 2020</c:v>
                      </c:pt>
                      <c:pt idx="112">
                        <c:v>12 months to Apr 2020</c:v>
                      </c:pt>
                      <c:pt idx="113">
                        <c:v>12 months to May 2020</c:v>
                      </c:pt>
                      <c:pt idx="114">
                        <c:v>12 months to Jun 2020</c:v>
                      </c:pt>
                      <c:pt idx="115">
                        <c:v>12 months to Jul 2020</c:v>
                      </c:pt>
                      <c:pt idx="116">
                        <c:v>12 months to Aug 2020</c:v>
                      </c:pt>
                      <c:pt idx="117">
                        <c:v>12 months to Sept 2020</c:v>
                      </c:pt>
                      <c:pt idx="118">
                        <c:v>12 months to Oct 2020</c:v>
                      </c:pt>
                      <c:pt idx="119">
                        <c:v>12 months to Nov 2020</c:v>
                      </c:pt>
                      <c:pt idx="120">
                        <c:v>12 months to Dec 2020</c:v>
                      </c:pt>
                      <c:pt idx="121">
                        <c:v>12 months to Jan 2021</c:v>
                      </c:pt>
                      <c:pt idx="122">
                        <c:v>12 months to Feb 2021</c:v>
                      </c:pt>
                      <c:pt idx="123">
                        <c:v>12 months to Mar 2021</c:v>
                      </c:pt>
                      <c:pt idx="124">
                        <c:v>12 months to Apr 2021</c:v>
                      </c:pt>
                      <c:pt idx="125">
                        <c:v>12 months to May 2021</c:v>
                      </c:pt>
                      <c:pt idx="126">
                        <c:v>12 months to June 2021</c:v>
                      </c:pt>
                      <c:pt idx="127">
                        <c:v>12 months to Jul 2021</c:v>
                      </c:pt>
                      <c:pt idx="128">
                        <c:v>12 months to Aug 2021</c:v>
                      </c:pt>
                      <c:pt idx="129">
                        <c:v>12 months to Sept 2021</c:v>
                      </c:pt>
                      <c:pt idx="130">
                        <c:v>12 months to Oct 2021</c:v>
                      </c:pt>
                      <c:pt idx="131">
                        <c:v>12 months to Nov 2021</c:v>
                      </c:pt>
                      <c:pt idx="132">
                        <c:v>12 months to Dec 2021</c:v>
                      </c:pt>
                      <c:pt idx="133">
                        <c:v>12 months to Jan 2022</c:v>
                      </c:pt>
                      <c:pt idx="134">
                        <c:v>12 months to Feb 2022</c:v>
                      </c:pt>
                      <c:pt idx="135">
                        <c:v>12 months to Mar 2022</c:v>
                      </c:pt>
                      <c:pt idx="136">
                        <c:v>12 months to Apr 2022</c:v>
                      </c:pt>
                      <c:pt idx="137">
                        <c:v>12 months to May 2022</c:v>
                      </c:pt>
                      <c:pt idx="138">
                        <c:v>12 months to Jun 2022</c:v>
                      </c:pt>
                      <c:pt idx="139">
                        <c:v>12 months to Jul 2022</c:v>
                      </c:pt>
                      <c:pt idx="140">
                        <c:v>12 months to Aug 2022</c:v>
                      </c:pt>
                      <c:pt idx="141">
                        <c:v>12 months to Sep 2022</c:v>
                      </c:pt>
                      <c:pt idx="142">
                        <c:v>12 months to Oct 2022</c:v>
                      </c:pt>
                      <c:pt idx="143">
                        <c:v>12 months to Nov 2022</c:v>
                      </c:pt>
                      <c:pt idx="144">
                        <c:v>12 months to Dec 2022</c:v>
                      </c:pt>
                      <c:pt idx="145">
                        <c:v>12 months to Jan 2023</c:v>
                      </c:pt>
                      <c:pt idx="146">
                        <c:v>12 months to Feb 2023</c:v>
                      </c:pt>
                      <c:pt idx="147">
                        <c:v>12 months to Mar 2023</c:v>
                      </c:pt>
                      <c:pt idx="148">
                        <c:v>12 months to Apr 2023</c:v>
                      </c:pt>
                      <c:pt idx="149">
                        <c:v>12 months to May 2023</c:v>
                      </c:pt>
                      <c:pt idx="150">
                        <c:v>12 months to Jun 2023</c:v>
                      </c:pt>
                    </c:strCache>
                  </c:strRef>
                </c:cat>
                <c:val>
                  <c:numRef>
                    <c:extLst>
                      <c:ext xmlns:c15="http://schemas.microsoft.com/office/drawing/2012/chart" uri="{02D57815-91ED-43cb-92C2-25804820EDAC}">
                        <c15:formulaRef>
                          <c15:sqref>'international air flow'!$O$8:$O$158</c15:sqref>
                        </c15:formulaRef>
                      </c:ext>
                    </c:extLst>
                    <c:numCache>
                      <c:formatCode>General</c:formatCode>
                      <c:ptCount val="151"/>
                      <c:pt idx="12" formatCode="0%">
                        <c:v>-0.17465716693480426</c:v>
                      </c:pt>
                      <c:pt idx="13" formatCode="0%">
                        <c:v>-0.18482361455430146</c:v>
                      </c:pt>
                      <c:pt idx="14" formatCode="0%">
                        <c:v>-0.18631368631368631</c:v>
                      </c:pt>
                      <c:pt idx="15" formatCode="0%">
                        <c:v>-0.19195759516635377</c:v>
                      </c:pt>
                      <c:pt idx="16" formatCode="0%">
                        <c:v>-0.19422496306288944</c:v>
                      </c:pt>
                      <c:pt idx="17" formatCode="0%">
                        <c:v>-0.22710409072498988</c:v>
                      </c:pt>
                      <c:pt idx="18" formatCode="0%">
                        <c:v>-0.24208538343024699</c:v>
                      </c:pt>
                      <c:pt idx="19" formatCode="0%">
                        <c:v>-0.25974697047988932</c:v>
                      </c:pt>
                      <c:pt idx="20" formatCode="0%">
                        <c:v>-0.26234042194377455</c:v>
                      </c:pt>
                      <c:pt idx="21" formatCode="0%">
                        <c:v>-0.2664097356040484</c:v>
                      </c:pt>
                      <c:pt idx="22" formatCode="0%">
                        <c:v>-0.24866618601297766</c:v>
                      </c:pt>
                      <c:pt idx="23" formatCode="0%">
                        <c:v>-0.22957148372152877</c:v>
                      </c:pt>
                      <c:pt idx="24" formatCode="0%">
                        <c:v>-0.2219767571380834</c:v>
                      </c:pt>
                      <c:pt idx="25" formatCode="0%">
                        <c:v>-0.20836796373252739</c:v>
                      </c:pt>
                      <c:pt idx="26" formatCode="0%">
                        <c:v>-0.19603667894413751</c:v>
                      </c:pt>
                      <c:pt idx="27" formatCode="0%">
                        <c:v>-0.1761582163565725</c:v>
                      </c:pt>
                      <c:pt idx="28" formatCode="0%">
                        <c:v>-0.15854825208275203</c:v>
                      </c:pt>
                      <c:pt idx="29" formatCode="0%">
                        <c:v>-0.11968893453790848</c:v>
                      </c:pt>
                      <c:pt idx="30" formatCode="0%">
                        <c:v>-7.2109289617486333E-2</c:v>
                      </c:pt>
                      <c:pt idx="31" formatCode="0%">
                        <c:v>-5.3276289124071154E-2</c:v>
                      </c:pt>
                      <c:pt idx="32" formatCode="0%">
                        <c:v>-5.3359548249925698E-2</c:v>
                      </c:pt>
                      <c:pt idx="33" formatCode="0%">
                        <c:v>-1.4198830962917387E-4</c:v>
                      </c:pt>
                      <c:pt idx="34" formatCode="0%">
                        <c:v>2.0511467229632471E-2</c:v>
                      </c:pt>
                      <c:pt idx="35" formatCode="0%">
                        <c:v>1.0331909613686798E-2</c:v>
                      </c:pt>
                      <c:pt idx="36" formatCode="0%">
                        <c:v>1.0331909613686798E-2</c:v>
                      </c:pt>
                      <c:pt idx="37" formatCode="0%">
                        <c:v>1.0331909613686798E-2</c:v>
                      </c:pt>
                      <c:pt idx="38" formatCode="0%">
                        <c:v>1.0331909613686798E-2</c:v>
                      </c:pt>
                      <c:pt idx="39" formatCode="0%">
                        <c:v>-1.2204369875349542E-2</c:v>
                      </c:pt>
                      <c:pt idx="40" formatCode="0%">
                        <c:v>-1.7717141571330444E-2</c:v>
                      </c:pt>
                      <c:pt idx="41" formatCode="0%">
                        <c:v>-2.4382694001952521E-2</c:v>
                      </c:pt>
                      <c:pt idx="42" formatCode="0%">
                        <c:v>-3.236672869897058E-2</c:v>
                      </c:pt>
                      <c:pt idx="43" formatCode="0%">
                        <c:v>-4.3763676148796497E-2</c:v>
                      </c:pt>
                      <c:pt idx="44" formatCode="0%">
                        <c:v>-9.6915980389789172E-2</c:v>
                      </c:pt>
                      <c:pt idx="45" formatCode="0%">
                        <c:v>-0.16143996591796644</c:v>
                      </c:pt>
                      <c:pt idx="46" formatCode="0%">
                        <c:v>-0.17344084252098074</c:v>
                      </c:pt>
                      <c:pt idx="47" formatCode="0%">
                        <c:v>-0.16513154787208917</c:v>
                      </c:pt>
                      <c:pt idx="48" formatCode="0%">
                        <c:v>-0.16513154787208917</c:v>
                      </c:pt>
                      <c:pt idx="49" formatCode="0%">
                        <c:v>-0.16506069623541636</c:v>
                      </c:pt>
                      <c:pt idx="50" formatCode="0%">
                        <c:v>-0.16506069623541636</c:v>
                      </c:pt>
                      <c:pt idx="51" formatCode="0%">
                        <c:v>-0.15186047069548736</c:v>
                      </c:pt>
                      <c:pt idx="52" formatCode="0%">
                        <c:v>-0.20098382001880832</c:v>
                      </c:pt>
                      <c:pt idx="53" formatCode="0%">
                        <c:v>-0.2706172357406097</c:v>
                      </c:pt>
                      <c:pt idx="54" formatCode="0%">
                        <c:v>-0.39893370986196652</c:v>
                      </c:pt>
                      <c:pt idx="55" formatCode="0%">
                        <c:v>-0.47525121878420057</c:v>
                      </c:pt>
                      <c:pt idx="56" formatCode="0%">
                        <c:v>-0.63298924961223724</c:v>
                      </c:pt>
                      <c:pt idx="57" formatCode="0%">
                        <c:v>-0.71628563364380471</c:v>
                      </c:pt>
                      <c:pt idx="58" formatCode="0%">
                        <c:v>-0.78655328346747821</c:v>
                      </c:pt>
                      <c:pt idx="59" formatCode="0%">
                        <c:v>-0.79793493635077795</c:v>
                      </c:pt>
                      <c:pt idx="60" formatCode="0%">
                        <c:v>-0.79793493635077795</c:v>
                      </c:pt>
                      <c:pt idx="61" formatCode="0%">
                        <c:v>-0.79803694170226003</c:v>
                      </c:pt>
                      <c:pt idx="62" formatCode="0%">
                        <c:v>-0.79803694170226003</c:v>
                      </c:pt>
                      <c:pt idx="63" formatCode="0%">
                        <c:v>-0.79803694170226003</c:v>
                      </c:pt>
                      <c:pt idx="64" formatCode="0%">
                        <c:v>-0.78144616127474653</c:v>
                      </c:pt>
                      <c:pt idx="65" formatCode="0%">
                        <c:v>-0.75767107244437004</c:v>
                      </c:pt>
                      <c:pt idx="66" formatCode="0%">
                        <c:v>-0.64876468205751314</c:v>
                      </c:pt>
                      <c:pt idx="67" formatCode="0%">
                        <c:v>-0.71886998151395931</c:v>
                      </c:pt>
                      <c:pt idx="68" formatCode="0%">
                        <c:v>-0.35055377440979307</c:v>
                      </c:pt>
                      <c:pt idx="69" formatCode="0%">
                        <c:v>0.17608436132113012</c:v>
                      </c:pt>
                      <c:pt idx="70" formatCode="0%">
                        <c:v>0.57028647568287805</c:v>
                      </c:pt>
                      <c:pt idx="71" formatCode="0%">
                        <c:v>0.64692706145877088</c:v>
                      </c:pt>
                      <c:pt idx="72" formatCode="0%">
                        <c:v>0.65336693266134682</c:v>
                      </c:pt>
                      <c:pt idx="73" formatCode="0%">
                        <c:v>0.65406162464985995</c:v>
                      </c:pt>
                      <c:pt idx="74" formatCode="0%">
                        <c:v>0.65980392156862744</c:v>
                      </c:pt>
                      <c:pt idx="75" formatCode="0%">
                        <c:v>0.65980392156862744</c:v>
                      </c:pt>
                      <c:pt idx="76" formatCode="0%">
                        <c:v>0.62234189450428057</c:v>
                      </c:pt>
                      <c:pt idx="77" formatCode="0%">
                        <c:v>0.62234189450428057</c:v>
                      </c:pt>
                      <c:pt idx="78" formatCode="0%">
                        <c:v>8.9137453874538738E-2</c:v>
                      </c:pt>
                      <c:pt idx="79" formatCode="0%">
                        <c:v>0.29286798179059181</c:v>
                      </c:pt>
                      <c:pt idx="80" formatCode="0%">
                        <c:v>-0.39683608212722987</c:v>
                      </c:pt>
                      <c:pt idx="81" formatCode="0%">
                        <c:v>-0.79132126543732029</c:v>
                      </c:pt>
                      <c:pt idx="82" formatCode="0%">
                        <c:v>-0.78913873568095039</c:v>
                      </c:pt>
                      <c:pt idx="83" formatCode="0%">
                        <c:v>-0.78876232573954441</c:v>
                      </c:pt>
                      <c:pt idx="84" formatCode="0%">
                        <c:v>-0.79077053344623205</c:v>
                      </c:pt>
                      <c:pt idx="85" formatCode="0%">
                        <c:v>-0.78797629127857749</c:v>
                      </c:pt>
                      <c:pt idx="86" formatCode="0%">
                        <c:v>-0.79031305375073835</c:v>
                      </c:pt>
                      <c:pt idx="87" formatCode="0%">
                        <c:v>-0.78119989874272211</c:v>
                      </c:pt>
                      <c:pt idx="88" formatCode="0%">
                        <c:v>-0.77930036598859476</c:v>
                      </c:pt>
                      <c:pt idx="89" formatCode="0%">
                        <c:v>-0.77930036598859476</c:v>
                      </c:pt>
                      <c:pt idx="90" formatCode="0%">
                        <c:v>-0.71042879830598205</c:v>
                      </c:pt>
                      <c:pt idx="91" formatCode="0%">
                        <c:v>-0.63745435576421494</c:v>
                      </c:pt>
                      <c:pt idx="92" formatCode="0%">
                        <c:v>-0.49795386904761907</c:v>
                      </c:pt>
                      <c:pt idx="93" formatCode="0%">
                        <c:v>9.4041345764085932E-2</c:v>
                      </c:pt>
                      <c:pt idx="94" formatCode="0%">
                        <c:v>7.8873239436619724E-2</c:v>
                      </c:pt>
                      <c:pt idx="95" formatCode="0%">
                        <c:v>7.8873239436619724E-2</c:v>
                      </c:pt>
                      <c:pt idx="96" formatCode="0%">
                        <c:v>7.2035613112100369E-2</c:v>
                      </c:pt>
                      <c:pt idx="97" formatCode="0%">
                        <c:v>0.19089456869009586</c:v>
                      </c:pt>
                      <c:pt idx="98" formatCode="0%">
                        <c:v>0.19114688128772636</c:v>
                      </c:pt>
                      <c:pt idx="99" formatCode="0%">
                        <c:v>9.9884303895102194E-2</c:v>
                      </c:pt>
                      <c:pt idx="100" formatCode="0%">
                        <c:v>9.9884303895102194E-2</c:v>
                      </c:pt>
                      <c:pt idx="101" formatCode="0%">
                        <c:v>9.9884303895102194E-2</c:v>
                      </c:pt>
                      <c:pt idx="102" formatCode="0%">
                        <c:v>-0.11224862888482633</c:v>
                      </c:pt>
                      <c:pt idx="103" formatCode="0%">
                        <c:v>-0.64928057553956831</c:v>
                      </c:pt>
                      <c:pt idx="104" formatCode="0%">
                        <c:v>-0.86439422008151168</c:v>
                      </c:pt>
                      <c:pt idx="105" formatCode="0%">
                        <c:v>-0.86439422008151168</c:v>
                      </c:pt>
                      <c:pt idx="106" formatCode="0%">
                        <c:v>-0.86348377471092874</c:v>
                      </c:pt>
                      <c:pt idx="107" formatCode="0%">
                        <c:v>-0.86348377471092874</c:v>
                      </c:pt>
                      <c:pt idx="108" formatCode="0%">
                        <c:v>-0.86183465458663644</c:v>
                      </c:pt>
                      <c:pt idx="109" formatCode="0%">
                        <c:v>-1</c:v>
                      </c:pt>
                      <c:pt idx="110" formatCode="0%">
                        <c:v>-1</c:v>
                      </c:pt>
                      <c:pt idx="111" formatCode="0%">
                        <c:v>-1</c:v>
                      </c:pt>
                      <c:pt idx="112" formatCode="0%">
                        <c:v>-1</c:v>
                      </c:pt>
                      <c:pt idx="113" formatCode="0%">
                        <c:v>-1</c:v>
                      </c:pt>
                      <c:pt idx="114" formatCode="0%">
                        <c:v>-1</c:v>
                      </c:pt>
                      <c:pt idx="115" formatCode="0%">
                        <c:v>-1</c:v>
                      </c:pt>
                      <c:pt idx="116" formatCode="0%">
                        <c:v>-0.80874316939890711</c:v>
                      </c:pt>
                      <c:pt idx="117" formatCode="0%">
                        <c:v>-0.80874316939890711</c:v>
                      </c:pt>
                      <c:pt idx="118" formatCode="0%">
                        <c:v>-0.80874316939890711</c:v>
                      </c:pt>
                      <c:pt idx="119" formatCode="0%">
                        <c:v>-0.80874316939890711</c:v>
                      </c:pt>
                      <c:pt idx="120" formatCode="0%">
                        <c:v>-0.80874316939890711</c:v>
                      </c:pt>
                      <c:pt idx="121" formatCode="0%">
                        <c:v>1</c:v>
                      </c:pt>
                      <c:pt idx="122" formatCode="0%">
                        <c:v>1</c:v>
                      </c:pt>
                      <c:pt idx="123" formatCode="0%">
                        <c:v>1</c:v>
                      </c:pt>
                      <c:pt idx="124" formatCode="0%">
                        <c:v>1</c:v>
                      </c:pt>
                      <c:pt idx="125" formatCode="0%">
                        <c:v>1</c:v>
                      </c:pt>
                      <c:pt idx="126" formatCode="0%">
                        <c:v>1</c:v>
                      </c:pt>
                      <c:pt idx="127" formatCode="0%">
                        <c:v>1</c:v>
                      </c:pt>
                      <c:pt idx="128" formatCode="0%">
                        <c:v>-1</c:v>
                      </c:pt>
                      <c:pt idx="129" formatCode="0%">
                        <c:v>-1</c:v>
                      </c:pt>
                      <c:pt idx="130" formatCode="0%">
                        <c:v>-1</c:v>
                      </c:pt>
                      <c:pt idx="131" formatCode="0%">
                        <c:v>-1</c:v>
                      </c:pt>
                      <c:pt idx="132" formatCode="0%">
                        <c:v>-1</c:v>
                      </c:pt>
                      <c:pt idx="133" formatCode="0%">
                        <c:v>-1</c:v>
                      </c:pt>
                      <c:pt idx="134" formatCode="0%">
                        <c:v>-1</c:v>
                      </c:pt>
                      <c:pt idx="135" formatCode="0%">
                        <c:v>-1</c:v>
                      </c:pt>
                      <c:pt idx="136" formatCode="0%">
                        <c:v>-1</c:v>
                      </c:pt>
                      <c:pt idx="137" formatCode="0%">
                        <c:v>-1</c:v>
                      </c:pt>
                      <c:pt idx="138" formatCode="0%">
                        <c:v>4.2428571428571429</c:v>
                      </c:pt>
                      <c:pt idx="139" formatCode="0%">
                        <c:v>39.485714285714288</c:v>
                      </c:pt>
                      <c:pt idx="140" formatCode="0%">
                        <c:v>1</c:v>
                      </c:pt>
                      <c:pt idx="141" formatCode="0%">
                        <c:v>1</c:v>
                      </c:pt>
                      <c:pt idx="142" formatCode="0%">
                        <c:v>1</c:v>
                      </c:pt>
                      <c:pt idx="143" formatCode="0%">
                        <c:v>1</c:v>
                      </c:pt>
                      <c:pt idx="144" formatCode="0%">
                        <c:v>1</c:v>
                      </c:pt>
                      <c:pt idx="145" formatCode="0%">
                        <c:v>1</c:v>
                      </c:pt>
                      <c:pt idx="146" formatCode="0%">
                        <c:v>1</c:v>
                      </c:pt>
                      <c:pt idx="147" formatCode="0%">
                        <c:v>1</c:v>
                      </c:pt>
                      <c:pt idx="148" formatCode="0%">
                        <c:v>1</c:v>
                      </c:pt>
                      <c:pt idx="149" formatCode="0%">
                        <c:v>1</c:v>
                      </c:pt>
                      <c:pt idx="150" formatCode="0%">
                        <c:v>1</c:v>
                      </c:pt>
                    </c:numCache>
                  </c:numRef>
                </c:val>
                <c:smooth val="0"/>
                <c:extLst xmlns:c15="http://schemas.microsoft.com/office/drawing/2012/chart">
                  <c:ext xmlns:c16="http://schemas.microsoft.com/office/drawing/2014/chart" uri="{C3380CC4-5D6E-409C-BE32-E72D297353CC}">
                    <c16:uniqueId val="{0000000D-E215-440E-ACFF-437291917522}"/>
                  </c:ext>
                </c:extLst>
              </c15:ser>
            </c15:filteredLineSeries>
          </c:ext>
        </c:extLst>
      </c:lineChart>
      <c:catAx>
        <c:axId val="1045797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802048"/>
        <c:crosses val="autoZero"/>
        <c:auto val="1"/>
        <c:lblAlgn val="ctr"/>
        <c:lblOffset val="100"/>
        <c:tickLblSkip val="6"/>
        <c:noMultiLvlLbl val="0"/>
      </c:catAx>
      <c:valAx>
        <c:axId val="10458020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797784"/>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Job Satisfaction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Job Satisfaction'!$A$10</c:f>
              <c:strCache>
                <c:ptCount val="1"/>
                <c:pt idx="0">
                  <c:v>Tourism Industry</c:v>
                </c:pt>
              </c:strCache>
            </c:strRef>
          </c:tx>
          <c:spPr>
            <a:ln w="28575" cap="rnd">
              <a:solidFill>
                <a:schemeClr val="accent5"/>
              </a:solidFill>
              <a:round/>
            </a:ln>
            <a:effectLst/>
          </c:spPr>
          <c:marker>
            <c:symbol val="none"/>
          </c:marker>
          <c:cat>
            <c:strRef>
              <c:f>'WQI Job Satisfaction'!$B$9:$C$9</c:f>
              <c:strCache>
                <c:ptCount val="2"/>
                <c:pt idx="0">
                  <c:v>July 2020-June 2021</c:v>
                </c:pt>
                <c:pt idx="1">
                  <c:v>July 2021-June 2022</c:v>
                </c:pt>
              </c:strCache>
            </c:strRef>
          </c:cat>
          <c:val>
            <c:numRef>
              <c:f>'WQI Job Satisfaction'!$B$10:$C$10</c:f>
              <c:numCache>
                <c:formatCode>0.0</c:formatCode>
                <c:ptCount val="2"/>
                <c:pt idx="0">
                  <c:v>76.8</c:v>
                </c:pt>
                <c:pt idx="1">
                  <c:v>77.586138692195107</c:v>
                </c:pt>
              </c:numCache>
            </c:numRef>
          </c:val>
          <c:smooth val="0"/>
          <c:extLst>
            <c:ext xmlns:c16="http://schemas.microsoft.com/office/drawing/2014/chart" uri="{C3380CC4-5D6E-409C-BE32-E72D297353CC}">
              <c16:uniqueId val="{00000000-F63F-46E6-93A2-1045C1D7CF80}"/>
            </c:ext>
          </c:extLst>
        </c:ser>
        <c:ser>
          <c:idx val="1"/>
          <c:order val="1"/>
          <c:tx>
            <c:strRef>
              <c:f>'WQI Job Satisfaction'!$A$11</c:f>
              <c:strCache>
                <c:ptCount val="1"/>
                <c:pt idx="0">
                  <c:v>NI</c:v>
                </c:pt>
              </c:strCache>
            </c:strRef>
          </c:tx>
          <c:spPr>
            <a:ln w="28575" cap="rnd">
              <a:solidFill>
                <a:schemeClr val="accent6"/>
              </a:solidFill>
              <a:round/>
            </a:ln>
            <a:effectLst/>
          </c:spPr>
          <c:marker>
            <c:symbol val="none"/>
          </c:marker>
          <c:cat>
            <c:strRef>
              <c:f>'WQI Job Satisfaction'!$B$9:$C$9</c:f>
              <c:strCache>
                <c:ptCount val="2"/>
                <c:pt idx="0">
                  <c:v>July 2020-June 2021</c:v>
                </c:pt>
                <c:pt idx="1">
                  <c:v>July 2021-June 2022</c:v>
                </c:pt>
              </c:strCache>
            </c:strRef>
          </c:cat>
          <c:val>
            <c:numRef>
              <c:f>'WQI Job Satisfaction'!$B$11:$C$11</c:f>
              <c:numCache>
                <c:formatCode>0.0</c:formatCode>
                <c:ptCount val="2"/>
                <c:pt idx="0">
                  <c:v>79.5</c:v>
                </c:pt>
                <c:pt idx="1">
                  <c:v>80.035773583694947</c:v>
                </c:pt>
              </c:numCache>
            </c:numRef>
          </c:val>
          <c:smooth val="0"/>
          <c:extLst>
            <c:ext xmlns:c16="http://schemas.microsoft.com/office/drawing/2014/chart" uri="{C3380CC4-5D6E-409C-BE32-E72D297353CC}">
              <c16:uniqueId val="{00000001-F63F-46E6-93A2-1045C1D7CF80}"/>
            </c:ext>
          </c:extLst>
        </c:ser>
        <c:dLbls>
          <c:showLegendKey val="0"/>
          <c:showVal val="0"/>
          <c:showCatName val="0"/>
          <c:showSerName val="0"/>
          <c:showPercent val="0"/>
          <c:showBubbleSize val="0"/>
        </c:dLbls>
        <c:smooth val="0"/>
        <c:axId val="818906344"/>
        <c:axId val="818906672"/>
      </c:lineChart>
      <c:catAx>
        <c:axId val="81890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8906672"/>
        <c:crosses val="autoZero"/>
        <c:auto val="1"/>
        <c:lblAlgn val="ctr"/>
        <c:lblOffset val="100"/>
        <c:noMultiLvlLbl val="0"/>
      </c:catAx>
      <c:valAx>
        <c:axId val="81890667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8906344"/>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year on year in EU/International Air Passenger flow through NI Airports (12 month rolling data)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9"/>
          <c:order val="9"/>
          <c:tx>
            <c:strRef>
              <c:f>'international air flow'!$K$7</c:f>
              <c:strCache>
                <c:ptCount val="1"/>
                <c:pt idx="0">
                  <c:v>% Change year on year (George Best Belfast City Airport)</c:v>
                </c:pt>
              </c:strCache>
            </c:strRef>
          </c:tx>
          <c:spPr>
            <a:solidFill>
              <a:srgbClr val="7030A0"/>
            </a:solidFill>
            <a:ln>
              <a:solidFill>
                <a:srgbClr val="7030A0"/>
              </a:solidFill>
            </a:ln>
            <a:effectLst/>
          </c:spPr>
          <c:invertIfNegative val="0"/>
          <c:cat>
            <c:strRef>
              <c:extLst>
                <c:ext xmlns:c15="http://schemas.microsoft.com/office/drawing/2012/chart" uri="{02D57815-91ED-43cb-92C2-25804820EDAC}">
                  <c15:fullRef>
                    <c15:sqref>'international air flow'!$A$8:$A$158</c15:sqref>
                  </c15:fullRef>
                </c:ext>
              </c:extLst>
              <c:f>'international air flow'!$A$20:$A$158</c:f>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flow'!$K$8:$K$158</c15:sqref>
                  </c15:fullRef>
                </c:ext>
              </c:extLst>
              <c:f>'international air flow'!$K$20:$K$158</c:f>
              <c:numCache>
                <c:formatCode>General</c:formatCode>
                <c:ptCount val="139"/>
                <c:pt idx="0" formatCode="0%">
                  <c:v>-0.25426963076042364</c:v>
                </c:pt>
                <c:pt idx="1" formatCode="0%">
                  <c:v>-0.2172623461367344</c:v>
                </c:pt>
                <c:pt idx="2" formatCode="0%">
                  <c:v>-0.1527842088113735</c:v>
                </c:pt>
                <c:pt idx="3" formatCode="0%">
                  <c:v>6.7555197539452966E-3</c:v>
                </c:pt>
                <c:pt idx="4" formatCode="0%">
                  <c:v>0.21572027972027971</c:v>
                </c:pt>
                <c:pt idx="5" formatCode="0%">
                  <c:v>0.43422996779693124</c:v>
                </c:pt>
                <c:pt idx="6" formatCode="0%">
                  <c:v>0.55576663206752708</c:v>
                </c:pt>
                <c:pt idx="7" formatCode="0%">
                  <c:v>0.5397088740099939</c:v>
                </c:pt>
                <c:pt idx="8" formatCode="0%">
                  <c:v>0.63382346780612464</c:v>
                </c:pt>
                <c:pt idx="9" formatCode="0%">
                  <c:v>0.6412589028720298</c:v>
                </c:pt>
                <c:pt idx="10" formatCode="0%">
                  <c:v>0.70279407594826271</c:v>
                </c:pt>
                <c:pt idx="11" formatCode="0%">
                  <c:v>0.66600471368715086</c:v>
                </c:pt>
                <c:pt idx="12" formatCode="0%">
                  <c:v>0.56254264756055949</c:v>
                </c:pt>
                <c:pt idx="13" formatCode="0%">
                  <c:v>0.45341248789524652</c:v>
                </c:pt>
                <c:pt idx="14" formatCode="0%">
                  <c:v>0.30053439132018944</c:v>
                </c:pt>
                <c:pt idx="15" formatCode="0%">
                  <c:v>7.9122038151697549E-2</c:v>
                </c:pt>
                <c:pt idx="16" formatCode="0%">
                  <c:v>-6.6510208151181874E-2</c:v>
                </c:pt>
                <c:pt idx="17" formatCode="0%">
                  <c:v>-0.11012639837280255</c:v>
                </c:pt>
                <c:pt idx="18" formatCode="0%">
                  <c:v>3.3170105363864097E-2</c:v>
                </c:pt>
                <c:pt idx="19" formatCode="0%">
                  <c:v>0.30588657849840295</c:v>
                </c:pt>
                <c:pt idx="20" formatCode="0%">
                  <c:v>0.5646650085895234</c:v>
                </c:pt>
                <c:pt idx="21" formatCode="0%">
                  <c:v>0.80744761197659976</c:v>
                </c:pt>
                <c:pt idx="22" formatCode="0%">
                  <c:v>1.0120279756110058</c:v>
                </c:pt>
                <c:pt idx="23" formatCode="0%">
                  <c:v>1.0706417091285383</c:v>
                </c:pt>
                <c:pt idx="24" formatCode="0%">
                  <c:v>1.1570888546201401</c:v>
                </c:pt>
                <c:pt idx="25" formatCode="0%">
                  <c:v>1.2983053302433372</c:v>
                </c:pt>
                <c:pt idx="26" formatCode="0%">
                  <c:v>1.4721785553082538</c:v>
                </c:pt>
                <c:pt idx="27" formatCode="0%">
                  <c:v>1.6472650062350442</c:v>
                </c:pt>
                <c:pt idx="28" formatCode="0%">
                  <c:v>1.5532149136500319</c:v>
                </c:pt>
                <c:pt idx="29" formatCode="0%">
                  <c:v>1.2684378478664193</c:v>
                </c:pt>
                <c:pt idx="30" formatCode="0%">
                  <c:v>0.81235226746594535</c:v>
                </c:pt>
                <c:pt idx="31" formatCode="0%">
                  <c:v>0.44697111087099595</c:v>
                </c:pt>
                <c:pt idx="32" formatCode="0%">
                  <c:v>0.18657566347390758</c:v>
                </c:pt>
                <c:pt idx="33" formatCode="0%">
                  <c:v>2.6891696648630274E-2</c:v>
                </c:pt>
                <c:pt idx="34" formatCode="0%">
                  <c:v>-9.9366544644278215E-2</c:v>
                </c:pt>
                <c:pt idx="35" formatCode="0%">
                  <c:v>-0.11921254562592122</c:v>
                </c:pt>
                <c:pt idx="36" formatCode="0%">
                  <c:v>-0.1315091892575839</c:v>
                </c:pt>
                <c:pt idx="37" formatCode="0%">
                  <c:v>-0.14157239640775168</c:v>
                </c:pt>
                <c:pt idx="38" formatCode="0%">
                  <c:v>-0.14911071237447665</c:v>
                </c:pt>
                <c:pt idx="39" formatCode="0%">
                  <c:v>-0.14327090786408136</c:v>
                </c:pt>
                <c:pt idx="40" formatCode="0%">
                  <c:v>-0.14006216976335589</c:v>
                </c:pt>
                <c:pt idx="41" formatCode="0%">
                  <c:v>-0.10380407757334659</c:v>
                </c:pt>
                <c:pt idx="42" formatCode="0%">
                  <c:v>-2.2931554922116078E-2</c:v>
                </c:pt>
                <c:pt idx="43" formatCode="0%">
                  <c:v>2.804366420919718E-2</c:v>
                </c:pt>
                <c:pt idx="44" formatCode="0%">
                  <c:v>0.10033283155408858</c:v>
                </c:pt>
                <c:pt idx="45" formatCode="0%">
                  <c:v>0.12752339768126736</c:v>
                </c:pt>
                <c:pt idx="46" formatCode="0%">
                  <c:v>0.17573002891133621</c:v>
                </c:pt>
                <c:pt idx="47" formatCode="0%">
                  <c:v>0.21191662955887211</c:v>
                </c:pt>
                <c:pt idx="48" formatCode="0%">
                  <c:v>0.24649980331881291</c:v>
                </c:pt>
                <c:pt idx="49" formatCode="0%">
                  <c:v>0.27291481598402478</c:v>
                </c:pt>
                <c:pt idx="50" formatCode="0%">
                  <c:v>0.30374913985098151</c:v>
                </c:pt>
                <c:pt idx="51" formatCode="0%">
                  <c:v>0.34153372911202418</c:v>
                </c:pt>
                <c:pt idx="52" formatCode="0%">
                  <c:v>0.39139936236135853</c:v>
                </c:pt>
                <c:pt idx="53" formatCode="0%">
                  <c:v>0.48743164611487105</c:v>
                </c:pt>
                <c:pt idx="54" formatCode="0%">
                  <c:v>0.48488330489348819</c:v>
                </c:pt>
                <c:pt idx="55" formatCode="0%">
                  <c:v>0.51600995793630355</c:v>
                </c:pt>
                <c:pt idx="56" formatCode="0%">
                  <c:v>0.51075005648015659</c:v>
                </c:pt>
                <c:pt idx="57" formatCode="0%">
                  <c:v>0.54643602087067156</c:v>
                </c:pt>
                <c:pt idx="58" formatCode="0%">
                  <c:v>0.54458386191057373</c:v>
                </c:pt>
                <c:pt idx="59" formatCode="0%">
                  <c:v>0.53353087590375725</c:v>
                </c:pt>
                <c:pt idx="60" formatCode="0%">
                  <c:v>0.52746950916624302</c:v>
                </c:pt>
                <c:pt idx="61" formatCode="0%">
                  <c:v>0.52190789283963435</c:v>
                </c:pt>
                <c:pt idx="62" formatCode="0%">
                  <c:v>0.50832846205796722</c:v>
                </c:pt>
                <c:pt idx="63" formatCode="0%">
                  <c:v>0.47381101394050501</c:v>
                </c:pt>
                <c:pt idx="64" formatCode="0%">
                  <c:v>0.45375868671873321</c:v>
                </c:pt>
                <c:pt idx="65" formatCode="0%">
                  <c:v>0.26839276511154198</c:v>
                </c:pt>
                <c:pt idx="66" formatCode="0%">
                  <c:v>0.14588498056133489</c:v>
                </c:pt>
                <c:pt idx="67" formatCode="0%">
                  <c:v>3.4502134332258905E-2</c:v>
                </c:pt>
                <c:pt idx="68" formatCode="0%">
                  <c:v>-5.4312833613724638E-2</c:v>
                </c:pt>
                <c:pt idx="69" formatCode="0%">
                  <c:v>-0.16302765647743814</c:v>
                </c:pt>
                <c:pt idx="70" formatCode="0%">
                  <c:v>-0.17741508567335912</c:v>
                </c:pt>
                <c:pt idx="71" formatCode="0%">
                  <c:v>-0.18447412353923207</c:v>
                </c:pt>
                <c:pt idx="72" formatCode="0%">
                  <c:v>-0.19713363124387856</c:v>
                </c:pt>
                <c:pt idx="73" formatCode="0%">
                  <c:v>-0.21274765420121572</c:v>
                </c:pt>
                <c:pt idx="74" formatCode="0%">
                  <c:v>-0.22524193669762052</c:v>
                </c:pt>
                <c:pt idx="75" formatCode="0%">
                  <c:v>-0.23288901582481839</c:v>
                </c:pt>
                <c:pt idx="76" formatCode="0%">
                  <c:v>-0.30497600609744818</c:v>
                </c:pt>
                <c:pt idx="77" formatCode="0%">
                  <c:v>-0.30249674942728005</c:v>
                </c:pt>
                <c:pt idx="78" formatCode="0%">
                  <c:v>-0.29857252618383273</c:v>
                </c:pt>
                <c:pt idx="79" formatCode="0%">
                  <c:v>-0.31361552161885636</c:v>
                </c:pt>
                <c:pt idx="80" formatCode="0%">
                  <c:v>-0.32905648774488272</c:v>
                </c:pt>
                <c:pt idx="81" formatCode="0%">
                  <c:v>-0.28801984877126652</c:v>
                </c:pt>
                <c:pt idx="82" formatCode="0%">
                  <c:v>-0.35064142300794504</c:v>
                </c:pt>
                <c:pt idx="83" formatCode="0%">
                  <c:v>-0.35313127866863792</c:v>
                </c:pt>
                <c:pt idx="84" formatCode="0%">
                  <c:v>-0.35136049559208959</c:v>
                </c:pt>
                <c:pt idx="85" formatCode="0%">
                  <c:v>-0.34738635871318063</c:v>
                </c:pt>
                <c:pt idx="86" formatCode="0%">
                  <c:v>-0.34366637689464763</c:v>
                </c:pt>
                <c:pt idx="87" formatCode="0%">
                  <c:v>-0.34288611613244568</c:v>
                </c:pt>
                <c:pt idx="88" formatCode="0%">
                  <c:v>-0.25590234709793502</c:v>
                </c:pt>
                <c:pt idx="89" formatCode="0%">
                  <c:v>-0.23625489608645961</c:v>
                </c:pt>
                <c:pt idx="90" formatCode="0%">
                  <c:v>-0.21797458721520155</c:v>
                </c:pt>
                <c:pt idx="91" formatCode="0%">
                  <c:v>-0.17377942177809677</c:v>
                </c:pt>
                <c:pt idx="92" formatCode="0%">
                  <c:v>-0.11221824323881975</c:v>
                </c:pt>
                <c:pt idx="93" formatCode="0%">
                  <c:v>-0.15877999402608609</c:v>
                </c:pt>
                <c:pt idx="94" formatCode="0%">
                  <c:v>-9.7364221326706843E-2</c:v>
                </c:pt>
                <c:pt idx="95" formatCode="0%">
                  <c:v>-8.3671525895538792E-2</c:v>
                </c:pt>
                <c:pt idx="96" formatCode="0%">
                  <c:v>-7.9615330928539424E-2</c:v>
                </c:pt>
                <c:pt idx="97" formatCode="0%">
                  <c:v>-8.0296816451774708E-2</c:v>
                </c:pt>
                <c:pt idx="98" formatCode="0%">
                  <c:v>-7.9440600836138964E-2</c:v>
                </c:pt>
                <c:pt idx="99" formatCode="0%">
                  <c:v>-8.7426194310252281E-2</c:v>
                </c:pt>
                <c:pt idx="100" formatCode="0%">
                  <c:v>-0.20241382764097354</c:v>
                </c:pt>
                <c:pt idx="101" formatCode="0%">
                  <c:v>-0.31525766006595868</c:v>
                </c:pt>
                <c:pt idx="102" formatCode="0%">
                  <c:v>-0.44083540365802415</c:v>
                </c:pt>
                <c:pt idx="103" formatCode="0%">
                  <c:v>-0.59259176764076982</c:v>
                </c:pt>
                <c:pt idx="104" formatCode="0%">
                  <c:v>-0.74448770703361211</c:v>
                </c:pt>
                <c:pt idx="105" formatCode="0%">
                  <c:v>-0.80989316205595974</c:v>
                </c:pt>
                <c:pt idx="106" formatCode="0%">
                  <c:v>-0.83608899940258019</c:v>
                </c:pt>
                <c:pt idx="107" formatCode="0%">
                  <c:v>-0.86937196213865442</c:v>
                </c:pt>
                <c:pt idx="108" formatCode="0%">
                  <c:v>-0.89667943805874839</c:v>
                </c:pt>
                <c:pt idx="109" formatCode="0%">
                  <c:v>-0.91845114928700899</c:v>
                </c:pt>
                <c:pt idx="110" formatCode="0%">
                  <c:v>-0.94520492890385743</c:v>
                </c:pt>
                <c:pt idx="111" formatCode="0%">
                  <c:v>-0.95855696885032959</c:v>
                </c:pt>
                <c:pt idx="112" formatCode="0%">
                  <c:v>-0.95087231466116517</c:v>
                </c:pt>
                <c:pt idx="113" formatCode="0%">
                  <c:v>-0.93143651273564387</c:v>
                </c:pt>
                <c:pt idx="114" formatCode="0%">
                  <c:v>-0.83522525016809712</c:v>
                </c:pt>
                <c:pt idx="115" formatCode="0%">
                  <c:v>-0.53403313104805639</c:v>
                </c:pt>
                <c:pt idx="116" formatCode="0%">
                  <c:v>0.28904153078010908</c:v>
                </c:pt>
                <c:pt idx="117" formatCode="0%">
                  <c:v>1.196073548333541</c:v>
                </c:pt>
                <c:pt idx="118" formatCode="0%">
                  <c:v>1.714672708466729</c:v>
                </c:pt>
                <c:pt idx="119" formatCode="0%">
                  <c:v>2.4945532435740514</c:v>
                </c:pt>
                <c:pt idx="120" formatCode="0%">
                  <c:v>3.533992583436341</c:v>
                </c:pt>
                <c:pt idx="121" formatCode="0%">
                  <c:v>4.8474626278520851</c:v>
                </c:pt>
                <c:pt idx="122" formatCode="0%">
                  <c:v>7.87663194953792</c:v>
                </c:pt>
                <c:pt idx="123" formatCode="0%">
                  <c:v>11.405479992115119</c:v>
                </c:pt>
                <c:pt idx="124" formatCode="0%">
                  <c:v>11.131458827825451</c:v>
                </c:pt>
                <c:pt idx="125" formatCode="0%">
                  <c:v>9.8907628036515547</c:v>
                </c:pt>
                <c:pt idx="126" formatCode="0%">
                  <c:v>4.6979516722675632</c:v>
                </c:pt>
                <c:pt idx="127" formatCode="0%">
                  <c:v>1.648949900269858</c:v>
                </c:pt>
                <c:pt idx="128" formatCode="0%">
                  <c:v>0.2307898979043525</c:v>
                </c:pt>
                <c:pt idx="129" formatCode="0%">
                  <c:v>-4.5889245889245887E-2</c:v>
                </c:pt>
                <c:pt idx="130" formatCode="0%">
                  <c:v>-5.6045431453661372E-2</c:v>
                </c:pt>
                <c:pt idx="131" formatCode="0%">
                  <c:v>-5.5147895833698182E-2</c:v>
                </c:pt>
                <c:pt idx="132" formatCode="0%">
                  <c:v>-3.8065703380588879E-2</c:v>
                </c:pt>
                <c:pt idx="133" formatCode="0%">
                  <c:v>1.4077400474292345E-2</c:v>
                </c:pt>
                <c:pt idx="134" formatCode="0%">
                  <c:v>5.8897408778424115E-2</c:v>
                </c:pt>
                <c:pt idx="135" formatCode="0%">
                  <c:v>6.2066006705543991E-2</c:v>
                </c:pt>
                <c:pt idx="136" formatCode="0%">
                  <c:v>8.1120943952802359E-3</c:v>
                </c:pt>
                <c:pt idx="137" formatCode="0%">
                  <c:v>-3.5049085768678878E-2</c:v>
                </c:pt>
                <c:pt idx="138" formatCode="0%">
                  <c:v>-3.9122070408492832E-2</c:v>
                </c:pt>
              </c:numCache>
            </c:numRef>
          </c:val>
          <c:extLst>
            <c:ext xmlns:c16="http://schemas.microsoft.com/office/drawing/2014/chart" uri="{C3380CC4-5D6E-409C-BE32-E72D297353CC}">
              <c16:uniqueId val="{00000009-FC94-4D37-B406-4DF68439B8C9}"/>
            </c:ext>
          </c:extLst>
        </c:ser>
        <c:ser>
          <c:idx val="11"/>
          <c:order val="11"/>
          <c:tx>
            <c:strRef>
              <c:f>'international air flow'!$M$7</c:f>
              <c:strCache>
                <c:ptCount val="1"/>
                <c:pt idx="0">
                  <c:v>% Change year on year (Belfast International Airport)</c:v>
                </c:pt>
              </c:strCache>
            </c:strRef>
          </c:tx>
          <c:spPr>
            <a:solidFill>
              <a:srgbClr val="002060"/>
            </a:solidFill>
            <a:ln>
              <a:solidFill>
                <a:srgbClr val="002060"/>
              </a:solidFill>
            </a:ln>
            <a:effectLst/>
          </c:spPr>
          <c:invertIfNegative val="0"/>
          <c:cat>
            <c:strRef>
              <c:extLst>
                <c:ext xmlns:c15="http://schemas.microsoft.com/office/drawing/2012/chart" uri="{02D57815-91ED-43cb-92C2-25804820EDAC}">
                  <c15:fullRef>
                    <c15:sqref>'international air flow'!$A$8:$A$158</c15:sqref>
                  </c15:fullRef>
                </c:ext>
              </c:extLst>
              <c:f>'international air flow'!$A$20:$A$158</c:f>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flow'!$M$8:$M$158</c15:sqref>
                  </c15:fullRef>
                </c:ext>
              </c:extLst>
              <c:f>'international air flow'!$M$20:$M$158</c:f>
              <c:numCache>
                <c:formatCode>General</c:formatCode>
                <c:ptCount val="139"/>
                <c:pt idx="0" formatCode="0%">
                  <c:v>-3.8618083624250371E-2</c:v>
                </c:pt>
                <c:pt idx="1" formatCode="0%">
                  <c:v>-3.1387895770927945E-2</c:v>
                </c:pt>
                <c:pt idx="2" formatCode="0%">
                  <c:v>-3.1995737536320776E-2</c:v>
                </c:pt>
                <c:pt idx="3" formatCode="0%">
                  <c:v>-2.8689113195288531E-2</c:v>
                </c:pt>
                <c:pt idx="4" formatCode="0%">
                  <c:v>-4.2383555316036645E-2</c:v>
                </c:pt>
                <c:pt idx="5" formatCode="0%">
                  <c:v>-4.1105193551846157E-2</c:v>
                </c:pt>
                <c:pt idx="6" formatCode="0%">
                  <c:v>-3.0916888650452289E-2</c:v>
                </c:pt>
                <c:pt idx="7" formatCode="0%">
                  <c:v>-2.2306126871664427E-2</c:v>
                </c:pt>
                <c:pt idx="8" formatCode="0%">
                  <c:v>-1.8462732022151977E-2</c:v>
                </c:pt>
                <c:pt idx="9" formatCode="0%">
                  <c:v>-1.8957057161900531E-2</c:v>
                </c:pt>
                <c:pt idx="10" formatCode="0%">
                  <c:v>-1.8671776369334092E-2</c:v>
                </c:pt>
                <c:pt idx="11" formatCode="0%">
                  <c:v>-2.7568234810039775E-2</c:v>
                </c:pt>
                <c:pt idx="12" formatCode="0%">
                  <c:v>-3.286210832952282E-2</c:v>
                </c:pt>
                <c:pt idx="13" formatCode="0%">
                  <c:v>-3.8725643796722026E-2</c:v>
                </c:pt>
                <c:pt idx="14" formatCode="0%">
                  <c:v>-4.4203127660091934E-2</c:v>
                </c:pt>
                <c:pt idx="15" formatCode="0%">
                  <c:v>-4.8337964412064234E-2</c:v>
                </c:pt>
                <c:pt idx="16" formatCode="0%">
                  <c:v>-5.7507348164727523E-2</c:v>
                </c:pt>
                <c:pt idx="17" formatCode="0%">
                  <c:v>-7.7096800315688135E-2</c:v>
                </c:pt>
                <c:pt idx="18" formatCode="0%">
                  <c:v>-0.10193432857217828</c:v>
                </c:pt>
                <c:pt idx="19" formatCode="0%">
                  <c:v>-0.11829507239034175</c:v>
                </c:pt>
                <c:pt idx="20" formatCode="0%">
                  <c:v>-0.14130247768812926</c:v>
                </c:pt>
                <c:pt idx="21" formatCode="0%">
                  <c:v>-0.16206423092800581</c:v>
                </c:pt>
                <c:pt idx="22" formatCode="0%">
                  <c:v>-0.16418793517116895</c:v>
                </c:pt>
                <c:pt idx="23" formatCode="0%">
                  <c:v>-0.15133266546274204</c:v>
                </c:pt>
                <c:pt idx="24" formatCode="0%">
                  <c:v>-0.14868508930283614</c:v>
                </c:pt>
                <c:pt idx="25" formatCode="0%">
                  <c:v>-0.14584968720313568</c:v>
                </c:pt>
                <c:pt idx="26" formatCode="0%">
                  <c:v>-0.14082206750989867</c:v>
                </c:pt>
                <c:pt idx="27" formatCode="0%">
                  <c:v>-0.14196632395137326</c:v>
                </c:pt>
                <c:pt idx="28" formatCode="0%">
                  <c:v>-0.12443317408183584</c:v>
                </c:pt>
                <c:pt idx="29" formatCode="0%">
                  <c:v>-9.8257945997440116E-2</c:v>
                </c:pt>
                <c:pt idx="30" formatCode="0%">
                  <c:v>-6.9024887527588077E-2</c:v>
                </c:pt>
                <c:pt idx="31" formatCode="0%">
                  <c:v>-3.8134285749885116E-2</c:v>
                </c:pt>
                <c:pt idx="32" formatCode="0%">
                  <c:v>-9.242387835300197E-4</c:v>
                </c:pt>
                <c:pt idx="33" formatCode="0%">
                  <c:v>3.3962462297821343E-2</c:v>
                </c:pt>
                <c:pt idx="34" formatCode="0%">
                  <c:v>4.9486121290064487E-2</c:v>
                </c:pt>
                <c:pt idx="35" formatCode="0%">
                  <c:v>3.7112598231350311E-2</c:v>
                </c:pt>
                <c:pt idx="36" formatCode="0%">
                  <c:v>3.1628422159702602E-2</c:v>
                </c:pt>
                <c:pt idx="37" formatCode="0%">
                  <c:v>2.8322334885032271E-2</c:v>
                </c:pt>
                <c:pt idx="38" formatCode="0%">
                  <c:v>2.2109299498082737E-2</c:v>
                </c:pt>
                <c:pt idx="39" formatCode="0%">
                  <c:v>2.9729909813159205E-2</c:v>
                </c:pt>
                <c:pt idx="40" formatCode="0%">
                  <c:v>3.2025956838883506E-2</c:v>
                </c:pt>
                <c:pt idx="41" formatCode="0%">
                  <c:v>3.1521182602302716E-2</c:v>
                </c:pt>
                <c:pt idx="42" formatCode="0%">
                  <c:v>3.4085159314898097E-2</c:v>
                </c:pt>
                <c:pt idx="43" formatCode="0%">
                  <c:v>4.5444120092139426E-2</c:v>
                </c:pt>
                <c:pt idx="44" formatCode="0%">
                  <c:v>5.0513739942338085E-2</c:v>
                </c:pt>
                <c:pt idx="45" formatCode="0%">
                  <c:v>5.2787901418969378E-2</c:v>
                </c:pt>
                <c:pt idx="46" formatCode="0%">
                  <c:v>5.5175289046388874E-2</c:v>
                </c:pt>
                <c:pt idx="47" formatCode="0%">
                  <c:v>6.7294076770375535E-2</c:v>
                </c:pt>
                <c:pt idx="48" formatCode="0%">
                  <c:v>8.248094887801484E-2</c:v>
                </c:pt>
                <c:pt idx="49" formatCode="0%">
                  <c:v>9.73594560164322E-2</c:v>
                </c:pt>
                <c:pt idx="50" formatCode="0%">
                  <c:v>0.11276466928158799</c:v>
                </c:pt>
                <c:pt idx="51" formatCode="0%">
                  <c:v>0.11711381832216691</c:v>
                </c:pt>
                <c:pt idx="52" formatCode="0%">
                  <c:v>0.11085274713324231</c:v>
                </c:pt>
                <c:pt idx="53" formatCode="0%">
                  <c:v>0.10170439402151941</c:v>
                </c:pt>
                <c:pt idx="54" formatCode="0%">
                  <c:v>9.5832935451324042E-2</c:v>
                </c:pt>
                <c:pt idx="55" formatCode="0%">
                  <c:v>7.9357987402313993E-2</c:v>
                </c:pt>
                <c:pt idx="56" formatCode="0%">
                  <c:v>6.3614982872226736E-2</c:v>
                </c:pt>
                <c:pt idx="57" formatCode="0%">
                  <c:v>6.2749568520014787E-2</c:v>
                </c:pt>
                <c:pt idx="58" formatCode="0%">
                  <c:v>6.9757613301705615E-2</c:v>
                </c:pt>
                <c:pt idx="59" formatCode="0%">
                  <c:v>8.6235638151580293E-2</c:v>
                </c:pt>
                <c:pt idx="60" formatCode="0%">
                  <c:v>0.10169487988659531</c:v>
                </c:pt>
                <c:pt idx="61" formatCode="0%">
                  <c:v>0.11676114187431542</c:v>
                </c:pt>
                <c:pt idx="62" formatCode="0%">
                  <c:v>0.12917545207296757</c:v>
                </c:pt>
                <c:pt idx="63" formatCode="0%">
                  <c:v>0.14172787816713722</c:v>
                </c:pt>
                <c:pt idx="64" formatCode="0%">
                  <c:v>0.17415932380148871</c:v>
                </c:pt>
                <c:pt idx="65" formatCode="0%">
                  <c:v>0.20809908852635922</c:v>
                </c:pt>
                <c:pt idx="66" formatCode="0%">
                  <c:v>0.24070769081117888</c:v>
                </c:pt>
                <c:pt idx="67" formatCode="0%">
                  <c:v>0.28956625026926613</c:v>
                </c:pt>
                <c:pt idx="68" formatCode="0%">
                  <c:v>0.33244308830902253</c:v>
                </c:pt>
                <c:pt idx="69" formatCode="0%">
                  <c:v>0.34751558599329835</c:v>
                </c:pt>
                <c:pt idx="70" formatCode="0%">
                  <c:v>0.35781112010294219</c:v>
                </c:pt>
                <c:pt idx="71" formatCode="0%">
                  <c:v>0.3341465273579397</c:v>
                </c:pt>
                <c:pt idx="72" formatCode="0%">
                  <c:v>0.30411430606204481</c:v>
                </c:pt>
                <c:pt idx="73" formatCode="0%">
                  <c:v>0.28284717320929958</c:v>
                </c:pt>
                <c:pt idx="74" formatCode="0%">
                  <c:v>0.2657383015250846</c:v>
                </c:pt>
                <c:pt idx="75" formatCode="0%">
                  <c:v>0.25587311212869279</c:v>
                </c:pt>
                <c:pt idx="76" formatCode="0%">
                  <c:v>0.22629834318121944</c:v>
                </c:pt>
                <c:pt idx="77" formatCode="0%">
                  <c:v>0.20961398487799007</c:v>
                </c:pt>
                <c:pt idx="78" formatCode="0%">
                  <c:v>0.18881482485698528</c:v>
                </c:pt>
                <c:pt idx="79" formatCode="0%">
                  <c:v>0.16378164193227274</c:v>
                </c:pt>
                <c:pt idx="80" formatCode="0%">
                  <c:v>0.14681723390183454</c:v>
                </c:pt>
                <c:pt idx="81" formatCode="0%">
                  <c:v>0.14072253013844591</c:v>
                </c:pt>
                <c:pt idx="82" formatCode="0%">
                  <c:v>0.13464898496673389</c:v>
                </c:pt>
                <c:pt idx="83" formatCode="0%">
                  <c:v>0.13402164172492806</c:v>
                </c:pt>
                <c:pt idx="84" formatCode="0%">
                  <c:v>0.1375958512198322</c:v>
                </c:pt>
                <c:pt idx="85" formatCode="0%">
                  <c:v>0.1355214297138915</c:v>
                </c:pt>
                <c:pt idx="86" formatCode="0%">
                  <c:v>0.1347268928312185</c:v>
                </c:pt>
                <c:pt idx="87" formatCode="0%">
                  <c:v>0.12619277326020731</c:v>
                </c:pt>
                <c:pt idx="88" formatCode="0%">
                  <c:v>0.1285542690890136</c:v>
                </c:pt>
                <c:pt idx="89" formatCode="0%">
                  <c:v>0.12284028665508154</c:v>
                </c:pt>
                <c:pt idx="90" formatCode="0%">
                  <c:v>0.10998055869145568</c:v>
                </c:pt>
                <c:pt idx="91" formatCode="0%">
                  <c:v>8.5596552650417712E-2</c:v>
                </c:pt>
                <c:pt idx="92" formatCode="0%">
                  <c:v>6.372878691466545E-2</c:v>
                </c:pt>
                <c:pt idx="93" formatCode="0%">
                  <c:v>4.2756962776173732E-2</c:v>
                </c:pt>
                <c:pt idx="94" formatCode="0%">
                  <c:v>2.3274939070672029E-2</c:v>
                </c:pt>
                <c:pt idx="95" formatCode="0%">
                  <c:v>8.9763594642190084E-3</c:v>
                </c:pt>
                <c:pt idx="96" formatCode="0%">
                  <c:v>-3.4590398696050916E-3</c:v>
                </c:pt>
                <c:pt idx="97" formatCode="0%">
                  <c:v>-1.864303230350188E-2</c:v>
                </c:pt>
                <c:pt idx="98" formatCode="0%">
                  <c:v>-3.1531095687195441E-2</c:v>
                </c:pt>
                <c:pt idx="99" formatCode="0%">
                  <c:v>-6.9296556124602046E-2</c:v>
                </c:pt>
                <c:pt idx="100" formatCode="0%">
                  <c:v>-0.15707318624208597</c:v>
                </c:pt>
                <c:pt idx="101" formatCode="0%">
                  <c:v>-0.27026549083044882</c:v>
                </c:pt>
                <c:pt idx="102" formatCode="0%">
                  <c:v>-0.39398020413122925</c:v>
                </c:pt>
                <c:pt idx="103" formatCode="0%">
                  <c:v>-0.51341321078163182</c:v>
                </c:pt>
                <c:pt idx="104" formatCode="0%">
                  <c:v>-0.6233118850927809</c:v>
                </c:pt>
                <c:pt idx="105" formatCode="0%">
                  <c:v>-0.72184793671470149</c:v>
                </c:pt>
                <c:pt idx="106" formatCode="0%">
                  <c:v>-0.79712384076951948</c:v>
                </c:pt>
                <c:pt idx="107" formatCode="0%">
                  <c:v>-0.82592585854029854</c:v>
                </c:pt>
                <c:pt idx="108" formatCode="0%">
                  <c:v>-0.85755215217258551</c:v>
                </c:pt>
                <c:pt idx="109" formatCode="0%">
                  <c:v>-0.89089127128440981</c:v>
                </c:pt>
                <c:pt idx="110" formatCode="0%">
                  <c:v>-0.92938405849265115</c:v>
                </c:pt>
                <c:pt idx="111" formatCode="0%">
                  <c:v>-0.9466915323741627</c:v>
                </c:pt>
                <c:pt idx="112" formatCode="0%">
                  <c:v>-0.94153847222870213</c:v>
                </c:pt>
                <c:pt idx="113" formatCode="0%">
                  <c:v>-0.93259093331396181</c:v>
                </c:pt>
                <c:pt idx="114" formatCode="0%">
                  <c:v>-0.91591683392657264</c:v>
                </c:pt>
                <c:pt idx="115" formatCode="0%">
                  <c:v>-0.89404728846851667</c:v>
                </c:pt>
                <c:pt idx="116" formatCode="0%">
                  <c:v>-0.86315136367042689</c:v>
                </c:pt>
                <c:pt idx="117" formatCode="0%">
                  <c:v>-0.7787436127384415</c:v>
                </c:pt>
                <c:pt idx="118" formatCode="0%">
                  <c:v>-0.56572817876431392</c:v>
                </c:pt>
                <c:pt idx="119" formatCode="0%">
                  <c:v>-0.41862680994732709</c:v>
                </c:pt>
                <c:pt idx="120" formatCode="0%">
                  <c:v>-0.21600352556031227</c:v>
                </c:pt>
                <c:pt idx="121" formatCode="0%">
                  <c:v>0.15353221569318914</c:v>
                </c:pt>
                <c:pt idx="122" formatCode="0%">
                  <c:v>1.1143827999505747</c:v>
                </c:pt>
                <c:pt idx="123" formatCode="0%">
                  <c:v>2.5066386547474249</c:v>
                </c:pt>
                <c:pt idx="124" formatCode="0%">
                  <c:v>3.5024153769091666</c:v>
                </c:pt>
                <c:pt idx="125" formatCode="0%">
                  <c:v>4.8323244399168193</c:v>
                </c:pt>
                <c:pt idx="126" formatCode="0%">
                  <c:v>6.0575308302091511</c:v>
                </c:pt>
                <c:pt idx="127" formatCode="0%">
                  <c:v>7.4484873821219262</c:v>
                </c:pt>
                <c:pt idx="128" formatCode="0%">
                  <c:v>8.7375681486909809</c:v>
                </c:pt>
                <c:pt idx="129" formatCode="0%">
                  <c:v>8.0349496562550744</c:v>
                </c:pt>
                <c:pt idx="130" formatCode="0%">
                  <c:v>5.6785522648166351</c:v>
                </c:pt>
                <c:pt idx="131" formatCode="0%">
                  <c:v>4.9859687851459773</c:v>
                </c:pt>
                <c:pt idx="132" formatCode="0%">
                  <c:v>4.6076753354517752</c:v>
                </c:pt>
                <c:pt idx="133" formatCode="0%">
                  <c:v>4.1721872048089308</c:v>
                </c:pt>
                <c:pt idx="134" formatCode="0%">
                  <c:v>3.4603312353535887</c:v>
                </c:pt>
                <c:pt idx="135" formatCode="0%">
                  <c:v>2.752323708619552</c:v>
                </c:pt>
                <c:pt idx="136" formatCode="0%">
                  <c:v>2.0143062946187817</c:v>
                </c:pt>
                <c:pt idx="137" formatCode="0%">
                  <c:v>1.3735409515175836</c:v>
                </c:pt>
                <c:pt idx="138" formatCode="0%">
                  <c:v>0.95004692530271984</c:v>
                </c:pt>
              </c:numCache>
            </c:numRef>
          </c:val>
          <c:extLst>
            <c:ext xmlns:c16="http://schemas.microsoft.com/office/drawing/2014/chart" uri="{C3380CC4-5D6E-409C-BE32-E72D297353CC}">
              <c16:uniqueId val="{0000000B-FC94-4D37-B406-4DF68439B8C9}"/>
            </c:ext>
          </c:extLst>
        </c:ser>
        <c:ser>
          <c:idx val="13"/>
          <c:order val="13"/>
          <c:tx>
            <c:strRef>
              <c:f>'international air flow'!$O$7</c:f>
              <c:strCache>
                <c:ptCount val="1"/>
                <c:pt idx="0">
                  <c:v>% Change year on year (City of Derry Airport)</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'international air flow'!$A$8:$A$158</c15:sqref>
                  </c15:fullRef>
                </c:ext>
              </c:extLst>
              <c:f>'international air flow'!$A$20:$A$158</c:f>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flow'!$O$8:$O$158</c15:sqref>
                  </c15:fullRef>
                </c:ext>
              </c:extLst>
              <c:f>'international air flow'!$O$20:$O$158</c:f>
              <c:numCache>
                <c:formatCode>General</c:formatCode>
                <c:ptCount val="139"/>
                <c:pt idx="0" formatCode="0%">
                  <c:v>-0.17465716693480426</c:v>
                </c:pt>
                <c:pt idx="1" formatCode="0%">
                  <c:v>-0.18482361455430146</c:v>
                </c:pt>
                <c:pt idx="2" formatCode="0%">
                  <c:v>-0.18631368631368631</c:v>
                </c:pt>
                <c:pt idx="3" formatCode="0%">
                  <c:v>-0.19195759516635377</c:v>
                </c:pt>
                <c:pt idx="4" formatCode="0%">
                  <c:v>-0.19422496306288944</c:v>
                </c:pt>
                <c:pt idx="5" formatCode="0%">
                  <c:v>-0.22710409072498988</c:v>
                </c:pt>
                <c:pt idx="6" formatCode="0%">
                  <c:v>-0.24208538343024699</c:v>
                </c:pt>
                <c:pt idx="7" formatCode="0%">
                  <c:v>-0.25974697047988932</c:v>
                </c:pt>
                <c:pt idx="8" formatCode="0%">
                  <c:v>-0.26234042194377455</c:v>
                </c:pt>
                <c:pt idx="9" formatCode="0%">
                  <c:v>-0.2664097356040484</c:v>
                </c:pt>
                <c:pt idx="10" formatCode="0%">
                  <c:v>-0.24866618601297766</c:v>
                </c:pt>
                <c:pt idx="11" formatCode="0%">
                  <c:v>-0.22957148372152877</c:v>
                </c:pt>
                <c:pt idx="12" formatCode="0%">
                  <c:v>-0.2219767571380834</c:v>
                </c:pt>
                <c:pt idx="13" formatCode="0%">
                  <c:v>-0.20836796373252739</c:v>
                </c:pt>
                <c:pt idx="14" formatCode="0%">
                  <c:v>-0.19603667894413751</c:v>
                </c:pt>
                <c:pt idx="15" formatCode="0%">
                  <c:v>-0.1761582163565725</c:v>
                </c:pt>
                <c:pt idx="16" formatCode="0%">
                  <c:v>-0.15854825208275203</c:v>
                </c:pt>
                <c:pt idx="17" formatCode="0%">
                  <c:v>-0.11968893453790848</c:v>
                </c:pt>
                <c:pt idx="18" formatCode="0%">
                  <c:v>-7.2109289617486333E-2</c:v>
                </c:pt>
                <c:pt idx="19" formatCode="0%">
                  <c:v>-5.3276289124071154E-2</c:v>
                </c:pt>
                <c:pt idx="20" formatCode="0%">
                  <c:v>-5.3359548249925698E-2</c:v>
                </c:pt>
                <c:pt idx="21" formatCode="0%">
                  <c:v>-1.4198830962917387E-4</c:v>
                </c:pt>
                <c:pt idx="22" formatCode="0%">
                  <c:v>2.0511467229632471E-2</c:v>
                </c:pt>
                <c:pt idx="23" formatCode="0%">
                  <c:v>1.0331909613686798E-2</c:v>
                </c:pt>
                <c:pt idx="24" formatCode="0%">
                  <c:v>1.0331909613686798E-2</c:v>
                </c:pt>
                <c:pt idx="25" formatCode="0%">
                  <c:v>1.0331909613686798E-2</c:v>
                </c:pt>
                <c:pt idx="26" formatCode="0%">
                  <c:v>1.0331909613686798E-2</c:v>
                </c:pt>
                <c:pt idx="27" formatCode="0%">
                  <c:v>-1.2204369875349542E-2</c:v>
                </c:pt>
                <c:pt idx="28" formatCode="0%">
                  <c:v>-1.7717141571330444E-2</c:v>
                </c:pt>
                <c:pt idx="29" formatCode="0%">
                  <c:v>-2.4382694001952521E-2</c:v>
                </c:pt>
                <c:pt idx="30" formatCode="0%">
                  <c:v>-3.236672869897058E-2</c:v>
                </c:pt>
                <c:pt idx="31" formatCode="0%">
                  <c:v>-4.3763676148796497E-2</c:v>
                </c:pt>
                <c:pt idx="32" formatCode="0%">
                  <c:v>-9.6915980389789172E-2</c:v>
                </c:pt>
                <c:pt idx="33" formatCode="0%">
                  <c:v>-0.16143996591796644</c:v>
                </c:pt>
                <c:pt idx="34" formatCode="0%">
                  <c:v>-0.17344084252098074</c:v>
                </c:pt>
                <c:pt idx="35" formatCode="0%">
                  <c:v>-0.16513154787208917</c:v>
                </c:pt>
                <c:pt idx="36" formatCode="0%">
                  <c:v>-0.16513154787208917</c:v>
                </c:pt>
                <c:pt idx="37" formatCode="0%">
                  <c:v>-0.16506069623541636</c:v>
                </c:pt>
                <c:pt idx="38" formatCode="0%">
                  <c:v>-0.16506069623541636</c:v>
                </c:pt>
                <c:pt idx="39" formatCode="0%">
                  <c:v>-0.15186047069548736</c:v>
                </c:pt>
                <c:pt idx="40" formatCode="0%">
                  <c:v>-0.20098382001880832</c:v>
                </c:pt>
                <c:pt idx="41" formatCode="0%">
                  <c:v>-0.2706172357406097</c:v>
                </c:pt>
                <c:pt idx="42" formatCode="0%">
                  <c:v>-0.39893370986196652</c:v>
                </c:pt>
                <c:pt idx="43" formatCode="0%">
                  <c:v>-0.47525121878420057</c:v>
                </c:pt>
                <c:pt idx="44" formatCode="0%">
                  <c:v>-0.63298924961223724</c:v>
                </c:pt>
                <c:pt idx="45" formatCode="0%">
                  <c:v>-0.71628563364380471</c:v>
                </c:pt>
                <c:pt idx="46" formatCode="0%">
                  <c:v>-0.78655328346747821</c:v>
                </c:pt>
                <c:pt idx="47" formatCode="0%">
                  <c:v>-0.79793493635077795</c:v>
                </c:pt>
                <c:pt idx="48" formatCode="0%">
                  <c:v>-0.79793493635077795</c:v>
                </c:pt>
                <c:pt idx="49" formatCode="0%">
                  <c:v>-0.79803694170226003</c:v>
                </c:pt>
                <c:pt idx="50" formatCode="0%">
                  <c:v>-0.79803694170226003</c:v>
                </c:pt>
                <c:pt idx="51" formatCode="0%">
                  <c:v>-0.79803694170226003</c:v>
                </c:pt>
                <c:pt idx="52" formatCode="0%">
                  <c:v>-0.78144616127474653</c:v>
                </c:pt>
                <c:pt idx="53" formatCode="0%">
                  <c:v>-0.75767107244437004</c:v>
                </c:pt>
                <c:pt idx="54" formatCode="0%">
                  <c:v>-0.64876468205751314</c:v>
                </c:pt>
                <c:pt idx="55" formatCode="0%">
                  <c:v>-0.71886998151395931</c:v>
                </c:pt>
                <c:pt idx="56" formatCode="0%">
                  <c:v>-0.35055377440979307</c:v>
                </c:pt>
                <c:pt idx="57" formatCode="0%">
                  <c:v>0.17608436132113012</c:v>
                </c:pt>
                <c:pt idx="58" formatCode="0%">
                  <c:v>0.57028647568287805</c:v>
                </c:pt>
                <c:pt idx="59" formatCode="0%">
                  <c:v>0.64692706145877088</c:v>
                </c:pt>
                <c:pt idx="60" formatCode="0%">
                  <c:v>0.65336693266134682</c:v>
                </c:pt>
                <c:pt idx="61" formatCode="0%">
                  <c:v>0.65406162464985995</c:v>
                </c:pt>
                <c:pt idx="62" formatCode="0%">
                  <c:v>0.65980392156862744</c:v>
                </c:pt>
                <c:pt idx="63" formatCode="0%">
                  <c:v>0.65980392156862744</c:v>
                </c:pt>
                <c:pt idx="64" formatCode="0%">
                  <c:v>0.62234189450428057</c:v>
                </c:pt>
                <c:pt idx="65" formatCode="0%">
                  <c:v>0.62234189450428057</c:v>
                </c:pt>
                <c:pt idx="66" formatCode="0%">
                  <c:v>8.9137453874538738E-2</c:v>
                </c:pt>
                <c:pt idx="67" formatCode="0%">
                  <c:v>0.29286798179059181</c:v>
                </c:pt>
                <c:pt idx="68" formatCode="0%">
                  <c:v>-0.39683608212722987</c:v>
                </c:pt>
                <c:pt idx="69" formatCode="0%">
                  <c:v>-0.79132126543732029</c:v>
                </c:pt>
                <c:pt idx="70" formatCode="0%">
                  <c:v>-0.78913873568095039</c:v>
                </c:pt>
                <c:pt idx="71" formatCode="0%">
                  <c:v>-0.78876232573954441</c:v>
                </c:pt>
                <c:pt idx="72" formatCode="0%">
                  <c:v>-0.79077053344623205</c:v>
                </c:pt>
                <c:pt idx="73" formatCode="0%">
                  <c:v>-0.78797629127857749</c:v>
                </c:pt>
                <c:pt idx="74" formatCode="0%">
                  <c:v>-0.79031305375073835</c:v>
                </c:pt>
                <c:pt idx="75" formatCode="0%">
                  <c:v>-0.78119989874272211</c:v>
                </c:pt>
                <c:pt idx="76" formatCode="0%">
                  <c:v>-0.77930036598859476</c:v>
                </c:pt>
                <c:pt idx="77" formatCode="0%">
                  <c:v>-0.77930036598859476</c:v>
                </c:pt>
                <c:pt idx="78" formatCode="0%">
                  <c:v>-0.71042879830598205</c:v>
                </c:pt>
                <c:pt idx="79" formatCode="0%">
                  <c:v>-0.63745435576421494</c:v>
                </c:pt>
                <c:pt idx="80" formatCode="0%">
                  <c:v>-0.49795386904761907</c:v>
                </c:pt>
                <c:pt idx="81" formatCode="0%">
                  <c:v>9.4041345764085932E-2</c:v>
                </c:pt>
                <c:pt idx="82" formatCode="0%">
                  <c:v>7.8873239436619724E-2</c:v>
                </c:pt>
                <c:pt idx="83" formatCode="0%">
                  <c:v>7.8873239436619724E-2</c:v>
                </c:pt>
                <c:pt idx="84" formatCode="0%">
                  <c:v>7.2035613112100369E-2</c:v>
                </c:pt>
                <c:pt idx="85" formatCode="0%">
                  <c:v>0.19089456869009586</c:v>
                </c:pt>
                <c:pt idx="86" formatCode="0%">
                  <c:v>0.19114688128772636</c:v>
                </c:pt>
                <c:pt idx="87" formatCode="0%">
                  <c:v>9.9884303895102194E-2</c:v>
                </c:pt>
                <c:pt idx="88" formatCode="0%">
                  <c:v>9.9884303895102194E-2</c:v>
                </c:pt>
                <c:pt idx="89" formatCode="0%">
                  <c:v>9.9884303895102194E-2</c:v>
                </c:pt>
                <c:pt idx="90" formatCode="0%">
                  <c:v>-0.11224862888482633</c:v>
                </c:pt>
                <c:pt idx="91" formatCode="0%">
                  <c:v>-0.64928057553956831</c:v>
                </c:pt>
                <c:pt idx="92" formatCode="0%">
                  <c:v>-0.86439422008151168</c:v>
                </c:pt>
                <c:pt idx="93" formatCode="0%">
                  <c:v>-0.86439422008151168</c:v>
                </c:pt>
                <c:pt idx="94" formatCode="0%">
                  <c:v>-0.86348377471092874</c:v>
                </c:pt>
                <c:pt idx="95" formatCode="0%">
                  <c:v>-0.86348377471092874</c:v>
                </c:pt>
                <c:pt idx="96" formatCode="0%">
                  <c:v>-0.86183465458663644</c:v>
                </c:pt>
                <c:pt idx="97" formatCode="0%">
                  <c:v>-1</c:v>
                </c:pt>
                <c:pt idx="98" formatCode="0%">
                  <c:v>-1</c:v>
                </c:pt>
                <c:pt idx="99" formatCode="0%">
                  <c:v>-1</c:v>
                </c:pt>
                <c:pt idx="100" formatCode="0%">
                  <c:v>-1</c:v>
                </c:pt>
                <c:pt idx="101" formatCode="0%">
                  <c:v>-1</c:v>
                </c:pt>
                <c:pt idx="102" formatCode="0%">
                  <c:v>-1</c:v>
                </c:pt>
                <c:pt idx="103" formatCode="0%">
                  <c:v>-1</c:v>
                </c:pt>
                <c:pt idx="104" formatCode="0%">
                  <c:v>-0.80874316939890711</c:v>
                </c:pt>
                <c:pt idx="105" formatCode="0%">
                  <c:v>-0.80874316939890711</c:v>
                </c:pt>
                <c:pt idx="106" formatCode="0%">
                  <c:v>-0.80874316939890711</c:v>
                </c:pt>
                <c:pt idx="107" formatCode="0%">
                  <c:v>-0.80874316939890711</c:v>
                </c:pt>
                <c:pt idx="108" formatCode="0%">
                  <c:v>-0.80874316939890711</c:v>
                </c:pt>
                <c:pt idx="109" formatCode="0%">
                  <c:v>1</c:v>
                </c:pt>
                <c:pt idx="110" formatCode="0%">
                  <c:v>1</c:v>
                </c:pt>
                <c:pt idx="111" formatCode="0%">
                  <c:v>1</c:v>
                </c:pt>
                <c:pt idx="112" formatCode="0%">
                  <c:v>1</c:v>
                </c:pt>
                <c:pt idx="113" formatCode="0%">
                  <c:v>1</c:v>
                </c:pt>
                <c:pt idx="114" formatCode="0%">
                  <c:v>1</c:v>
                </c:pt>
                <c:pt idx="115" formatCode="0%">
                  <c:v>1</c:v>
                </c:pt>
                <c:pt idx="116" formatCode="0%">
                  <c:v>-1</c:v>
                </c:pt>
                <c:pt idx="117" formatCode="0%">
                  <c:v>-1</c:v>
                </c:pt>
                <c:pt idx="118" formatCode="0%">
                  <c:v>-1</c:v>
                </c:pt>
                <c:pt idx="119" formatCode="0%">
                  <c:v>-1</c:v>
                </c:pt>
                <c:pt idx="120" formatCode="0%">
                  <c:v>-1</c:v>
                </c:pt>
                <c:pt idx="121" formatCode="0%">
                  <c:v>-1</c:v>
                </c:pt>
                <c:pt idx="122" formatCode="0%">
                  <c:v>-1</c:v>
                </c:pt>
                <c:pt idx="123" formatCode="0%">
                  <c:v>-1</c:v>
                </c:pt>
                <c:pt idx="124" formatCode="0%">
                  <c:v>-1</c:v>
                </c:pt>
                <c:pt idx="125" formatCode="0%">
                  <c:v>-1</c:v>
                </c:pt>
                <c:pt idx="126" formatCode="0%">
                  <c:v>4.2428571428571429</c:v>
                </c:pt>
                <c:pt idx="127" formatCode="0%">
                  <c:v>39.485714285714288</c:v>
                </c:pt>
                <c:pt idx="128" formatCode="0%">
                  <c:v>1</c:v>
                </c:pt>
                <c:pt idx="129" formatCode="0%">
                  <c:v>1</c:v>
                </c:pt>
                <c:pt idx="130" formatCode="0%">
                  <c:v>1</c:v>
                </c:pt>
                <c:pt idx="131" formatCode="0%">
                  <c:v>1</c:v>
                </c:pt>
                <c:pt idx="132" formatCode="0%">
                  <c:v>1</c:v>
                </c:pt>
                <c:pt idx="133" formatCode="0%">
                  <c:v>1</c:v>
                </c:pt>
                <c:pt idx="134" formatCode="0%">
                  <c:v>1</c:v>
                </c:pt>
                <c:pt idx="135" formatCode="0%">
                  <c:v>1</c:v>
                </c:pt>
                <c:pt idx="136" formatCode="0%">
                  <c:v>1</c:v>
                </c:pt>
                <c:pt idx="137" formatCode="0%">
                  <c:v>1</c:v>
                </c:pt>
                <c:pt idx="138" formatCode="0%">
                  <c:v>1</c:v>
                </c:pt>
              </c:numCache>
            </c:numRef>
          </c:val>
          <c:extLst>
            <c:ext xmlns:c16="http://schemas.microsoft.com/office/drawing/2014/chart" uri="{C3380CC4-5D6E-409C-BE32-E72D297353CC}">
              <c16:uniqueId val="{0000000D-FC94-4D37-B406-4DF68439B8C9}"/>
            </c:ext>
          </c:extLst>
        </c:ser>
        <c:dLbls>
          <c:showLegendKey val="0"/>
          <c:showVal val="0"/>
          <c:showCatName val="0"/>
          <c:showSerName val="0"/>
          <c:showPercent val="0"/>
          <c:showBubbleSize val="0"/>
        </c:dLbls>
        <c:gapWidth val="150"/>
        <c:axId val="1009726328"/>
        <c:axId val="1009727312"/>
        <c:extLst>
          <c:ext xmlns:c15="http://schemas.microsoft.com/office/drawing/2012/chart" uri="{02D57815-91ED-43cb-92C2-25804820EDAC}">
            <c15:filteredBarSeries>
              <c15:ser>
                <c:idx val="0"/>
                <c:order val="0"/>
                <c:tx>
                  <c:strRef>
                    <c:extLst>
                      <c:ext uri="{02D57815-91ED-43cb-92C2-25804820EDAC}">
                        <c15:formulaRef>
                          <c15:sqref>'international air flow'!$B$7</c15:sqref>
                        </c15:formulaRef>
                      </c:ext>
                    </c:extLst>
                    <c:strCache>
                      <c:ptCount val="1"/>
                      <c:pt idx="0">
                        <c:v>All UK Airports</c:v>
                      </c:pt>
                    </c:strCache>
                  </c:strRef>
                </c:tx>
                <c:spPr>
                  <a:solidFill>
                    <a:schemeClr val="accent1"/>
                  </a:solidFill>
                  <a:ln>
                    <a:noFill/>
                  </a:ln>
                  <a:effectLst/>
                </c:spPr>
                <c:invertIfNegative val="0"/>
                <c:cat>
                  <c:strRef>
                    <c:extLst>
                      <c:ex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uri="{02D57815-91ED-43cb-92C2-25804820EDAC}">
                        <c15:fullRef>
                          <c15:sqref>'international air flow'!$B$8:$B$158</c15:sqref>
                        </c15:fullRef>
                        <c15:formulaRef>
                          <c15:sqref>'international air flow'!$B$20:$B$158</c15:sqref>
                        </c15:formulaRef>
                      </c:ext>
                    </c:extLst>
                    <c:numCache>
                      <c:formatCode>_(* #,##0_);_(* \(#,##0\);_(* "-"??_);_(@_)</c:formatCode>
                      <c:ptCount val="139"/>
                      <c:pt idx="0">
                        <c:v>182013186</c:v>
                      </c:pt>
                      <c:pt idx="1">
                        <c:v>182087985</c:v>
                      </c:pt>
                      <c:pt idx="2">
                        <c:v>182399125</c:v>
                      </c:pt>
                      <c:pt idx="3">
                        <c:v>183033819</c:v>
                      </c:pt>
                      <c:pt idx="4">
                        <c:v>182906594</c:v>
                      </c:pt>
                      <c:pt idx="5">
                        <c:v>182701051</c:v>
                      </c:pt>
                      <c:pt idx="6">
                        <c:v>183140284</c:v>
                      </c:pt>
                      <c:pt idx="7">
                        <c:v>182764816</c:v>
                      </c:pt>
                      <c:pt idx="8">
                        <c:v>182716332</c:v>
                      </c:pt>
                      <c:pt idx="9">
                        <c:v>182842424</c:v>
                      </c:pt>
                      <c:pt idx="10">
                        <c:v>182853860</c:v>
                      </c:pt>
                      <c:pt idx="11">
                        <c:v>183347222</c:v>
                      </c:pt>
                      <c:pt idx="12">
                        <c:v>183539324</c:v>
                      </c:pt>
                      <c:pt idx="13">
                        <c:v>183512476</c:v>
                      </c:pt>
                      <c:pt idx="14">
                        <c:v>183478572</c:v>
                      </c:pt>
                      <c:pt idx="15">
                        <c:v>183963754</c:v>
                      </c:pt>
                      <c:pt idx="16">
                        <c:v>184044161</c:v>
                      </c:pt>
                      <c:pt idx="17">
                        <c:v>185253766</c:v>
                      </c:pt>
                      <c:pt idx="18">
                        <c:v>185973678</c:v>
                      </c:pt>
                      <c:pt idx="19">
                        <c:v>186820125</c:v>
                      </c:pt>
                      <c:pt idx="20">
                        <c:v>187893084</c:v>
                      </c:pt>
                      <c:pt idx="21">
                        <c:v>188539748</c:v>
                      </c:pt>
                      <c:pt idx="22">
                        <c:v>189330378</c:v>
                      </c:pt>
                      <c:pt idx="23">
                        <c:v>189755415</c:v>
                      </c:pt>
                      <c:pt idx="24">
                        <c:v>190396272</c:v>
                      </c:pt>
                      <c:pt idx="25">
                        <c:v>191043065</c:v>
                      </c:pt>
                      <c:pt idx="26">
                        <c:v>191544262</c:v>
                      </c:pt>
                      <c:pt idx="27">
                        <c:v>191483028</c:v>
                      </c:pt>
                      <c:pt idx="28">
                        <c:v>192853108</c:v>
                      </c:pt>
                      <c:pt idx="29">
                        <c:v>193644485</c:v>
                      </c:pt>
                      <c:pt idx="30">
                        <c:v>194362871</c:v>
                      </c:pt>
                      <c:pt idx="31">
                        <c:v>195174070</c:v>
                      </c:pt>
                      <c:pt idx="32">
                        <c:v>196309158</c:v>
                      </c:pt>
                      <c:pt idx="33">
                        <c:v>197150602</c:v>
                      </c:pt>
                      <c:pt idx="34">
                        <c:v>197939124</c:v>
                      </c:pt>
                      <c:pt idx="35">
                        <c:v>198636991</c:v>
                      </c:pt>
                      <c:pt idx="36">
                        <c:v>199442720</c:v>
                      </c:pt>
                      <c:pt idx="37">
                        <c:v>200242782</c:v>
                      </c:pt>
                      <c:pt idx="38">
                        <c:v>201064568</c:v>
                      </c:pt>
                      <c:pt idx="39">
                        <c:v>202293604</c:v>
                      </c:pt>
                      <c:pt idx="40">
                        <c:v>202651091</c:v>
                      </c:pt>
                      <c:pt idx="41">
                        <c:v>203495712</c:v>
                      </c:pt>
                      <c:pt idx="42">
                        <c:v>204337668</c:v>
                      </c:pt>
                      <c:pt idx="43">
                        <c:v>205664972</c:v>
                      </c:pt>
                      <c:pt idx="44">
                        <c:v>206703810</c:v>
                      </c:pt>
                      <c:pt idx="45">
                        <c:v>207728198</c:v>
                      </c:pt>
                      <c:pt idx="46">
                        <c:v>208958562</c:v>
                      </c:pt>
                      <c:pt idx="47">
                        <c:v>209850645</c:v>
                      </c:pt>
                      <c:pt idx="48">
                        <c:v>210623339</c:v>
                      </c:pt>
                      <c:pt idx="49">
                        <c:v>211544211</c:v>
                      </c:pt>
                      <c:pt idx="50">
                        <c:v>212890047</c:v>
                      </c:pt>
                      <c:pt idx="51">
                        <c:v>214335963</c:v>
                      </c:pt>
                      <c:pt idx="52">
                        <c:v>213272883</c:v>
                      </c:pt>
                      <c:pt idx="53">
                        <c:v>214345405</c:v>
                      </c:pt>
                      <c:pt idx="54">
                        <c:v>215760599</c:v>
                      </c:pt>
                      <c:pt idx="55">
                        <c:v>217553864</c:v>
                      </c:pt>
                      <c:pt idx="56">
                        <c:v>219139221</c:v>
                      </c:pt>
                      <c:pt idx="57">
                        <c:v>220611484</c:v>
                      </c:pt>
                      <c:pt idx="58">
                        <c:v>221894373</c:v>
                      </c:pt>
                      <c:pt idx="59">
                        <c:v>222974643</c:v>
                      </c:pt>
                      <c:pt idx="60">
                        <c:v>224855771</c:v>
                      </c:pt>
                      <c:pt idx="61">
                        <c:v>226332812</c:v>
                      </c:pt>
                      <c:pt idx="62">
                        <c:v>227404154</c:v>
                      </c:pt>
                      <c:pt idx="63">
                        <c:v>228323309</c:v>
                      </c:pt>
                      <c:pt idx="64">
                        <c:v>232896290</c:v>
                      </c:pt>
                      <c:pt idx="65">
                        <c:v>234525099</c:v>
                      </c:pt>
                      <c:pt idx="66">
                        <c:v>236028896</c:v>
                      </c:pt>
                      <c:pt idx="67">
                        <c:v>237388567</c:v>
                      </c:pt>
                      <c:pt idx="68">
                        <c:v>238892690</c:v>
                      </c:pt>
                      <c:pt idx="69">
                        <c:v>240318011</c:v>
                      </c:pt>
                      <c:pt idx="70">
                        <c:v>241215107</c:v>
                      </c:pt>
                      <c:pt idx="71">
                        <c:v>241847960</c:v>
                      </c:pt>
                      <c:pt idx="72">
                        <c:v>242182535</c:v>
                      </c:pt>
                      <c:pt idx="73">
                        <c:v>242457359</c:v>
                      </c:pt>
                      <c:pt idx="74">
                        <c:v>242743108</c:v>
                      </c:pt>
                      <c:pt idx="75">
                        <c:v>243471187</c:v>
                      </c:pt>
                      <c:pt idx="76">
                        <c:v>243377986</c:v>
                      </c:pt>
                      <c:pt idx="77">
                        <c:v>243944623</c:v>
                      </c:pt>
                      <c:pt idx="78">
                        <c:v>244965565</c:v>
                      </c:pt>
                      <c:pt idx="79">
                        <c:v>245548412</c:v>
                      </c:pt>
                      <c:pt idx="80">
                        <c:v>246038434</c:v>
                      </c:pt>
                      <c:pt idx="81">
                        <c:v>246401305</c:v>
                      </c:pt>
                      <c:pt idx="82">
                        <c:v>247431409</c:v>
                      </c:pt>
                      <c:pt idx="83">
                        <c:v>248318892</c:v>
                      </c:pt>
                      <c:pt idx="84">
                        <c:v>249076912</c:v>
                      </c:pt>
                      <c:pt idx="85">
                        <c:v>249777665</c:v>
                      </c:pt>
                      <c:pt idx="86">
                        <c:v>250493834</c:v>
                      </c:pt>
                      <c:pt idx="87">
                        <c:v>251108873</c:v>
                      </c:pt>
                      <c:pt idx="88">
                        <c:v>252066393</c:v>
                      </c:pt>
                      <c:pt idx="89">
                        <c:v>252887469</c:v>
                      </c:pt>
                      <c:pt idx="90">
                        <c:v>253561774</c:v>
                      </c:pt>
                      <c:pt idx="91">
                        <c:v>253986735</c:v>
                      </c:pt>
                      <c:pt idx="92">
                        <c:v>254564678</c:v>
                      </c:pt>
                      <c:pt idx="93">
                        <c:v>254757201</c:v>
                      </c:pt>
                      <c:pt idx="94">
                        <c:v>254801163</c:v>
                      </c:pt>
                      <c:pt idx="95">
                        <c:v>254809515</c:v>
                      </c:pt>
                      <c:pt idx="96">
                        <c:v>255420487</c:v>
                      </c:pt>
                      <c:pt idx="97">
                        <c:v>255625892</c:v>
                      </c:pt>
                      <c:pt idx="98">
                        <c:v>255532577</c:v>
                      </c:pt>
                      <c:pt idx="99">
                        <c:v>245288489</c:v>
                      </c:pt>
                      <c:pt idx="100">
                        <c:v>224491116</c:v>
                      </c:pt>
                      <c:pt idx="101">
                        <c:v>201827658</c:v>
                      </c:pt>
                      <c:pt idx="102">
                        <c:v>177483416</c:v>
                      </c:pt>
                      <c:pt idx="103">
                        <c:v>153960004</c:v>
                      </c:pt>
                      <c:pt idx="104">
                        <c:v>132677644</c:v>
                      </c:pt>
                      <c:pt idx="105">
                        <c:v>113148021</c:v>
                      </c:pt>
                      <c:pt idx="106">
                        <c:v>93938757</c:v>
                      </c:pt>
                      <c:pt idx="107">
                        <c:v>78643193</c:v>
                      </c:pt>
                      <c:pt idx="108">
                        <c:v>62113179</c:v>
                      </c:pt>
                      <c:pt idx="109">
                        <c:v>46812851</c:v>
                      </c:pt>
                      <c:pt idx="110">
                        <c:v>31564180</c:v>
                      </c:pt>
                      <c:pt idx="111">
                        <c:v>23813850</c:v>
                      </c:pt>
                      <c:pt idx="112">
                        <c:v>24350825</c:v>
                      </c:pt>
                      <c:pt idx="113">
                        <c:v>25187024</c:v>
                      </c:pt>
                      <c:pt idx="114">
                        <c:v>26550690</c:v>
                      </c:pt>
                      <c:pt idx="115">
                        <c:v>27384796</c:v>
                      </c:pt>
                      <c:pt idx="116">
                        <c:v>28597844</c:v>
                      </c:pt>
                      <c:pt idx="117">
                        <c:v>31578509</c:v>
                      </c:pt>
                      <c:pt idx="118">
                        <c:v>37674707</c:v>
                      </c:pt>
                      <c:pt idx="119">
                        <c:v>44049020</c:v>
                      </c:pt>
                      <c:pt idx="120">
                        <c:v>49652586</c:v>
                      </c:pt>
                      <c:pt idx="121">
                        <c:v>54334988</c:v>
                      </c:pt>
                      <c:pt idx="122">
                        <c:v>61957011</c:v>
                      </c:pt>
                      <c:pt idx="123">
                        <c:v>72755953</c:v>
                      </c:pt>
                      <c:pt idx="124">
                        <c:v>87898440</c:v>
                      </c:pt>
                      <c:pt idx="125">
                        <c:v>104701204</c:v>
                      </c:pt>
                      <c:pt idx="126">
                        <c:v>123062049</c:v>
                      </c:pt>
                      <c:pt idx="127">
                        <c:v>140993457</c:v>
                      </c:pt>
                      <c:pt idx="128">
                        <c:v>156137208</c:v>
                      </c:pt>
                      <c:pt idx="129">
                        <c:v>168008620</c:v>
                      </c:pt>
                      <c:pt idx="130">
                        <c:v>178191751</c:v>
                      </c:pt>
                      <c:pt idx="131">
                        <c:v>184514898</c:v>
                      </c:pt>
                      <c:pt idx="132">
                        <c:v>192611282</c:v>
                      </c:pt>
                      <c:pt idx="133">
                        <c:v>200891043</c:v>
                      </c:pt>
                      <c:pt idx="134">
                        <c:v>206772944</c:v>
                      </c:pt>
                      <c:pt idx="135">
                        <c:v>212096492</c:v>
                      </c:pt>
                      <c:pt idx="136">
                        <c:v>215294263</c:v>
                      </c:pt>
                      <c:pt idx="137">
                        <c:v>218726545</c:v>
                      </c:pt>
                      <c:pt idx="138">
                        <c:v>221581845</c:v>
                      </c:pt>
                    </c:numCache>
                  </c:numRef>
                </c:val>
                <c:extLst>
                  <c:ext xmlns:c16="http://schemas.microsoft.com/office/drawing/2014/chart" uri="{C3380CC4-5D6E-409C-BE32-E72D297353CC}">
                    <c16:uniqueId val="{00000000-FC94-4D37-B406-4DF68439B8C9}"/>
                  </c:ext>
                </c:extLst>
              </c15:ser>
            </c15:filteredBarSeries>
            <c15:filteredBarSeries>
              <c15:ser>
                <c:idx val="1"/>
                <c:order val="1"/>
                <c:tx>
                  <c:strRef>
                    <c:extLst>
                      <c:ext xmlns:c15="http://schemas.microsoft.com/office/drawing/2012/chart" uri="{02D57815-91ED-43cb-92C2-25804820EDAC}">
                        <c15:formulaRef>
                          <c15:sqref>'international air flow'!$C$7</c15:sqref>
                        </c15:formulaRef>
                      </c:ext>
                    </c:extLst>
                    <c:strCache>
                      <c:ptCount val="1"/>
                      <c:pt idx="0">
                        <c:v>% Change year on year (All UK Airports)</c:v>
                      </c:pt>
                    </c:strCache>
                  </c:strRef>
                </c:tx>
                <c:spPr>
                  <a:solidFill>
                    <a:schemeClr val="accent2"/>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flow'!$C$8:$C$158</c15:sqref>
                        </c15:fullRef>
                        <c15:formulaRef>
                          <c15:sqref>'international air flow'!$C$20:$C$158</c15:sqref>
                        </c15:formulaRef>
                      </c:ext>
                    </c:extLst>
                    <c:numCache>
                      <c:formatCode>General</c:formatCode>
                      <c:ptCount val="139"/>
                      <c:pt idx="0" formatCode="0%">
                        <c:v>4.9951389330302819E-2</c:v>
                      </c:pt>
                      <c:pt idx="1" formatCode="0%">
                        <c:v>4.7847584223933072E-2</c:v>
                      </c:pt>
                      <c:pt idx="2" formatCode="0%">
                        <c:v>4.9455638592533081E-2</c:v>
                      </c:pt>
                      <c:pt idx="3" formatCode="0%">
                        <c:v>5.3810022369980288E-2</c:v>
                      </c:pt>
                      <c:pt idx="4" formatCode="0%">
                        <c:v>3.0859466327231366E-2</c:v>
                      </c:pt>
                      <c:pt idx="5" formatCode="0%">
                        <c:v>2.2835714472221377E-2</c:v>
                      </c:pt>
                      <c:pt idx="6" formatCode="0%">
                        <c:v>2.1197538887637129E-2</c:v>
                      </c:pt>
                      <c:pt idx="7" formatCode="0%">
                        <c:v>1.5748686120957485E-2</c:v>
                      </c:pt>
                      <c:pt idx="8" formatCode="0%">
                        <c:v>1.3831863940277935E-2</c:v>
                      </c:pt>
                      <c:pt idx="9" formatCode="0%">
                        <c:v>1.1189511977896411E-2</c:v>
                      </c:pt>
                      <c:pt idx="10" formatCode="0%">
                        <c:v>1.0659175473729233E-2</c:v>
                      </c:pt>
                      <c:pt idx="11" formatCode="0%">
                        <c:v>1.3719848627411099E-2</c:v>
                      </c:pt>
                      <c:pt idx="12" formatCode="0%">
                        <c:v>8.3847661454593738E-3</c:v>
                      </c:pt>
                      <c:pt idx="13" formatCode="0%">
                        <c:v>7.8230916773558666E-3</c:v>
                      </c:pt>
                      <c:pt idx="14" formatCode="0%">
                        <c:v>5.9180492230979723E-3</c:v>
                      </c:pt>
                      <c:pt idx="15" formatCode="0%">
                        <c:v>5.080673096811688E-3</c:v>
                      </c:pt>
                      <c:pt idx="16" formatCode="0%">
                        <c:v>6.2193875853376835E-3</c:v>
                      </c:pt>
                      <c:pt idx="17" formatCode="0%">
                        <c:v>1.3972087111857939E-2</c:v>
                      </c:pt>
                      <c:pt idx="18" formatCode="0%">
                        <c:v>1.5471167446698946E-2</c:v>
                      </c:pt>
                      <c:pt idx="19" formatCode="0%">
                        <c:v>2.2188674432829566E-2</c:v>
                      </c:pt>
                      <c:pt idx="20" formatCode="0%">
                        <c:v>2.8332179960792996E-2</c:v>
                      </c:pt>
                      <c:pt idx="21" formatCode="0%">
                        <c:v>3.1159748790029168E-2</c:v>
                      </c:pt>
                      <c:pt idx="22" formatCode="0%">
                        <c:v>3.5419093695916511E-2</c:v>
                      </c:pt>
                      <c:pt idx="23" formatCode="0%">
                        <c:v>3.4951132229317332E-2</c:v>
                      </c:pt>
                      <c:pt idx="24" formatCode="0%">
                        <c:v>3.7359557889621517E-2</c:v>
                      </c:pt>
                      <c:pt idx="25" formatCode="0%">
                        <c:v>4.1035842162578634E-2</c:v>
                      </c:pt>
                      <c:pt idx="26" formatCode="0%">
                        <c:v>4.3959847256713987E-2</c:v>
                      </c:pt>
                      <c:pt idx="27" formatCode="0%">
                        <c:v>4.0873671234171488E-2</c:v>
                      </c:pt>
                      <c:pt idx="28" formatCode="0%">
                        <c:v>4.7863224522510114E-2</c:v>
                      </c:pt>
                      <c:pt idx="29" formatCode="0%">
                        <c:v>4.5293108913100316E-2</c:v>
                      </c:pt>
                      <c:pt idx="30" formatCode="0%">
                        <c:v>4.5109571904041176E-2</c:v>
                      </c:pt>
                      <c:pt idx="31" formatCode="0%">
                        <c:v>4.4716515418239872E-2</c:v>
                      </c:pt>
                      <c:pt idx="32" formatCode="0%">
                        <c:v>4.4791824269593661E-2</c:v>
                      </c:pt>
                      <c:pt idx="33" formatCode="0%">
                        <c:v>4.5671292612526455E-2</c:v>
                      </c:pt>
                      <c:pt idx="34" formatCode="0%">
                        <c:v>4.5469438612751302E-2</c:v>
                      </c:pt>
                      <c:pt idx="35" formatCode="0%">
                        <c:v>4.6805388926582148E-2</c:v>
                      </c:pt>
                      <c:pt idx="36" formatCode="0%">
                        <c:v>4.7513787454829995E-2</c:v>
                      </c:pt>
                      <c:pt idx="37" formatCode="0%">
                        <c:v>4.8155199980695451E-2</c:v>
                      </c:pt>
                      <c:pt idx="38" formatCode="0%">
                        <c:v>4.970290365576182E-2</c:v>
                      </c:pt>
                      <c:pt idx="39" formatCode="0%">
                        <c:v>5.645709759718235E-2</c:v>
                      </c:pt>
                      <c:pt idx="40" formatCode="0%">
                        <c:v>5.0805419220933686E-2</c:v>
                      </c:pt>
                      <c:pt idx="41" formatCode="0%">
                        <c:v>5.0872747550750025E-2</c:v>
                      </c:pt>
                      <c:pt idx="42" formatCode="0%">
                        <c:v>5.1320485999612551E-2</c:v>
                      </c:pt>
                      <c:pt idx="43" formatCode="0%">
                        <c:v>5.3751515249950976E-2</c:v>
                      </c:pt>
                      <c:pt idx="44" formatCode="0%">
                        <c:v>5.2950418135867101E-2</c:v>
                      </c:pt>
                      <c:pt idx="45" formatCode="0%">
                        <c:v>5.3652364703405772E-2</c:v>
                      </c:pt>
                      <c:pt idx="46" formatCode="0%">
                        <c:v>5.5670843526618823E-2</c:v>
                      </c:pt>
                      <c:pt idx="47" formatCode="0%">
                        <c:v>5.6452999733569265E-2</c:v>
                      </c:pt>
                      <c:pt idx="48" formatCode="0%">
                        <c:v>5.6059298629701798E-2</c:v>
                      </c:pt>
                      <c:pt idx="49" formatCode="0%">
                        <c:v>5.6438633578312948E-2</c:v>
                      </c:pt>
                      <c:pt idx="50" formatCode="0%">
                        <c:v>5.88143357013554E-2</c:v>
                      </c:pt>
                      <c:pt idx="51" formatCode="0%">
                        <c:v>5.9529113930858635E-2</c:v>
                      </c:pt>
                      <c:pt idx="52" formatCode="0%">
                        <c:v>5.2414186114596341E-2</c:v>
                      </c:pt>
                      <c:pt idx="53" formatCode="0%">
                        <c:v>5.33165681643454E-2</c:v>
                      </c:pt>
                      <c:pt idx="54" formatCode="0%">
                        <c:v>5.5902228462350857E-2</c:v>
                      </c:pt>
                      <c:pt idx="55" formatCode="0%">
                        <c:v>5.7807082481697469E-2</c:v>
                      </c:pt>
                      <c:pt idx="56" formatCode="0%">
                        <c:v>6.0160531148409892E-2</c:v>
                      </c:pt>
                      <c:pt idx="57" formatCode="0%">
                        <c:v>6.2019918932719957E-2</c:v>
                      </c:pt>
                      <c:pt idx="58" formatCode="0%">
                        <c:v>6.1906106532260689E-2</c:v>
                      </c:pt>
                      <c:pt idx="59" formatCode="0%">
                        <c:v>6.2539707704972747E-2</c:v>
                      </c:pt>
                      <c:pt idx="60" formatCode="0%">
                        <c:v>6.7572910331651331E-2</c:v>
                      </c:pt>
                      <c:pt idx="61" formatCode="0%">
                        <c:v>6.9907850137293517E-2</c:v>
                      </c:pt>
                      <c:pt idx="62" formatCode="0%">
                        <c:v>6.8176540916447828E-2</c:v>
                      </c:pt>
                      <c:pt idx="63" formatCode="0%">
                        <c:v>6.5258978494430256E-2</c:v>
                      </c:pt>
                      <c:pt idx="64" formatCode="0%">
                        <c:v>9.2010792576944722E-2</c:v>
                      </c:pt>
                      <c:pt idx="65" formatCode="0%">
                        <c:v>9.4145680426412692E-2</c:v>
                      </c:pt>
                      <c:pt idx="66" formatCode="0%">
                        <c:v>9.3938824298499465E-2</c:v>
                      </c:pt>
                      <c:pt idx="67" formatCode="0%">
                        <c:v>9.1171458117608975E-2</c:v>
                      </c:pt>
                      <c:pt idx="68" formatCode="0%">
                        <c:v>9.0141184722017431E-2</c:v>
                      </c:pt>
                      <c:pt idx="69" formatCode="0%">
                        <c:v>8.9326841208320781E-2</c:v>
                      </c:pt>
                      <c:pt idx="70" formatCode="0%">
                        <c:v>8.7071761842288806E-2</c:v>
                      </c:pt>
                      <c:pt idx="71" formatCode="0%">
                        <c:v>8.4643333188339262E-2</c:v>
                      </c:pt>
                      <c:pt idx="72" formatCode="0%">
                        <c:v>7.7057235057578305E-2</c:v>
                      </c:pt>
                      <c:pt idx="73" formatCode="0%">
                        <c:v>7.1242639798952345E-2</c:v>
                      </c:pt>
                      <c:pt idx="74" formatCode="0%">
                        <c:v>6.7452391392991001E-2</c:v>
                      </c:pt>
                      <c:pt idx="75" formatCode="0%">
                        <c:v>6.6343984179030965E-2</c:v>
                      </c:pt>
                      <c:pt idx="76" formatCode="0%">
                        <c:v>4.5005852175661533E-2</c:v>
                      </c:pt>
                      <c:pt idx="77" formatCode="0%">
                        <c:v>4.0164246983219479E-2</c:v>
                      </c:pt>
                      <c:pt idx="78" formatCode="0%">
                        <c:v>3.7862605602324219E-2</c:v>
                      </c:pt>
                      <c:pt idx="79" formatCode="0%">
                        <c:v>3.4373369800913788E-2</c:v>
                      </c:pt>
                      <c:pt idx="80" formatCode="0%">
                        <c:v>2.9911940796514117E-2</c:v>
                      </c:pt>
                      <c:pt idx="81" formatCode="0%">
                        <c:v>2.5313516763418951E-2</c:v>
                      </c:pt>
                      <c:pt idx="82" formatCode="0%">
                        <c:v>2.5770782258675035E-2</c:v>
                      </c:pt>
                      <c:pt idx="83" formatCode="0%">
                        <c:v>2.6756198398365651E-2</c:v>
                      </c:pt>
                      <c:pt idx="84" formatCode="0%">
                        <c:v>2.8467688638241399E-2</c:v>
                      </c:pt>
                      <c:pt idx="85" formatCode="0%">
                        <c:v>3.0192137826594079E-2</c:v>
                      </c:pt>
                      <c:pt idx="86" formatCode="0%">
                        <c:v>3.1929746899343484E-2</c:v>
                      </c:pt>
                      <c:pt idx="87" formatCode="0%">
                        <c:v>3.1369978904321028E-2</c:v>
                      </c:pt>
                      <c:pt idx="88" formatCode="0%">
                        <c:v>3.5699231236139821E-2</c:v>
                      </c:pt>
                      <c:pt idx="89" formatCode="0%">
                        <c:v>3.6659328211550699E-2</c:v>
                      </c:pt>
                      <c:pt idx="90" formatCode="0%">
                        <c:v>3.5091499493000167E-2</c:v>
                      </c:pt>
                      <c:pt idx="91" formatCode="0%">
                        <c:v>3.4365211044411072E-2</c:v>
                      </c:pt>
                      <c:pt idx="92" formatCode="0%">
                        <c:v>3.4654114242980427E-2</c:v>
                      </c:pt>
                      <c:pt idx="93" formatCode="0%">
                        <c:v>3.3911735978833395E-2</c:v>
                      </c:pt>
                      <c:pt idx="94" formatCode="0%">
                        <c:v>2.9785038325510244E-2</c:v>
                      </c:pt>
                      <c:pt idx="95" formatCode="0%">
                        <c:v>2.613825693133328E-2</c:v>
                      </c:pt>
                      <c:pt idx="96" formatCode="0%">
                        <c:v>2.546833806900577E-2</c:v>
                      </c:pt>
                      <c:pt idx="97" formatCode="0%">
                        <c:v>2.341373076732061E-2</c:v>
                      </c:pt>
                      <c:pt idx="98" formatCode="0%">
                        <c:v>2.0115237646927468E-2</c:v>
                      </c:pt>
                      <c:pt idx="99" formatCode="0%">
                        <c:v>-2.3178726942078228E-2</c:v>
                      </c:pt>
                      <c:pt idx="100" formatCode="0%">
                        <c:v>-0.10939688021004847</c:v>
                      </c:pt>
                      <c:pt idx="101" formatCode="0%">
                        <c:v>-0.20190724040976502</c:v>
                      </c:pt>
                      <c:pt idx="102" formatCode="0%">
                        <c:v>-0.30003875110922673</c:v>
                      </c:pt>
                      <c:pt idx="103" formatCode="0%">
                        <c:v>-0.39382659492040006</c:v>
                      </c:pt>
                      <c:pt idx="104" formatCode="0%">
                        <c:v>-0.47880575953275029</c:v>
                      </c:pt>
                      <c:pt idx="105" formatCode="0%">
                        <c:v>-0.55585938079135988</c:v>
                      </c:pt>
                      <c:pt idx="106" formatCode="0%">
                        <c:v>-0.6313252424204987</c:v>
                      </c:pt>
                      <c:pt idx="107" formatCode="0%">
                        <c:v>-0.69136477105260374</c:v>
                      </c:pt>
                      <c:pt idx="108" formatCode="0%">
                        <c:v>-0.75681990223438889</c:v>
                      </c:pt>
                      <c:pt idx="109" formatCode="0%">
                        <c:v>-0.81686968157357076</c:v>
                      </c:pt>
                      <c:pt idx="110" formatCode="0%">
                        <c:v>-0.8764768845891614</c:v>
                      </c:pt>
                      <c:pt idx="111" formatCode="0%">
                        <c:v>-0.90291493050862248</c:v>
                      </c:pt>
                      <c:pt idx="112" formatCode="0%">
                        <c:v>-0.89152878103202982</c:v>
                      </c:pt>
                      <c:pt idx="113" formatCode="0%">
                        <c:v>-0.87520529024817795</c:v>
                      </c:pt>
                      <c:pt idx="114" formatCode="0%">
                        <c:v>-0.85040467104825168</c:v>
                      </c:pt>
                      <c:pt idx="115" formatCode="0%">
                        <c:v>-0.82213045408858265</c:v>
                      </c:pt>
                      <c:pt idx="116" formatCode="0%">
                        <c:v>-0.78445619670484956</c:v>
                      </c:pt>
                      <c:pt idx="117" formatCode="0%">
                        <c:v>-0.72090975413524905</c:v>
                      </c:pt>
                      <c:pt idx="118" formatCode="0%">
                        <c:v>-0.59894394812995022</c:v>
                      </c:pt>
                      <c:pt idx="119" formatCode="0%">
                        <c:v>-0.43988769631975649</c:v>
                      </c:pt>
                      <c:pt idx="120" formatCode="0%">
                        <c:v>-0.20061109736469937</c:v>
                      </c:pt>
                      <c:pt idx="121" formatCode="0%">
                        <c:v>0.16068529985494795</c:v>
                      </c:pt>
                      <c:pt idx="122" formatCode="0%">
                        <c:v>0.9628899277598848</c:v>
                      </c:pt>
                      <c:pt idx="123" formatCode="0%">
                        <c:v>2.0551948970871994</c:v>
                      </c:pt>
                      <c:pt idx="124" formatCode="0%">
                        <c:v>2.6096698982478008</c:v>
                      </c:pt>
                      <c:pt idx="125" formatCode="0%">
                        <c:v>3.1569501819667143</c:v>
                      </c:pt>
                      <c:pt idx="126" formatCode="0%">
                        <c:v>3.6349849664923961</c:v>
                      </c:pt>
                      <c:pt idx="127" formatCode="0%">
                        <c:v>4.1486035170756796</c:v>
                      </c:pt>
                      <c:pt idx="128" formatCode="0%">
                        <c:v>4.4597545185574132</c:v>
                      </c:pt>
                      <c:pt idx="129" formatCode="0%">
                        <c:v>4.3203468219478003</c:v>
                      </c:pt>
                      <c:pt idx="130" formatCode="0%">
                        <c:v>3.7297448391569441</c:v>
                      </c:pt>
                      <c:pt idx="131" formatCode="0%">
                        <c:v>3.1888536453251399</c:v>
                      </c:pt>
                      <c:pt idx="132" formatCode="0%">
                        <c:v>2.8791792636943421</c:v>
                      </c:pt>
                      <c:pt idx="133" formatCode="0%">
                        <c:v>2.6972685629377522</c:v>
                      </c:pt>
                      <c:pt idx="134" formatCode="0%">
                        <c:v>2.3373615134532555</c:v>
                      </c:pt>
                      <c:pt idx="135" formatCode="0%">
                        <c:v>1.9151771539574225</c:v>
                      </c:pt>
                      <c:pt idx="136" formatCode="0%">
                        <c:v>1.44935249135252</c:v>
                      </c:pt>
                      <c:pt idx="137" formatCode="0%">
                        <c:v>1.0890547256744059</c:v>
                      </c:pt>
                      <c:pt idx="138" formatCode="0%">
                        <c:v>0.80057009289679548</c:v>
                      </c:pt>
                    </c:numCache>
                  </c:numRef>
                </c:val>
                <c:extLst xmlns:c15="http://schemas.microsoft.com/office/drawing/2012/chart">
                  <c:ext xmlns:c16="http://schemas.microsoft.com/office/drawing/2014/chart" uri="{C3380CC4-5D6E-409C-BE32-E72D297353CC}">
                    <c16:uniqueId val="{00000001-FC94-4D37-B406-4DF68439B8C9}"/>
                  </c:ext>
                </c:extLst>
              </c15:ser>
            </c15:filteredBarSeries>
            <c15:filteredBarSeries>
              <c15:ser>
                <c:idx val="2"/>
                <c:order val="2"/>
                <c:tx>
                  <c:strRef>
                    <c:extLst>
                      <c:ext xmlns:c15="http://schemas.microsoft.com/office/drawing/2012/chart" uri="{02D57815-91ED-43cb-92C2-25804820EDAC}">
                        <c15:formulaRef>
                          <c15:sqref>'international air flow'!$D$7</c15:sqref>
                        </c15:formulaRef>
                      </c:ext>
                    </c:extLst>
                    <c:strCache>
                      <c:ptCount val="1"/>
                      <c:pt idx="0">
                        <c:v>   Heathrow</c:v>
                      </c:pt>
                    </c:strCache>
                  </c:strRef>
                </c:tx>
                <c:spPr>
                  <a:solidFill>
                    <a:schemeClr val="accent3"/>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flow'!$D$8:$D$158</c15:sqref>
                        </c15:fullRef>
                        <c15:formulaRef>
                          <c15:sqref>'international air flow'!$D$20:$D$158</c15:sqref>
                        </c15:formulaRef>
                      </c:ext>
                    </c:extLst>
                    <c:numCache>
                      <c:formatCode>_(* #,##0_);_(* \(#,##0\);_(* "-"??_);_(@_)</c:formatCode>
                      <c:ptCount val="139"/>
                      <c:pt idx="0">
                        <c:v>64729788</c:v>
                      </c:pt>
                      <c:pt idx="1">
                        <c:v>64873508</c:v>
                      </c:pt>
                      <c:pt idx="2">
                        <c:v>65062973</c:v>
                      </c:pt>
                      <c:pt idx="3">
                        <c:v>65446406</c:v>
                      </c:pt>
                      <c:pt idx="4">
                        <c:v>65436894</c:v>
                      </c:pt>
                      <c:pt idx="5">
                        <c:v>65379157</c:v>
                      </c:pt>
                      <c:pt idx="6">
                        <c:v>65476603</c:v>
                      </c:pt>
                      <c:pt idx="7">
                        <c:v>65168934</c:v>
                      </c:pt>
                      <c:pt idx="8">
                        <c:v>65036902</c:v>
                      </c:pt>
                      <c:pt idx="9">
                        <c:v>65070420</c:v>
                      </c:pt>
                      <c:pt idx="10">
                        <c:v>65058775</c:v>
                      </c:pt>
                      <c:pt idx="11">
                        <c:v>65213671</c:v>
                      </c:pt>
                      <c:pt idx="12">
                        <c:v>65311397</c:v>
                      </c:pt>
                      <c:pt idx="13">
                        <c:v>65344928</c:v>
                      </c:pt>
                      <c:pt idx="14">
                        <c:v>65401576</c:v>
                      </c:pt>
                      <c:pt idx="15">
                        <c:v>65626755</c:v>
                      </c:pt>
                      <c:pt idx="16">
                        <c:v>65579171</c:v>
                      </c:pt>
                      <c:pt idx="17">
                        <c:v>65843920</c:v>
                      </c:pt>
                      <c:pt idx="18">
                        <c:v>66097452</c:v>
                      </c:pt>
                      <c:pt idx="19">
                        <c:v>66408218</c:v>
                      </c:pt>
                      <c:pt idx="20">
                        <c:v>66852891</c:v>
                      </c:pt>
                      <c:pt idx="21">
                        <c:v>67019189</c:v>
                      </c:pt>
                      <c:pt idx="22">
                        <c:v>67243471</c:v>
                      </c:pt>
                      <c:pt idx="23">
                        <c:v>67228978</c:v>
                      </c:pt>
                      <c:pt idx="24">
                        <c:v>67360579</c:v>
                      </c:pt>
                      <c:pt idx="25">
                        <c:v>67525199</c:v>
                      </c:pt>
                      <c:pt idx="26">
                        <c:v>67550016</c:v>
                      </c:pt>
                      <c:pt idx="27">
                        <c:v>67357957</c:v>
                      </c:pt>
                      <c:pt idx="28">
                        <c:v>67706349</c:v>
                      </c:pt>
                      <c:pt idx="29">
                        <c:v>67798489</c:v>
                      </c:pt>
                      <c:pt idx="30">
                        <c:v>67835754</c:v>
                      </c:pt>
                      <c:pt idx="31">
                        <c:v>67860369</c:v>
                      </c:pt>
                      <c:pt idx="32">
                        <c:v>67959245</c:v>
                      </c:pt>
                      <c:pt idx="33">
                        <c:v>67964063</c:v>
                      </c:pt>
                      <c:pt idx="34">
                        <c:v>67976665</c:v>
                      </c:pt>
                      <c:pt idx="35">
                        <c:v>68021538</c:v>
                      </c:pt>
                      <c:pt idx="36">
                        <c:v>68122651</c:v>
                      </c:pt>
                      <c:pt idx="37">
                        <c:v>68173261</c:v>
                      </c:pt>
                      <c:pt idx="38">
                        <c:v>68219651</c:v>
                      </c:pt>
                      <c:pt idx="39">
                        <c:v>68397296</c:v>
                      </c:pt>
                      <c:pt idx="40">
                        <c:v>68337835</c:v>
                      </c:pt>
                      <c:pt idx="41">
                        <c:v>68450985</c:v>
                      </c:pt>
                      <c:pt idx="42">
                        <c:v>68528940</c:v>
                      </c:pt>
                      <c:pt idx="43">
                        <c:v>68843917</c:v>
                      </c:pt>
                      <c:pt idx="44">
                        <c:v>69128306</c:v>
                      </c:pt>
                      <c:pt idx="45">
                        <c:v>69334847</c:v>
                      </c:pt>
                      <c:pt idx="46">
                        <c:v>69630423</c:v>
                      </c:pt>
                      <c:pt idx="47">
                        <c:v>69803099</c:v>
                      </c:pt>
                      <c:pt idx="48">
                        <c:v>69844571</c:v>
                      </c:pt>
                      <c:pt idx="49">
                        <c:v>69946036</c:v>
                      </c:pt>
                      <c:pt idx="50">
                        <c:v>70206693</c:v>
                      </c:pt>
                      <c:pt idx="51">
                        <c:v>70419322</c:v>
                      </c:pt>
                      <c:pt idx="52">
                        <c:v>70362714</c:v>
                      </c:pt>
                      <c:pt idx="53">
                        <c:v>70367550</c:v>
                      </c:pt>
                      <c:pt idx="54">
                        <c:v>70355425</c:v>
                      </c:pt>
                      <c:pt idx="55">
                        <c:v>70585908</c:v>
                      </c:pt>
                      <c:pt idx="56">
                        <c:v>70643968</c:v>
                      </c:pt>
                      <c:pt idx="57">
                        <c:v>70716846</c:v>
                      </c:pt>
                      <c:pt idx="58">
                        <c:v>70652944</c:v>
                      </c:pt>
                      <c:pt idx="59">
                        <c:v>70777423</c:v>
                      </c:pt>
                      <c:pt idx="60">
                        <c:v>71041459</c:v>
                      </c:pt>
                      <c:pt idx="61">
                        <c:v>71269291</c:v>
                      </c:pt>
                      <c:pt idx="62">
                        <c:v>71363953</c:v>
                      </c:pt>
                      <c:pt idx="63">
                        <c:v>71402095</c:v>
                      </c:pt>
                      <c:pt idx="64">
                        <c:v>72085823</c:v>
                      </c:pt>
                      <c:pt idx="65">
                        <c:v>72255512</c:v>
                      </c:pt>
                      <c:pt idx="66">
                        <c:v>72393679</c:v>
                      </c:pt>
                      <c:pt idx="67">
                        <c:v>72462105</c:v>
                      </c:pt>
                      <c:pt idx="68">
                        <c:v>72574605</c:v>
                      </c:pt>
                      <c:pt idx="69">
                        <c:v>72709761</c:v>
                      </c:pt>
                      <c:pt idx="70">
                        <c:v>72882024</c:v>
                      </c:pt>
                      <c:pt idx="71">
                        <c:v>73063358</c:v>
                      </c:pt>
                      <c:pt idx="72">
                        <c:v>73212046</c:v>
                      </c:pt>
                      <c:pt idx="73">
                        <c:v>73215838</c:v>
                      </c:pt>
                      <c:pt idx="74">
                        <c:v>73283887</c:v>
                      </c:pt>
                      <c:pt idx="75">
                        <c:v>73583994</c:v>
                      </c:pt>
                      <c:pt idx="76">
                        <c:v>73385387</c:v>
                      </c:pt>
                      <c:pt idx="77">
                        <c:v>73514964</c:v>
                      </c:pt>
                      <c:pt idx="78">
                        <c:v>73835696</c:v>
                      </c:pt>
                      <c:pt idx="79">
                        <c:v>74101181</c:v>
                      </c:pt>
                      <c:pt idx="80">
                        <c:v>74278095</c:v>
                      </c:pt>
                      <c:pt idx="81">
                        <c:v>74309290</c:v>
                      </c:pt>
                      <c:pt idx="82">
                        <c:v>74588211</c:v>
                      </c:pt>
                      <c:pt idx="83">
                        <c:v>74811337</c:v>
                      </c:pt>
                      <c:pt idx="84">
                        <c:v>74996059</c:v>
                      </c:pt>
                      <c:pt idx="85">
                        <c:v>75189324</c:v>
                      </c:pt>
                      <c:pt idx="86">
                        <c:v>75349721</c:v>
                      </c:pt>
                      <c:pt idx="87">
                        <c:v>75425230</c:v>
                      </c:pt>
                      <c:pt idx="88">
                        <c:v>75667172</c:v>
                      </c:pt>
                      <c:pt idx="89">
                        <c:v>75793909</c:v>
                      </c:pt>
                      <c:pt idx="90">
                        <c:v>75944345</c:v>
                      </c:pt>
                      <c:pt idx="91">
                        <c:v>75884093</c:v>
                      </c:pt>
                      <c:pt idx="92">
                        <c:v>75905406</c:v>
                      </c:pt>
                      <c:pt idx="93">
                        <c:v>75747893</c:v>
                      </c:pt>
                      <c:pt idx="94">
                        <c:v>75781363</c:v>
                      </c:pt>
                      <c:pt idx="95">
                        <c:v>75864828</c:v>
                      </c:pt>
                      <c:pt idx="96">
                        <c:v>76023706</c:v>
                      </c:pt>
                      <c:pt idx="97">
                        <c:v>76158265</c:v>
                      </c:pt>
                      <c:pt idx="98">
                        <c:v>76089780</c:v>
                      </c:pt>
                      <c:pt idx="99">
                        <c:v>72853465</c:v>
                      </c:pt>
                      <c:pt idx="100">
                        <c:v>66674387</c:v>
                      </c:pt>
                      <c:pt idx="101">
                        <c:v>60560147</c:v>
                      </c:pt>
                      <c:pt idx="102">
                        <c:v>54078857</c:v>
                      </c:pt>
                      <c:pt idx="103">
                        <c:v>47577149</c:v>
                      </c:pt>
                      <c:pt idx="104">
                        <c:v>41647102</c:v>
                      </c:pt>
                      <c:pt idx="105">
                        <c:v>36404792</c:v>
                      </c:pt>
                      <c:pt idx="106">
                        <c:v>30959980</c:v>
                      </c:pt>
                      <c:pt idx="107">
                        <c:v>25830668</c:v>
                      </c:pt>
                      <c:pt idx="108">
                        <c:v>20590898</c:v>
                      </c:pt>
                      <c:pt idx="109">
                        <c:v>15471373</c:v>
                      </c:pt>
                      <c:pt idx="110">
                        <c:v>10787419</c:v>
                      </c:pt>
                      <c:pt idx="111">
                        <c:v>8369085</c:v>
                      </c:pt>
                      <c:pt idx="112">
                        <c:v>8643239</c:v>
                      </c:pt>
                      <c:pt idx="113">
                        <c:v>8994383</c:v>
                      </c:pt>
                      <c:pt idx="114">
                        <c:v>9465879</c:v>
                      </c:pt>
                      <c:pt idx="115">
                        <c:v>9991493</c:v>
                      </c:pt>
                      <c:pt idx="116">
                        <c:v>10696572</c:v>
                      </c:pt>
                      <c:pt idx="117">
                        <c:v>11895969</c:v>
                      </c:pt>
                      <c:pt idx="118">
                        <c:v>13555484</c:v>
                      </c:pt>
                      <c:pt idx="119">
                        <c:v>15653075</c:v>
                      </c:pt>
                      <c:pt idx="120">
                        <c:v>17468928</c:v>
                      </c:pt>
                      <c:pt idx="121">
                        <c:v>19243756</c:v>
                      </c:pt>
                      <c:pt idx="122">
                        <c:v>21477085</c:v>
                      </c:pt>
                      <c:pt idx="123">
                        <c:v>24886343</c:v>
                      </c:pt>
                      <c:pt idx="124">
                        <c:v>29171161</c:v>
                      </c:pt>
                      <c:pt idx="125">
                        <c:v>33588639</c:v>
                      </c:pt>
                      <c:pt idx="126">
                        <c:v>38429814</c:v>
                      </c:pt>
                      <c:pt idx="127">
                        <c:v>43124104</c:v>
                      </c:pt>
                      <c:pt idx="128">
                        <c:v>46872265</c:v>
                      </c:pt>
                      <c:pt idx="129">
                        <c:v>50023873</c:v>
                      </c:pt>
                      <c:pt idx="130">
                        <c:v>52817098</c:v>
                      </c:pt>
                      <c:pt idx="131">
                        <c:v>55212651</c:v>
                      </c:pt>
                      <c:pt idx="132">
                        <c:v>57940092</c:v>
                      </c:pt>
                      <c:pt idx="133">
                        <c:v>60680678</c:v>
                      </c:pt>
                      <c:pt idx="134">
                        <c:v>62894380</c:v>
                      </c:pt>
                      <c:pt idx="135">
                        <c:v>64849549</c:v>
                      </c:pt>
                      <c:pt idx="136">
                        <c:v>66138526</c:v>
                      </c:pt>
                      <c:pt idx="137">
                        <c:v>67481665</c:v>
                      </c:pt>
                      <c:pt idx="138">
                        <c:v>68498472</c:v>
                      </c:pt>
                    </c:numCache>
                  </c:numRef>
                </c:val>
                <c:extLst xmlns:c15="http://schemas.microsoft.com/office/drawing/2012/chart">
                  <c:ext xmlns:c16="http://schemas.microsoft.com/office/drawing/2014/chart" uri="{C3380CC4-5D6E-409C-BE32-E72D297353CC}">
                    <c16:uniqueId val="{00000002-FC94-4D37-B406-4DF68439B8C9}"/>
                  </c:ext>
                </c:extLst>
              </c15:ser>
            </c15:filteredBarSeries>
            <c15:filteredBarSeries>
              <c15:ser>
                <c:idx val="3"/>
                <c:order val="3"/>
                <c:tx>
                  <c:strRef>
                    <c:extLst>
                      <c:ext xmlns:c15="http://schemas.microsoft.com/office/drawing/2012/chart" uri="{02D57815-91ED-43cb-92C2-25804820EDAC}">
                        <c15:formulaRef>
                          <c15:sqref>'international air flow'!$E$7</c15:sqref>
                        </c15:formulaRef>
                      </c:ext>
                    </c:extLst>
                    <c:strCache>
                      <c:ptCount val="1"/>
                      <c:pt idx="0">
                        <c:v>% Change year on year (Heathrow)</c:v>
                      </c:pt>
                    </c:strCache>
                  </c:strRef>
                </c:tx>
                <c:spPr>
                  <a:solidFill>
                    <a:schemeClr val="accent4"/>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flow'!$E$8:$E$158</c15:sqref>
                        </c15:fullRef>
                        <c15:formulaRef>
                          <c15:sqref>'international air flow'!$E$20:$E$158</c15:sqref>
                        </c15:formulaRef>
                      </c:ext>
                    </c:extLst>
                    <c:numCache>
                      <c:formatCode>General</c:formatCode>
                      <c:ptCount val="139"/>
                      <c:pt idx="0" formatCode="0%">
                        <c:v>6.0434304724700003E-2</c:v>
                      </c:pt>
                      <c:pt idx="1" formatCode="0%">
                        <c:v>5.9895184370863198E-2</c:v>
                      </c:pt>
                      <c:pt idx="2" formatCode="0%">
                        <c:v>6.2698381172393167E-2</c:v>
                      </c:pt>
                      <c:pt idx="3" formatCode="0%">
                        <c:v>6.7569246392722757E-2</c:v>
                      </c:pt>
                      <c:pt idx="4" formatCode="0%">
                        <c:v>4.4494680326360066E-2</c:v>
                      </c:pt>
                      <c:pt idx="5" formatCode="0%">
                        <c:v>3.4260011985105136E-2</c:v>
                      </c:pt>
                      <c:pt idx="6" formatCode="0%">
                        <c:v>2.9851612042823727E-2</c:v>
                      </c:pt>
                      <c:pt idx="7" formatCode="0%">
                        <c:v>2.1450097600471497E-2</c:v>
                      </c:pt>
                      <c:pt idx="8" formatCode="0%">
                        <c:v>1.7862140407499172E-2</c:v>
                      </c:pt>
                      <c:pt idx="9" formatCode="0%">
                        <c:v>1.5948746676758951E-2</c:v>
                      </c:pt>
                      <c:pt idx="10" formatCode="0%">
                        <c:v>1.5804663049640729E-2</c:v>
                      </c:pt>
                      <c:pt idx="11" formatCode="0%">
                        <c:v>1.7752626870487273E-2</c:v>
                      </c:pt>
                      <c:pt idx="12" formatCode="0%">
                        <c:v>8.9851831431921273E-3</c:v>
                      </c:pt>
                      <c:pt idx="13" formatCode="0%">
                        <c:v>7.2667567167787502E-3</c:v>
                      </c:pt>
                      <c:pt idx="14" formatCode="0%">
                        <c:v>5.2042349801629875E-3</c:v>
                      </c:pt>
                      <c:pt idx="15" formatCode="0%">
                        <c:v>2.7556746202381226E-3</c:v>
                      </c:pt>
                      <c:pt idx="16" formatCode="0%">
                        <c:v>2.1742627331914621E-3</c:v>
                      </c:pt>
                      <c:pt idx="17" formatCode="0%">
                        <c:v>7.1087334454312404E-3</c:v>
                      </c:pt>
                      <c:pt idx="18" formatCode="0%">
                        <c:v>9.4819977145118532E-3</c:v>
                      </c:pt>
                      <c:pt idx="19" formatCode="0%">
                        <c:v>1.9016484142582415E-2</c:v>
                      </c:pt>
                      <c:pt idx="20" formatCode="0%">
                        <c:v>2.7922440094086891E-2</c:v>
                      </c:pt>
                      <c:pt idx="21" formatCode="0%">
                        <c:v>2.9948615668993685E-2</c:v>
                      </c:pt>
                      <c:pt idx="22" formatCode="0%">
                        <c:v>3.358034331264307E-2</c:v>
                      </c:pt>
                      <c:pt idx="23" formatCode="0%">
                        <c:v>3.0903136859141082E-2</c:v>
                      </c:pt>
                      <c:pt idx="24" formatCode="0%">
                        <c:v>3.1375565278445969E-2</c:v>
                      </c:pt>
                      <c:pt idx="25" formatCode="0%">
                        <c:v>3.3365573530052706E-2</c:v>
                      </c:pt>
                      <c:pt idx="26" formatCode="0%">
                        <c:v>3.2849972911967749E-2</c:v>
                      </c:pt>
                      <c:pt idx="27" formatCode="0%">
                        <c:v>2.6379515488766738E-2</c:v>
                      </c:pt>
                      <c:pt idx="28" formatCode="0%">
                        <c:v>3.2436793078704819E-2</c:v>
                      </c:pt>
                      <c:pt idx="29" formatCode="0%">
                        <c:v>2.968488206655983E-2</c:v>
                      </c:pt>
                      <c:pt idx="30" formatCode="0%">
                        <c:v>2.6299077307851443E-2</c:v>
                      </c:pt>
                      <c:pt idx="31" formatCode="0%">
                        <c:v>2.1867037600677677E-2</c:v>
                      </c:pt>
                      <c:pt idx="32" formatCode="0%">
                        <c:v>1.6549082372518491E-2</c:v>
                      </c:pt>
                      <c:pt idx="33" formatCode="0%">
                        <c:v>1.4098559145500851E-2</c:v>
                      </c:pt>
                      <c:pt idx="34" formatCode="0%">
                        <c:v>1.0903571589872272E-2</c:v>
                      </c:pt>
                      <c:pt idx="35" formatCode="0%">
                        <c:v>1.1788963979193615E-2</c:v>
                      </c:pt>
                      <c:pt idx="36" formatCode="0%">
                        <c:v>1.1313323182688202E-2</c:v>
                      </c:pt>
                      <c:pt idx="37" formatCode="0%">
                        <c:v>9.5973356553899231E-3</c:v>
                      </c:pt>
                      <c:pt idx="38" formatCode="0%">
                        <c:v>9.9131730775607815E-3</c:v>
                      </c:pt>
                      <c:pt idx="39" formatCode="0%">
                        <c:v>1.5430084971252913E-2</c:v>
                      </c:pt>
                      <c:pt idx="40" formatCode="0%">
                        <c:v>9.3268358038328131E-3</c:v>
                      </c:pt>
                      <c:pt idx="41" formatCode="0%">
                        <c:v>9.624049291128008E-3</c:v>
                      </c:pt>
                      <c:pt idx="42" formatCode="0%">
                        <c:v>1.0218593575299539E-2</c:v>
                      </c:pt>
                      <c:pt idx="43" formatCode="0%">
                        <c:v>1.449370250256081E-2</c:v>
                      </c:pt>
                      <c:pt idx="44" formatCode="0%">
                        <c:v>1.7202383575626833E-2</c:v>
                      </c:pt>
                      <c:pt idx="45" formatCode="0%">
                        <c:v>2.0169247385931004E-2</c:v>
                      </c:pt>
                      <c:pt idx="46" formatCode="0%">
                        <c:v>2.432831913716273E-2</c:v>
                      </c:pt>
                      <c:pt idx="47" formatCode="0%">
                        <c:v>2.6191130815066251E-2</c:v>
                      </c:pt>
                      <c:pt idx="48" formatCode="0%">
                        <c:v>2.5276761469544103E-2</c:v>
                      </c:pt>
                      <c:pt idx="49" formatCode="0%">
                        <c:v>2.6003963636124141E-2</c:v>
                      </c:pt>
                      <c:pt idx="50" formatCode="0%">
                        <c:v>2.9127120571167977E-2</c:v>
                      </c:pt>
                      <c:pt idx="51" formatCode="0%">
                        <c:v>2.9562952313202558E-2</c:v>
                      </c:pt>
                      <c:pt idx="52" formatCode="0%">
                        <c:v>2.9630423615263784E-2</c:v>
                      </c:pt>
                      <c:pt idx="53" formatCode="0%">
                        <c:v>2.7999085769182138E-2</c:v>
                      </c:pt>
                      <c:pt idx="54" formatCode="0%">
                        <c:v>2.6652754296214123E-2</c:v>
                      </c:pt>
                      <c:pt idx="55" formatCode="0%">
                        <c:v>2.5303484692772493E-2</c:v>
                      </c:pt>
                      <c:pt idx="56" formatCode="0%">
                        <c:v>2.1925345603000888E-2</c:v>
                      </c:pt>
                      <c:pt idx="57" formatCode="0%">
                        <c:v>1.9932242729258493E-2</c:v>
                      </c:pt>
                      <c:pt idx="58" formatCode="0%">
                        <c:v>1.4684974698487757E-2</c:v>
                      </c:pt>
                      <c:pt idx="59" formatCode="0%">
                        <c:v>1.395817684254964E-2</c:v>
                      </c:pt>
                      <c:pt idx="60" formatCode="0%">
                        <c:v>1.7136450018427344E-2</c:v>
                      </c:pt>
                      <c:pt idx="61" formatCode="0%">
                        <c:v>1.8918227188743048E-2</c:v>
                      </c:pt>
                      <c:pt idx="62" formatCode="0%">
                        <c:v>1.6483613606469116E-2</c:v>
                      </c:pt>
                      <c:pt idx="63" formatCode="0%">
                        <c:v>1.395601337939607E-2</c:v>
                      </c:pt>
                      <c:pt idx="64" formatCode="0%">
                        <c:v>2.4488950213034703E-2</c:v>
                      </c:pt>
                      <c:pt idx="65" formatCode="0%">
                        <c:v>2.6830009002729242E-2</c:v>
                      </c:pt>
                      <c:pt idx="66" formatCode="0%">
                        <c:v>2.897081497269045E-2</c:v>
                      </c:pt>
                      <c:pt idx="67" formatCode="0%">
                        <c:v>2.6580333853607155E-2</c:v>
                      </c:pt>
                      <c:pt idx="68" formatCode="0%">
                        <c:v>2.7329113223085091E-2</c:v>
                      </c:pt>
                      <c:pt idx="69" formatCode="0%">
                        <c:v>2.8181616018338827E-2</c:v>
                      </c:pt>
                      <c:pt idx="70" formatCode="0%">
                        <c:v>3.154971150246761E-2</c:v>
                      </c:pt>
                      <c:pt idx="71" formatCode="0%">
                        <c:v>3.2297516681272787E-2</c:v>
                      </c:pt>
                      <c:pt idx="72" formatCode="0%">
                        <c:v>3.0553806615936759E-2</c:v>
                      </c:pt>
                      <c:pt idx="73" formatCode="0%">
                        <c:v>2.7312562994347735E-2</c:v>
                      </c:pt>
                      <c:pt idx="74" formatCode="0%">
                        <c:v>2.6903414389054373E-2</c:v>
                      </c:pt>
                      <c:pt idx="75" formatCode="0%">
                        <c:v>3.0557912901575227E-2</c:v>
                      </c:pt>
                      <c:pt idx="76" formatCode="0%">
                        <c:v>1.8028010861442199E-2</c:v>
                      </c:pt>
                      <c:pt idx="77" formatCode="0%">
                        <c:v>1.743053180496458E-2</c:v>
                      </c:pt>
                      <c:pt idx="78" formatCode="0%">
                        <c:v>1.9919100948026139E-2</c:v>
                      </c:pt>
                      <c:pt idx="79" formatCode="0%">
                        <c:v>2.2619767946294136E-2</c:v>
                      </c:pt>
                      <c:pt idx="80" formatCode="0%">
                        <c:v>2.3472260028146209E-2</c:v>
                      </c:pt>
                      <c:pt idx="81" formatCode="0%">
                        <c:v>2.1998820763556078E-2</c:v>
                      </c:pt>
                      <c:pt idx="82" formatCode="0%">
                        <c:v>2.341025820029367E-2</c:v>
                      </c:pt>
                      <c:pt idx="83" formatCode="0%">
                        <c:v>2.3924153609255136E-2</c:v>
                      </c:pt>
                      <c:pt idx="84" formatCode="0%">
                        <c:v>2.4367752268526957E-2</c:v>
                      </c:pt>
                      <c:pt idx="85" formatCode="0%">
                        <c:v>2.6954359246697417E-2</c:v>
                      </c:pt>
                      <c:pt idx="86" formatCode="0%">
                        <c:v>2.8189470899653561E-2</c:v>
                      </c:pt>
                      <c:pt idx="87" formatCode="0%">
                        <c:v>2.5022235134450573E-2</c:v>
                      </c:pt>
                      <c:pt idx="88" formatCode="0%">
                        <c:v>3.1093179354630917E-2</c:v>
                      </c:pt>
                      <c:pt idx="89" formatCode="0%">
                        <c:v>3.0999743127127152E-2</c:v>
                      </c:pt>
                      <c:pt idx="90" formatCode="0%">
                        <c:v>2.8558666258119921E-2</c:v>
                      </c:pt>
                      <c:pt idx="91" formatCode="0%">
                        <c:v>2.4060507213778413E-2</c:v>
                      </c:pt>
                      <c:pt idx="92" formatCode="0%">
                        <c:v>2.1908356696546942E-2</c:v>
                      </c:pt>
                      <c:pt idx="93" formatCode="0%">
                        <c:v>1.9359665527688395E-2</c:v>
                      </c:pt>
                      <c:pt idx="94" formatCode="0%">
                        <c:v>1.599652256038156E-2</c:v>
                      </c:pt>
                      <c:pt idx="95" formatCode="0%">
                        <c:v>1.408196995597071E-2</c:v>
                      </c:pt>
                      <c:pt idx="96" formatCode="0%">
                        <c:v>1.3702680030159984E-2</c:v>
                      </c:pt>
                      <c:pt idx="97" formatCode="0%">
                        <c:v>1.2886683221144534E-2</c:v>
                      </c:pt>
                      <c:pt idx="98" formatCode="0%">
                        <c:v>9.8216554776626181E-3</c:v>
                      </c:pt>
                      <c:pt idx="99" formatCode="0%">
                        <c:v>-3.4096879784125282E-2</c:v>
                      </c:pt>
                      <c:pt idx="100" formatCode="0%">
                        <c:v>-0.11884658514791593</c:v>
                      </c:pt>
                      <c:pt idx="101" formatCode="0%">
                        <c:v>-0.20098926419008156</c:v>
                      </c:pt>
                      <c:pt idx="102" formatCode="0%">
                        <c:v>-0.28791463011498747</c:v>
                      </c:pt>
                      <c:pt idx="103" formatCode="0%">
                        <c:v>-0.37302869258778648</c:v>
                      </c:pt>
                      <c:pt idx="104" formatCode="0%">
                        <c:v>-0.45132890798318109</c:v>
                      </c:pt>
                      <c:pt idx="105" formatCode="0%">
                        <c:v>-0.51939531836218866</c:v>
                      </c:pt>
                      <c:pt idx="106" formatCode="0%">
                        <c:v>-0.59145654321366592</c:v>
                      </c:pt>
                      <c:pt idx="107" formatCode="0%">
                        <c:v>-0.65951721395848939</c:v>
                      </c:pt>
                      <c:pt idx="108" formatCode="0%">
                        <c:v>-0.72915161489233371</c:v>
                      </c:pt>
                      <c:pt idx="109" formatCode="0%">
                        <c:v>-0.79685234425968077</c:v>
                      </c:pt>
                      <c:pt idx="110" formatCode="0%">
                        <c:v>-0.85822775410837038</c:v>
                      </c:pt>
                      <c:pt idx="111" formatCode="0%">
                        <c:v>-0.88512440691736483</c:v>
                      </c:pt>
                      <c:pt idx="112" formatCode="0%">
                        <c:v>-0.8703664272158963</c:v>
                      </c:pt>
                      <c:pt idx="113" formatCode="0%">
                        <c:v>-0.85148016566076035</c:v>
                      </c:pt>
                      <c:pt idx="114" formatCode="0%">
                        <c:v>-0.82496155567785023</c:v>
                      </c:pt>
                      <c:pt idx="115" formatCode="0%">
                        <c:v>-0.7899938686952428</c:v>
                      </c:pt>
                      <c:pt idx="116" formatCode="0%">
                        <c:v>-0.74316167304990388</c:v>
                      </c:pt>
                      <c:pt idx="117" formatCode="0%">
                        <c:v>-0.67323068347705439</c:v>
                      </c:pt>
                      <c:pt idx="118" formatCode="0%">
                        <c:v>-0.56216108666736864</c:v>
                      </c:pt>
                      <c:pt idx="119" formatCode="0%">
                        <c:v>-0.39401199380519314</c:v>
                      </c:pt>
                      <c:pt idx="120" formatCode="0%">
                        <c:v>-0.1516189337638407</c:v>
                      </c:pt>
                      <c:pt idx="121" formatCode="0%">
                        <c:v>0.24382987857638749</c:v>
                      </c:pt>
                      <c:pt idx="122" formatCode="0%">
                        <c:v>0.99093824018516385</c:v>
                      </c:pt>
                      <c:pt idx="123" formatCode="0%">
                        <c:v>1.9736038049559779</c:v>
                      </c:pt>
                      <c:pt idx="124" formatCode="0%">
                        <c:v>2.3750265380836977</c:v>
                      </c:pt>
                      <c:pt idx="125" formatCode="0%">
                        <c:v>2.734401681582828</c:v>
                      </c:pt>
                      <c:pt idx="126" formatCode="0%">
                        <c:v>3.0598251889761108</c:v>
                      </c:pt>
                      <c:pt idx="127" formatCode="0%">
                        <c:v>3.3160820910348434</c:v>
                      </c:pt>
                      <c:pt idx="128" formatCode="0%">
                        <c:v>3.3819893887499659</c:v>
                      </c:pt>
                      <c:pt idx="129" formatCode="0%">
                        <c:v>3.2051112439852525</c:v>
                      </c:pt>
                      <c:pt idx="130" formatCode="0%">
                        <c:v>2.8963638627731774</c:v>
                      </c:pt>
                      <c:pt idx="131" formatCode="0%">
                        <c:v>2.5272718619185048</c:v>
                      </c:pt>
                      <c:pt idx="132" formatCode="0%">
                        <c:v>2.3167514343181219</c:v>
                      </c:pt>
                      <c:pt idx="133" formatCode="0%">
                        <c:v>2.1532658177540807</c:v>
                      </c:pt>
                      <c:pt idx="134" formatCode="0%">
                        <c:v>1.9284411734646485</c:v>
                      </c:pt>
                      <c:pt idx="135" formatCode="0%">
                        <c:v>1.6058287872991222</c:v>
                      </c:pt>
                      <c:pt idx="136" formatCode="0%">
                        <c:v>1.2672572408071108</c:v>
                      </c:pt>
                      <c:pt idx="137" formatCode="0%">
                        <c:v>1.0090622010614958</c:v>
                      </c:pt>
                      <c:pt idx="138" formatCode="0%">
                        <c:v>0.78243048483138633</c:v>
                      </c:pt>
                    </c:numCache>
                  </c:numRef>
                </c:val>
                <c:extLst xmlns:c15="http://schemas.microsoft.com/office/drawing/2012/chart">
                  <c:ext xmlns:c16="http://schemas.microsoft.com/office/drawing/2014/chart" uri="{C3380CC4-5D6E-409C-BE32-E72D297353CC}">
                    <c16:uniqueId val="{00000003-FC94-4D37-B406-4DF68439B8C9}"/>
                  </c:ext>
                </c:extLst>
              </c15:ser>
            </c15:filteredBarSeries>
            <c15:filteredBarSeries>
              <c15:ser>
                <c:idx val="4"/>
                <c:order val="4"/>
                <c:tx>
                  <c:strRef>
                    <c:extLst>
                      <c:ext xmlns:c15="http://schemas.microsoft.com/office/drawing/2012/chart" uri="{02D57815-91ED-43cb-92C2-25804820EDAC}">
                        <c15:formulaRef>
                          <c15:sqref>'international air flow'!$F$7</c15:sqref>
                        </c15:formulaRef>
                      </c:ext>
                    </c:extLst>
                    <c:strCache>
                      <c:ptCount val="1"/>
                      <c:pt idx="0">
                        <c:v>   All GB Airports (incl. Heathrow)</c:v>
                      </c:pt>
                    </c:strCache>
                  </c:strRef>
                </c:tx>
                <c:spPr>
                  <a:solidFill>
                    <a:schemeClr val="accent5"/>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flow'!$F$8:$F$158</c15:sqref>
                        </c15:fullRef>
                        <c15:formulaRef>
                          <c15:sqref>'international air flow'!$F$20:$F$158</c15:sqref>
                        </c15:formulaRef>
                      </c:ext>
                    </c:extLst>
                    <c:numCache>
                      <c:formatCode>_(* #,##0_);_(* \(#,##0\);_(* "-"??_);_(@_)</c:formatCode>
                      <c:ptCount val="139"/>
                      <c:pt idx="0">
                        <c:v>180348769</c:v>
                      </c:pt>
                      <c:pt idx="1">
                        <c:v>180423773</c:v>
                      </c:pt>
                      <c:pt idx="2">
                        <c:v>180735149</c:v>
                      </c:pt>
                      <c:pt idx="3">
                        <c:v>181365336</c:v>
                      </c:pt>
                      <c:pt idx="4">
                        <c:v>181236417</c:v>
                      </c:pt>
                      <c:pt idx="5">
                        <c:v>181021665</c:v>
                      </c:pt>
                      <c:pt idx="6">
                        <c:v>181452589</c:v>
                      </c:pt>
                      <c:pt idx="7">
                        <c:v>181095005</c:v>
                      </c:pt>
                      <c:pt idx="8">
                        <c:v>181048551</c:v>
                      </c:pt>
                      <c:pt idx="9">
                        <c:v>181176562</c:v>
                      </c:pt>
                      <c:pt idx="10">
                        <c:v>181202814</c:v>
                      </c:pt>
                      <c:pt idx="11">
                        <c:v>181711710</c:v>
                      </c:pt>
                      <c:pt idx="12">
                        <c:v>181911868</c:v>
                      </c:pt>
                      <c:pt idx="13">
                        <c:v>181898315</c:v>
                      </c:pt>
                      <c:pt idx="14">
                        <c:v>181879033</c:v>
                      </c:pt>
                      <c:pt idx="15">
                        <c:v>182375460</c:v>
                      </c:pt>
                      <c:pt idx="16">
                        <c:v>182475688</c:v>
                      </c:pt>
                      <c:pt idx="17">
                        <c:v>183708388</c:v>
                      </c:pt>
                      <c:pt idx="18">
                        <c:v>184445920</c:v>
                      </c:pt>
                      <c:pt idx="19">
                        <c:v>185311889</c:v>
                      </c:pt>
                      <c:pt idx="20">
                        <c:v>186402051</c:v>
                      </c:pt>
                      <c:pt idx="21">
                        <c:v>187061283</c:v>
                      </c:pt>
                      <c:pt idx="22">
                        <c:v>187850890</c:v>
                      </c:pt>
                      <c:pt idx="23">
                        <c:v>188267345</c:v>
                      </c:pt>
                      <c:pt idx="24">
                        <c:v>188908447</c:v>
                      </c:pt>
                      <c:pt idx="25">
                        <c:v>189558079</c:v>
                      </c:pt>
                      <c:pt idx="26">
                        <c:v>190060005</c:v>
                      </c:pt>
                      <c:pt idx="27">
                        <c:v>190008566</c:v>
                      </c:pt>
                      <c:pt idx="28">
                        <c:v>191373203</c:v>
                      </c:pt>
                      <c:pt idx="29">
                        <c:v>192155769</c:v>
                      </c:pt>
                      <c:pt idx="30">
                        <c:v>192866672</c:v>
                      </c:pt>
                      <c:pt idx="31">
                        <c:v>193674201</c:v>
                      </c:pt>
                      <c:pt idx="32">
                        <c:v>194800594</c:v>
                      </c:pt>
                      <c:pt idx="33">
                        <c:v>195631179</c:v>
                      </c:pt>
                      <c:pt idx="34">
                        <c:v>196419286</c:v>
                      </c:pt>
                      <c:pt idx="35">
                        <c:v>197126970</c:v>
                      </c:pt>
                      <c:pt idx="36">
                        <c:v>197941955</c:v>
                      </c:pt>
                      <c:pt idx="37">
                        <c:v>198750884</c:v>
                      </c:pt>
                      <c:pt idx="38">
                        <c:v>199582616</c:v>
                      </c:pt>
                      <c:pt idx="39">
                        <c:v>200810053</c:v>
                      </c:pt>
                      <c:pt idx="40">
                        <c:v>201160193</c:v>
                      </c:pt>
                      <c:pt idx="41">
                        <c:v>201993132</c:v>
                      </c:pt>
                      <c:pt idx="42">
                        <c:v>202816739</c:v>
                      </c:pt>
                      <c:pt idx="43">
                        <c:v>204120440</c:v>
                      </c:pt>
                      <c:pt idx="44">
                        <c:v>205137387</c:v>
                      </c:pt>
                      <c:pt idx="45">
                        <c:v>206144980</c:v>
                      </c:pt>
                      <c:pt idx="46">
                        <c:v>207367408</c:v>
                      </c:pt>
                      <c:pt idx="47">
                        <c:v>208249458</c:v>
                      </c:pt>
                      <c:pt idx="48">
                        <c:v>209007396</c:v>
                      </c:pt>
                      <c:pt idx="49">
                        <c:v>209914805</c:v>
                      </c:pt>
                      <c:pt idx="50">
                        <c:v>211247371</c:v>
                      </c:pt>
                      <c:pt idx="51">
                        <c:v>212680817</c:v>
                      </c:pt>
                      <c:pt idx="52">
                        <c:v>211608796</c:v>
                      </c:pt>
                      <c:pt idx="53">
                        <c:v>212662855</c:v>
                      </c:pt>
                      <c:pt idx="54">
                        <c:v>214055756</c:v>
                      </c:pt>
                      <c:pt idx="55">
                        <c:v>215837476</c:v>
                      </c:pt>
                      <c:pt idx="56">
                        <c:v>217407584</c:v>
                      </c:pt>
                      <c:pt idx="57">
                        <c:v>218848706</c:v>
                      </c:pt>
                      <c:pt idx="58">
                        <c:v>220109491</c:v>
                      </c:pt>
                      <c:pt idx="59">
                        <c:v>221155895</c:v>
                      </c:pt>
                      <c:pt idx="60">
                        <c:v>222998697</c:v>
                      </c:pt>
                      <c:pt idx="61">
                        <c:v>224439072</c:v>
                      </c:pt>
                      <c:pt idx="62">
                        <c:v>225478688</c:v>
                      </c:pt>
                      <c:pt idx="63">
                        <c:v>226369925</c:v>
                      </c:pt>
                      <c:pt idx="64">
                        <c:v>230887159</c:v>
                      </c:pt>
                      <c:pt idx="65">
                        <c:v>232477128</c:v>
                      </c:pt>
                      <c:pt idx="66">
                        <c:v>233935462</c:v>
                      </c:pt>
                      <c:pt idx="67">
                        <c:v>235233709</c:v>
                      </c:pt>
                      <c:pt idx="68">
                        <c:v>236684988</c:v>
                      </c:pt>
                      <c:pt idx="69">
                        <c:v>238085177</c:v>
                      </c:pt>
                      <c:pt idx="70">
                        <c:v>238942594</c:v>
                      </c:pt>
                      <c:pt idx="71">
                        <c:v>239568896</c:v>
                      </c:pt>
                      <c:pt idx="72">
                        <c:v>239904643</c:v>
                      </c:pt>
                      <c:pt idx="73">
                        <c:v>240171402</c:v>
                      </c:pt>
                      <c:pt idx="74">
                        <c:v>240448976</c:v>
                      </c:pt>
                      <c:pt idx="75">
                        <c:v>241160335</c:v>
                      </c:pt>
                      <c:pt idx="76">
                        <c:v>241069598</c:v>
                      </c:pt>
                      <c:pt idx="77">
                        <c:v>241611325</c:v>
                      </c:pt>
                      <c:pt idx="78">
                        <c:v>242605879</c:v>
                      </c:pt>
                      <c:pt idx="79">
                        <c:v>243160154</c:v>
                      </c:pt>
                      <c:pt idx="80">
                        <c:v>243618407</c:v>
                      </c:pt>
                      <c:pt idx="81">
                        <c:v>243945098</c:v>
                      </c:pt>
                      <c:pt idx="82">
                        <c:v>244955598</c:v>
                      </c:pt>
                      <c:pt idx="83">
                        <c:v>245837326</c:v>
                      </c:pt>
                      <c:pt idx="84">
                        <c:v>246588361</c:v>
                      </c:pt>
                      <c:pt idx="85">
                        <c:v>247282091</c:v>
                      </c:pt>
                      <c:pt idx="86">
                        <c:v>247988986</c:v>
                      </c:pt>
                      <c:pt idx="87">
                        <c:v>248602229</c:v>
                      </c:pt>
                      <c:pt idx="88">
                        <c:v>249533546</c:v>
                      </c:pt>
                      <c:pt idx="89">
                        <c:v>250332333</c:v>
                      </c:pt>
                      <c:pt idx="90">
                        <c:v>251000062</c:v>
                      </c:pt>
                      <c:pt idx="91">
                        <c:v>251438376</c:v>
                      </c:pt>
                      <c:pt idx="92">
                        <c:v>252019806</c:v>
                      </c:pt>
                      <c:pt idx="93">
                        <c:v>252228785</c:v>
                      </c:pt>
                      <c:pt idx="94">
                        <c:v>252286660</c:v>
                      </c:pt>
                      <c:pt idx="95">
                        <c:v>252320660</c:v>
                      </c:pt>
                      <c:pt idx="96">
                        <c:v>252953184</c:v>
                      </c:pt>
                      <c:pt idx="97">
                        <c:v>253188128</c:v>
                      </c:pt>
                      <c:pt idx="98">
                        <c:v>253116051</c:v>
                      </c:pt>
                      <c:pt idx="99">
                        <c:v>242960633</c:v>
                      </c:pt>
                      <c:pt idx="100">
                        <c:v>222364853</c:v>
                      </c:pt>
                      <c:pt idx="101">
                        <c:v>199971362</c:v>
                      </c:pt>
                      <c:pt idx="102">
                        <c:v>175938795</c:v>
                      </c:pt>
                      <c:pt idx="103">
                        <c:v>152731145</c:v>
                      </c:pt>
                      <c:pt idx="104">
                        <c:v>131735521</c:v>
                      </c:pt>
                      <c:pt idx="105">
                        <c:v>112455927</c:v>
                      </c:pt>
                      <c:pt idx="106">
                        <c:v>93433455</c:v>
                      </c:pt>
                      <c:pt idx="107">
                        <c:v>78215376</c:v>
                      </c:pt>
                      <c:pt idx="108">
                        <c:v>61766601</c:v>
                      </c:pt>
                      <c:pt idx="109">
                        <c:v>46550236</c:v>
                      </c:pt>
                      <c:pt idx="110">
                        <c:v>31395433</c:v>
                      </c:pt>
                      <c:pt idx="111">
                        <c:v>23691138</c:v>
                      </c:pt>
                      <c:pt idx="112">
                        <c:v>24227491</c:v>
                      </c:pt>
                      <c:pt idx="113">
                        <c:v>25061714</c:v>
                      </c:pt>
                      <c:pt idx="114">
                        <c:v>26414623</c:v>
                      </c:pt>
                      <c:pt idx="115">
                        <c:v>27234770</c:v>
                      </c:pt>
                      <c:pt idx="116">
                        <c:v>28429003</c:v>
                      </c:pt>
                      <c:pt idx="117">
                        <c:v>31377815</c:v>
                      </c:pt>
                      <c:pt idx="118">
                        <c:v>37409000</c:v>
                      </c:pt>
                      <c:pt idx="119">
                        <c:v>43752738</c:v>
                      </c:pt>
                      <c:pt idx="120">
                        <c:v>49332385</c:v>
                      </c:pt>
                      <c:pt idx="121">
                        <c:v>53984406</c:v>
                      </c:pt>
                      <c:pt idx="122">
                        <c:v>61554265</c:v>
                      </c:pt>
                      <c:pt idx="123">
                        <c:v>72280748</c:v>
                      </c:pt>
                      <c:pt idx="124">
                        <c:v>87301670</c:v>
                      </c:pt>
                      <c:pt idx="125">
                        <c:v>103938071</c:v>
                      </c:pt>
                      <c:pt idx="126">
                        <c:v>122118871</c:v>
                      </c:pt>
                      <c:pt idx="127">
                        <c:v>139872010</c:v>
                      </c:pt>
                      <c:pt idx="128">
                        <c:v>154868553</c:v>
                      </c:pt>
                      <c:pt idx="129">
                        <c:v>166618416</c:v>
                      </c:pt>
                      <c:pt idx="130">
                        <c:v>176728706</c:v>
                      </c:pt>
                      <c:pt idx="131">
                        <c:v>183024641</c:v>
                      </c:pt>
                      <c:pt idx="132">
                        <c:v>191083773</c:v>
                      </c:pt>
                      <c:pt idx="133">
                        <c:v>199320421</c:v>
                      </c:pt>
                      <c:pt idx="134">
                        <c:v>205177816</c:v>
                      </c:pt>
                      <c:pt idx="135">
                        <c:v>210478100</c:v>
                      </c:pt>
                      <c:pt idx="136">
                        <c:v>213624140</c:v>
                      </c:pt>
                      <c:pt idx="137">
                        <c:v>217009423</c:v>
                      </c:pt>
                      <c:pt idx="138">
                        <c:v>219808994</c:v>
                      </c:pt>
                    </c:numCache>
                  </c:numRef>
                </c:val>
                <c:extLst xmlns:c15="http://schemas.microsoft.com/office/drawing/2012/chart">
                  <c:ext xmlns:c16="http://schemas.microsoft.com/office/drawing/2014/chart" uri="{C3380CC4-5D6E-409C-BE32-E72D297353CC}">
                    <c16:uniqueId val="{00000004-FC94-4D37-B406-4DF68439B8C9}"/>
                  </c:ext>
                </c:extLst>
              </c15:ser>
            </c15:filteredBarSeries>
            <c15:filteredBarSeries>
              <c15:ser>
                <c:idx val="5"/>
                <c:order val="5"/>
                <c:tx>
                  <c:strRef>
                    <c:extLst>
                      <c:ext xmlns:c15="http://schemas.microsoft.com/office/drawing/2012/chart" uri="{02D57815-91ED-43cb-92C2-25804820EDAC}">
                        <c15:formulaRef>
                          <c15:sqref>'international air flow'!$G$7</c15:sqref>
                        </c15:formulaRef>
                      </c:ext>
                    </c:extLst>
                    <c:strCache>
                      <c:ptCount val="1"/>
                      <c:pt idx="0">
                        <c:v>% Change year on year (All GB Airports)</c:v>
                      </c:pt>
                    </c:strCache>
                  </c:strRef>
                </c:tx>
                <c:spPr>
                  <a:solidFill>
                    <a:schemeClr val="accent6"/>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flow'!$G$8:$G$158</c15:sqref>
                        </c15:fullRef>
                        <c15:formulaRef>
                          <c15:sqref>'international air flow'!$G$20:$G$158</c15:sqref>
                        </c15:formulaRef>
                      </c:ext>
                    </c:extLst>
                    <c:numCache>
                      <c:formatCode>General</c:formatCode>
                      <c:ptCount val="139"/>
                      <c:pt idx="0" formatCode="0%">
                        <c:v>5.0987789577230207E-2</c:v>
                      </c:pt>
                      <c:pt idx="1" formatCode="0%">
                        <c:v>4.8772523520391485E-2</c:v>
                      </c:pt>
                      <c:pt idx="2" formatCode="0%">
                        <c:v>5.0376017857313264E-2</c:v>
                      </c:pt>
                      <c:pt idx="3" formatCode="0%">
                        <c:v>5.4687208464488123E-2</c:v>
                      </c:pt>
                      <c:pt idx="4" formatCode="0%">
                        <c:v>3.1559679459999365E-2</c:v>
                      </c:pt>
                      <c:pt idx="5" formatCode="0%">
                        <c:v>2.3386721174577095E-2</c:v>
                      </c:pt>
                      <c:pt idx="6" formatCode="0%">
                        <c:v>2.1606422634489159E-2</c:v>
                      </c:pt>
                      <c:pt idx="7" formatCode="0%">
                        <c:v>1.6030502941004131E-2</c:v>
                      </c:pt>
                      <c:pt idx="8" formatCode="0%">
                        <c:v>1.404270798965127E-2</c:v>
                      </c:pt>
                      <c:pt idx="9" formatCode="0%">
                        <c:v>1.1376476345722839E-2</c:v>
                      </c:pt>
                      <c:pt idx="10" formatCode="0%">
                        <c:v>1.0817735055040849E-2</c:v>
                      </c:pt>
                      <c:pt idx="11" formatCode="0%">
                        <c:v>1.3986385088349743E-2</c:v>
                      </c:pt>
                      <c:pt idx="12" formatCode="0%">
                        <c:v>8.6670899317311118E-3</c:v>
                      </c:pt>
                      <c:pt idx="13" formatCode="0%">
                        <c:v>8.1726591539575E-3</c:v>
                      </c:pt>
                      <c:pt idx="14" formatCode="0%">
                        <c:v>6.3290622013983571E-3</c:v>
                      </c:pt>
                      <c:pt idx="15" formatCode="0%">
                        <c:v>5.569553820361792E-3</c:v>
                      </c:pt>
                      <c:pt idx="16" formatCode="0%">
                        <c:v>6.8378696760486059E-3</c:v>
                      </c:pt>
                      <c:pt idx="17" formatCode="0%">
                        <c:v>1.4841996951027933E-2</c:v>
                      </c:pt>
                      <c:pt idx="18" formatCode="0%">
                        <c:v>1.6496490992476277E-2</c:v>
                      </c:pt>
                      <c:pt idx="19" formatCode="0%">
                        <c:v>2.3285479353778973E-2</c:v>
                      </c:pt>
                      <c:pt idx="20" formatCode="0%">
                        <c:v>2.9569416437914491E-2</c:v>
                      </c:pt>
                      <c:pt idx="21" formatCode="0%">
                        <c:v>3.2480586534145622E-2</c:v>
                      </c:pt>
                      <c:pt idx="22" formatCode="0%">
                        <c:v>3.668859138136784E-2</c:v>
                      </c:pt>
                      <c:pt idx="23" formatCode="0%">
                        <c:v>3.6077119080547976E-2</c:v>
                      </c:pt>
                      <c:pt idx="24" formatCode="0%">
                        <c:v>3.8461366357911295E-2</c:v>
                      </c:pt>
                      <c:pt idx="25" formatCode="0%">
                        <c:v>4.21101426915362E-2</c:v>
                      </c:pt>
                      <c:pt idx="26" formatCode="0%">
                        <c:v>4.4980291928426959E-2</c:v>
                      </c:pt>
                      <c:pt idx="27" formatCode="0%">
                        <c:v>4.1853799847852334E-2</c:v>
                      </c:pt>
                      <c:pt idx="28" formatCode="0%">
                        <c:v>4.8760002483180118E-2</c:v>
                      </c:pt>
                      <c:pt idx="29" formatCode="0%">
                        <c:v>4.5982554699679802E-2</c:v>
                      </c:pt>
                      <c:pt idx="30" formatCode="0%">
                        <c:v>4.5654314283558019E-2</c:v>
                      </c:pt>
                      <c:pt idx="31" formatCode="0%">
                        <c:v>4.5125609830678481E-2</c:v>
                      </c:pt>
                      <c:pt idx="32" formatCode="0%">
                        <c:v>4.5056065397048664E-2</c:v>
                      </c:pt>
                      <c:pt idx="33" formatCode="0%">
                        <c:v>4.5813307075414422E-2</c:v>
                      </c:pt>
                      <c:pt idx="34" formatCode="0%">
                        <c:v>4.5612751688320456E-2</c:v>
                      </c:pt>
                      <c:pt idx="35" formatCode="0%">
                        <c:v>4.7058745105265067E-2</c:v>
                      </c:pt>
                      <c:pt idx="36" formatCode="0%">
                        <c:v>4.7819502745687172E-2</c:v>
                      </c:pt>
                      <c:pt idx="37" formatCode="0%">
                        <c:v>4.8495981012763902E-2</c:v>
                      </c:pt>
                      <c:pt idx="38" formatCode="0%">
                        <c:v>5.0103181887215041E-2</c:v>
                      </c:pt>
                      <c:pt idx="39" formatCode="0%">
                        <c:v>5.6847368660210826E-2</c:v>
                      </c:pt>
                      <c:pt idx="40" formatCode="0%">
                        <c:v>5.1140859047021335E-2</c:v>
                      </c:pt>
                      <c:pt idx="41" formatCode="0%">
                        <c:v>5.1194731499318136E-2</c:v>
                      </c:pt>
                      <c:pt idx="42" formatCode="0%">
                        <c:v>5.1590390899678096E-2</c:v>
                      </c:pt>
                      <c:pt idx="43" formatCode="0%">
                        <c:v>5.3937173593916102E-2</c:v>
                      </c:pt>
                      <c:pt idx="44" formatCode="0%">
                        <c:v>5.3063457291100458E-2</c:v>
                      </c:pt>
                      <c:pt idx="45" formatCode="0%">
                        <c:v>5.3742972126135373E-2</c:v>
                      </c:pt>
                      <c:pt idx="46" formatCode="0%">
                        <c:v>5.5738528649371018E-2</c:v>
                      </c:pt>
                      <c:pt idx="47" formatCode="0%">
                        <c:v>5.6422964346278949E-2</c:v>
                      </c:pt>
                      <c:pt idx="48" formatCode="0%">
                        <c:v>5.590245382794163E-2</c:v>
                      </c:pt>
                      <c:pt idx="49" formatCode="0%">
                        <c:v>5.6170421863381496E-2</c:v>
                      </c:pt>
                      <c:pt idx="50" formatCode="0%">
                        <c:v>5.8445746597489232E-2</c:v>
                      </c:pt>
                      <c:pt idx="51" formatCode="0%">
                        <c:v>5.9114391050930103E-2</c:v>
                      </c:pt>
                      <c:pt idx="52" formatCode="0%">
                        <c:v>5.19417029988632E-2</c:v>
                      </c:pt>
                      <c:pt idx="53" formatCode="0%">
                        <c:v>5.2822206846121877E-2</c:v>
                      </c:pt>
                      <c:pt idx="54" formatCode="0%">
                        <c:v>5.5414642082377626E-2</c:v>
                      </c:pt>
                      <c:pt idx="55" formatCode="0%">
                        <c:v>5.740256095861835E-2</c:v>
                      </c:pt>
                      <c:pt idx="56" formatCode="0%">
                        <c:v>5.9814532979305231E-2</c:v>
                      </c:pt>
                      <c:pt idx="57" formatCode="0%">
                        <c:v>6.1625201836105835E-2</c:v>
                      </c:pt>
                      <c:pt idx="58" formatCode="0%">
                        <c:v>6.1446893332437275E-2</c:v>
                      </c:pt>
                      <c:pt idx="59" formatCode="0%">
                        <c:v>6.1975849176039634E-2</c:v>
                      </c:pt>
                      <c:pt idx="60" formatCode="0%">
                        <c:v>6.6941655021624205E-2</c:v>
                      </c:pt>
                      <c:pt idx="61" formatCode="0%">
                        <c:v>6.9191246420184607E-2</c:v>
                      </c:pt>
                      <c:pt idx="62" formatCode="0%">
                        <c:v>6.7368019458097783E-2</c:v>
                      </c:pt>
                      <c:pt idx="63" formatCode="0%">
                        <c:v>6.4364563730258756E-2</c:v>
                      </c:pt>
                      <c:pt idx="64" formatCode="0%">
                        <c:v>9.1103788521153917E-2</c:v>
                      </c:pt>
                      <c:pt idx="65" formatCode="0%">
                        <c:v>9.3172232640251165E-2</c:v>
                      </c:pt>
                      <c:pt idx="66" formatCode="0%">
                        <c:v>9.2871625465656721E-2</c:v>
                      </c:pt>
                      <c:pt idx="67" formatCode="0%">
                        <c:v>8.9864991749625533E-2</c:v>
                      </c:pt>
                      <c:pt idx="68" formatCode="0%">
                        <c:v>8.8669418266475925E-2</c:v>
                      </c:pt>
                      <c:pt idx="69" formatCode="0%">
                        <c:v>8.7898490932818221E-2</c:v>
                      </c:pt>
                      <c:pt idx="70" formatCode="0%">
                        <c:v>8.5562430381523169E-2</c:v>
                      </c:pt>
                      <c:pt idx="71" formatCode="0%">
                        <c:v>8.3258015799217114E-2</c:v>
                      </c:pt>
                      <c:pt idx="72" formatCode="0%">
                        <c:v>7.5811860012796398E-2</c:v>
                      </c:pt>
                      <c:pt idx="73" formatCode="0%">
                        <c:v>7.0096217471439196E-2</c:v>
                      </c:pt>
                      <c:pt idx="74" formatCode="0%">
                        <c:v>6.6393361309606339E-2</c:v>
                      </c:pt>
                      <c:pt idx="75" formatCode="0%">
                        <c:v>6.5337345497640642E-2</c:v>
                      </c:pt>
                      <c:pt idx="76" formatCode="0%">
                        <c:v>4.4101365550606474E-2</c:v>
                      </c:pt>
                      <c:pt idx="77" formatCode="0%">
                        <c:v>3.9290734011476605E-2</c:v>
                      </c:pt>
                      <c:pt idx="78" formatCode="0%">
                        <c:v>3.7063286283633222E-2</c:v>
                      </c:pt>
                      <c:pt idx="79" formatCode="0%">
                        <c:v>3.3696042262378309E-2</c:v>
                      </c:pt>
                      <c:pt idx="80" formatCode="0%">
                        <c:v>2.9293868861678715E-2</c:v>
                      </c:pt>
                      <c:pt idx="81" formatCode="0%">
                        <c:v>2.4612708249367409E-2</c:v>
                      </c:pt>
                      <c:pt idx="82" formatCode="0%">
                        <c:v>2.5165057009467303E-2</c:v>
                      </c:pt>
                      <c:pt idx="83" formatCode="0%">
                        <c:v>2.6165458474208605E-2</c:v>
                      </c:pt>
                      <c:pt idx="84" formatCode="0%">
                        <c:v>2.7859894316426381E-2</c:v>
                      </c:pt>
                      <c:pt idx="85" formatCode="0%">
                        <c:v>2.9606726449471283E-2</c:v>
                      </c:pt>
                      <c:pt idx="86" formatCode="0%">
                        <c:v>3.1358045791802416E-2</c:v>
                      </c:pt>
                      <c:pt idx="87" formatCode="0%">
                        <c:v>3.0858698218345068E-2</c:v>
                      </c:pt>
                      <c:pt idx="88" formatCode="0%">
                        <c:v>3.5109976829181093E-2</c:v>
                      </c:pt>
                      <c:pt idx="89" formatCode="0%">
                        <c:v>3.6095195454931596E-2</c:v>
                      </c:pt>
                      <c:pt idx="90" formatCode="0%">
                        <c:v>3.4600080734234803E-2</c:v>
                      </c:pt>
                      <c:pt idx="91" formatCode="0%">
                        <c:v>3.4044319613319537E-2</c:v>
                      </c:pt>
                      <c:pt idx="92" formatCode="0%">
                        <c:v>3.4485895805073545E-2</c:v>
                      </c:pt>
                      <c:pt idx="93" formatCode="0%">
                        <c:v>3.3957177528527338E-2</c:v>
                      </c:pt>
                      <c:pt idx="94" formatCode="0%">
                        <c:v>2.9928125994491458E-2</c:v>
                      </c:pt>
                      <c:pt idx="95" formatCode="0%">
                        <c:v>2.6372455743356078E-2</c:v>
                      </c:pt>
                      <c:pt idx="96" formatCode="0%">
                        <c:v>2.5811530496364345E-2</c:v>
                      </c:pt>
                      <c:pt idx="97" formatCode="0%">
                        <c:v>2.3883804023640352E-2</c:v>
                      </c:pt>
                      <c:pt idx="98" formatCode="0%">
                        <c:v>2.0674567377762496E-2</c:v>
                      </c:pt>
                      <c:pt idx="99" formatCode="0%">
                        <c:v>-2.269326394495039E-2</c:v>
                      </c:pt>
                      <c:pt idx="100" formatCode="0%">
                        <c:v>-0.10887791816175289</c:v>
                      </c:pt>
                      <c:pt idx="101" formatCode="0%">
                        <c:v>-0.20117645370244683</c:v>
                      </c:pt>
                      <c:pt idx="102" formatCode="0%">
                        <c:v>-0.2990487986413326</c:v>
                      </c:pt>
                      <c:pt idx="103" formatCode="0%">
                        <c:v>-0.39257026938481338</c:v>
                      </c:pt>
                      <c:pt idx="104" formatCode="0%">
                        <c:v>-0.47728107924977931</c:v>
                      </c:pt>
                      <c:pt idx="105" formatCode="0%">
                        <c:v>-0.55415109738565327</c:v>
                      </c:pt>
                      <c:pt idx="106" formatCode="0%">
                        <c:v>-0.62965360514899993</c:v>
                      </c:pt>
                      <c:pt idx="107" formatCode="0%">
                        <c:v>-0.69001596619159133</c:v>
                      </c:pt>
                      <c:pt idx="108" formatCode="0%">
                        <c:v>-0.75581805287732606</c:v>
                      </c:pt>
                      <c:pt idx="109" formatCode="0%">
                        <c:v>-0.81614368585244246</c:v>
                      </c:pt>
                      <c:pt idx="110" formatCode="0%">
                        <c:v>-0.87596427458486226</c:v>
                      </c:pt>
                      <c:pt idx="111" formatCode="0%">
                        <c:v>-0.90248980788587263</c:v>
                      </c:pt>
                      <c:pt idx="112" formatCode="0%">
                        <c:v>-0.89104622122993515</c:v>
                      </c:pt>
                      <c:pt idx="113" formatCode="0%">
                        <c:v>-0.87467348449624505</c:v>
                      </c:pt>
                      <c:pt idx="114" formatCode="0%">
                        <c:v>-0.84986470437063066</c:v>
                      </c:pt>
                      <c:pt idx="115" formatCode="0%">
                        <c:v>-0.82168162230434405</c:v>
                      </c:pt>
                      <c:pt idx="116" formatCode="0%">
                        <c:v>-0.78419637479552684</c:v>
                      </c:pt>
                      <c:pt idx="117" formatCode="0%">
                        <c:v>-0.72097677875173272</c:v>
                      </c:pt>
                      <c:pt idx="118" formatCode="0%">
                        <c:v>-0.5996187875103195</c:v>
                      </c:pt>
                      <c:pt idx="119" formatCode="0%">
                        <c:v>-0.4406120607283151</c:v>
                      </c:pt>
                      <c:pt idx="120" formatCode="0%">
                        <c:v>-0.20130970133843046</c:v>
                      </c:pt>
                      <c:pt idx="121" formatCode="0%">
                        <c:v>0.15970209044697431</c:v>
                      </c:pt>
                      <c:pt idx="122" formatCode="0%">
                        <c:v>0.96061207373696678</c:v>
                      </c:pt>
                      <c:pt idx="123" formatCode="0%">
                        <c:v>2.0509614185692557</c:v>
                      </c:pt>
                      <c:pt idx="124" formatCode="0%">
                        <c:v>2.6034135767504774</c:v>
                      </c:pt>
                      <c:pt idx="125" formatCode="0%">
                        <c:v>3.1472850180957295</c:v>
                      </c:pt>
                      <c:pt idx="126" formatCode="0%">
                        <c:v>3.6231540385793126</c:v>
                      </c:pt>
                      <c:pt idx="127" formatCode="0%">
                        <c:v>4.1357881854702647</c:v>
                      </c:pt>
                      <c:pt idx="128" formatCode="0%">
                        <c:v>4.4475548439036006</c:v>
                      </c:pt>
                      <c:pt idx="129" formatCode="0%">
                        <c:v>4.3100706980393628</c:v>
                      </c:pt>
                      <c:pt idx="130" formatCode="0%">
                        <c:v>3.7242296238872998</c:v>
                      </c:pt>
                      <c:pt idx="131" formatCode="0%">
                        <c:v>3.183158571698987</c:v>
                      </c:pt>
                      <c:pt idx="132" formatCode="0%">
                        <c:v>2.8733941811246302</c:v>
                      </c:pt>
                      <c:pt idx="133" formatCode="0%">
                        <c:v>2.692185128423938</c:v>
                      </c:pt>
                      <c:pt idx="134" formatCode="0%">
                        <c:v>2.333283501963674</c:v>
                      </c:pt>
                      <c:pt idx="135" formatCode="0%">
                        <c:v>1.9119524330323754</c:v>
                      </c:pt>
                      <c:pt idx="136" formatCode="0%">
                        <c:v>1.4469651038748743</c:v>
                      </c:pt>
                      <c:pt idx="137" formatCode="0%">
                        <c:v>1.0878723350561317</c:v>
                      </c:pt>
                      <c:pt idx="138" formatCode="0%">
                        <c:v>0.79995927083210583</c:v>
                      </c:pt>
                    </c:numCache>
                  </c:numRef>
                </c:val>
                <c:extLst xmlns:c15="http://schemas.microsoft.com/office/drawing/2012/chart">
                  <c:ext xmlns:c16="http://schemas.microsoft.com/office/drawing/2014/chart" uri="{C3380CC4-5D6E-409C-BE32-E72D297353CC}">
                    <c16:uniqueId val="{00000005-FC94-4D37-B406-4DF68439B8C9}"/>
                  </c:ext>
                </c:extLst>
              </c15:ser>
            </c15:filteredBarSeries>
            <c15:filteredBarSeries>
              <c15:ser>
                <c:idx val="6"/>
                <c:order val="6"/>
                <c:tx>
                  <c:strRef>
                    <c:extLst>
                      <c:ext xmlns:c15="http://schemas.microsoft.com/office/drawing/2012/chart" uri="{02D57815-91ED-43cb-92C2-25804820EDAC}">
                        <c15:formulaRef>
                          <c15:sqref>'international air flow'!$H$7</c15:sqref>
                        </c15:formulaRef>
                      </c:ext>
                    </c:extLst>
                    <c:strCache>
                      <c:ptCount val="1"/>
                      <c:pt idx="0">
                        <c:v>All NI Airports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flow'!$H$8:$H$158</c15:sqref>
                        </c15:fullRef>
                        <c15:formulaRef>
                          <c15:sqref>'international air flow'!$H$20:$H$158</c15:sqref>
                        </c15:formulaRef>
                      </c:ext>
                    </c:extLst>
                    <c:numCache>
                      <c:formatCode>_(* #,##0_);_(* \(#,##0\);_(* "-"??_);_(@_)</c:formatCode>
                      <c:ptCount val="139"/>
                      <c:pt idx="0">
                        <c:v>1664417</c:v>
                      </c:pt>
                      <c:pt idx="1">
                        <c:v>1664212</c:v>
                      </c:pt>
                      <c:pt idx="2">
                        <c:v>1663976</c:v>
                      </c:pt>
                      <c:pt idx="3">
                        <c:v>1668483</c:v>
                      </c:pt>
                      <c:pt idx="4">
                        <c:v>1670177</c:v>
                      </c:pt>
                      <c:pt idx="5">
                        <c:v>1679386</c:v>
                      </c:pt>
                      <c:pt idx="6">
                        <c:v>1687695</c:v>
                      </c:pt>
                      <c:pt idx="7">
                        <c:v>1669811</c:v>
                      </c:pt>
                      <c:pt idx="8">
                        <c:v>1667781</c:v>
                      </c:pt>
                      <c:pt idx="9">
                        <c:v>1665862</c:v>
                      </c:pt>
                      <c:pt idx="10">
                        <c:v>1651046</c:v>
                      </c:pt>
                      <c:pt idx="11">
                        <c:v>1635512</c:v>
                      </c:pt>
                      <c:pt idx="12">
                        <c:v>1627456</c:v>
                      </c:pt>
                      <c:pt idx="13">
                        <c:v>1614161</c:v>
                      </c:pt>
                      <c:pt idx="14">
                        <c:v>1599539</c:v>
                      </c:pt>
                      <c:pt idx="15">
                        <c:v>1588294</c:v>
                      </c:pt>
                      <c:pt idx="16">
                        <c:v>1568473</c:v>
                      </c:pt>
                      <c:pt idx="17">
                        <c:v>1545378</c:v>
                      </c:pt>
                      <c:pt idx="18">
                        <c:v>1527758</c:v>
                      </c:pt>
                      <c:pt idx="19">
                        <c:v>1508236</c:v>
                      </c:pt>
                      <c:pt idx="20">
                        <c:v>1491033</c:v>
                      </c:pt>
                      <c:pt idx="21">
                        <c:v>1478465</c:v>
                      </c:pt>
                      <c:pt idx="22">
                        <c:v>1479488</c:v>
                      </c:pt>
                      <c:pt idx="23">
                        <c:v>1488070</c:v>
                      </c:pt>
                      <c:pt idx="24">
                        <c:v>1487825</c:v>
                      </c:pt>
                      <c:pt idx="25">
                        <c:v>1484986</c:v>
                      </c:pt>
                      <c:pt idx="26">
                        <c:v>1484257</c:v>
                      </c:pt>
                      <c:pt idx="27">
                        <c:v>1474462</c:v>
                      </c:pt>
                      <c:pt idx="28">
                        <c:v>1479905</c:v>
                      </c:pt>
                      <c:pt idx="29">
                        <c:v>1488716</c:v>
                      </c:pt>
                      <c:pt idx="30">
                        <c:v>1496199</c:v>
                      </c:pt>
                      <c:pt idx="31">
                        <c:v>1499869</c:v>
                      </c:pt>
                      <c:pt idx="32">
                        <c:v>1508564</c:v>
                      </c:pt>
                      <c:pt idx="33">
                        <c:v>1519423</c:v>
                      </c:pt>
                      <c:pt idx="34">
                        <c:v>1519838</c:v>
                      </c:pt>
                      <c:pt idx="35">
                        <c:v>1510021</c:v>
                      </c:pt>
                      <c:pt idx="36">
                        <c:v>1500765</c:v>
                      </c:pt>
                      <c:pt idx="37">
                        <c:v>1491898</c:v>
                      </c:pt>
                      <c:pt idx="38">
                        <c:v>1481952</c:v>
                      </c:pt>
                      <c:pt idx="39">
                        <c:v>1483551</c:v>
                      </c:pt>
                      <c:pt idx="40">
                        <c:v>1490898</c:v>
                      </c:pt>
                      <c:pt idx="41">
                        <c:v>1502580</c:v>
                      </c:pt>
                      <c:pt idx="42">
                        <c:v>1520929</c:v>
                      </c:pt>
                      <c:pt idx="43">
                        <c:v>1544532</c:v>
                      </c:pt>
                      <c:pt idx="44">
                        <c:v>1566423</c:v>
                      </c:pt>
                      <c:pt idx="45">
                        <c:v>1583218</c:v>
                      </c:pt>
                      <c:pt idx="46">
                        <c:v>1591154</c:v>
                      </c:pt>
                      <c:pt idx="47">
                        <c:v>1601187</c:v>
                      </c:pt>
                      <c:pt idx="48">
                        <c:v>1615943</c:v>
                      </c:pt>
                      <c:pt idx="49">
                        <c:v>1629406</c:v>
                      </c:pt>
                      <c:pt idx="50">
                        <c:v>1642676</c:v>
                      </c:pt>
                      <c:pt idx="51">
                        <c:v>1655146</c:v>
                      </c:pt>
                      <c:pt idx="52">
                        <c:v>1664087</c:v>
                      </c:pt>
                      <c:pt idx="53">
                        <c:v>1682550</c:v>
                      </c:pt>
                      <c:pt idx="54">
                        <c:v>1704843</c:v>
                      </c:pt>
                      <c:pt idx="55">
                        <c:v>1716388</c:v>
                      </c:pt>
                      <c:pt idx="56">
                        <c:v>1731637</c:v>
                      </c:pt>
                      <c:pt idx="57">
                        <c:v>1762778</c:v>
                      </c:pt>
                      <c:pt idx="58">
                        <c:v>1784882</c:v>
                      </c:pt>
                      <c:pt idx="59">
                        <c:v>1818748</c:v>
                      </c:pt>
                      <c:pt idx="60">
                        <c:v>1857074</c:v>
                      </c:pt>
                      <c:pt idx="61">
                        <c:v>1893740</c:v>
                      </c:pt>
                      <c:pt idx="62">
                        <c:v>1925466</c:v>
                      </c:pt>
                      <c:pt idx="63">
                        <c:v>1953384</c:v>
                      </c:pt>
                      <c:pt idx="64">
                        <c:v>2009131</c:v>
                      </c:pt>
                      <c:pt idx="65">
                        <c:v>2047971</c:v>
                      </c:pt>
                      <c:pt idx="66">
                        <c:v>2093434</c:v>
                      </c:pt>
                      <c:pt idx="67">
                        <c:v>2154858</c:v>
                      </c:pt>
                      <c:pt idx="68">
                        <c:v>2207702</c:v>
                      </c:pt>
                      <c:pt idx="69">
                        <c:v>2232834</c:v>
                      </c:pt>
                      <c:pt idx="70">
                        <c:v>2272513</c:v>
                      </c:pt>
                      <c:pt idx="71">
                        <c:v>2279064</c:v>
                      </c:pt>
                      <c:pt idx="72">
                        <c:v>2277892</c:v>
                      </c:pt>
                      <c:pt idx="73">
                        <c:v>2285957</c:v>
                      </c:pt>
                      <c:pt idx="74">
                        <c:v>2294132</c:v>
                      </c:pt>
                      <c:pt idx="75">
                        <c:v>2310852</c:v>
                      </c:pt>
                      <c:pt idx="76">
                        <c:v>2308388</c:v>
                      </c:pt>
                      <c:pt idx="77">
                        <c:v>2333298</c:v>
                      </c:pt>
                      <c:pt idx="78">
                        <c:v>2359686</c:v>
                      </c:pt>
                      <c:pt idx="79">
                        <c:v>2388258</c:v>
                      </c:pt>
                      <c:pt idx="80">
                        <c:v>2420027</c:v>
                      </c:pt>
                      <c:pt idx="81">
                        <c:v>2456207</c:v>
                      </c:pt>
                      <c:pt idx="82">
                        <c:v>2475811</c:v>
                      </c:pt>
                      <c:pt idx="83">
                        <c:v>2481566</c:v>
                      </c:pt>
                      <c:pt idx="84">
                        <c:v>2488551</c:v>
                      </c:pt>
                      <c:pt idx="85">
                        <c:v>2495574</c:v>
                      </c:pt>
                      <c:pt idx="86">
                        <c:v>2504848</c:v>
                      </c:pt>
                      <c:pt idx="87">
                        <c:v>2506644</c:v>
                      </c:pt>
                      <c:pt idx="88">
                        <c:v>2532847</c:v>
                      </c:pt>
                      <c:pt idx="89">
                        <c:v>2555136</c:v>
                      </c:pt>
                      <c:pt idx="90">
                        <c:v>2561712</c:v>
                      </c:pt>
                      <c:pt idx="91">
                        <c:v>2548359</c:v>
                      </c:pt>
                      <c:pt idx="92">
                        <c:v>2544872</c:v>
                      </c:pt>
                      <c:pt idx="93">
                        <c:v>2528416</c:v>
                      </c:pt>
                      <c:pt idx="94">
                        <c:v>2514503</c:v>
                      </c:pt>
                      <c:pt idx="95">
                        <c:v>2488855</c:v>
                      </c:pt>
                      <c:pt idx="96">
                        <c:v>2467303</c:v>
                      </c:pt>
                      <c:pt idx="97">
                        <c:v>2437764</c:v>
                      </c:pt>
                      <c:pt idx="98">
                        <c:v>2416526</c:v>
                      </c:pt>
                      <c:pt idx="99">
                        <c:v>2327856</c:v>
                      </c:pt>
                      <c:pt idx="100">
                        <c:v>2126263</c:v>
                      </c:pt>
                      <c:pt idx="101">
                        <c:v>1856296</c:v>
                      </c:pt>
                      <c:pt idx="102">
                        <c:v>1544621</c:v>
                      </c:pt>
                      <c:pt idx="103">
                        <c:v>1228859</c:v>
                      </c:pt>
                      <c:pt idx="104">
                        <c:v>942123</c:v>
                      </c:pt>
                      <c:pt idx="105">
                        <c:v>692094</c:v>
                      </c:pt>
                      <c:pt idx="106">
                        <c:v>505302</c:v>
                      </c:pt>
                      <c:pt idx="107">
                        <c:v>427817</c:v>
                      </c:pt>
                      <c:pt idx="108">
                        <c:v>346578</c:v>
                      </c:pt>
                      <c:pt idx="109">
                        <c:v>262615</c:v>
                      </c:pt>
                      <c:pt idx="110">
                        <c:v>168747</c:v>
                      </c:pt>
                      <c:pt idx="111">
                        <c:v>122712</c:v>
                      </c:pt>
                      <c:pt idx="112">
                        <c:v>123334</c:v>
                      </c:pt>
                      <c:pt idx="113">
                        <c:v>125310</c:v>
                      </c:pt>
                      <c:pt idx="114">
                        <c:v>136067</c:v>
                      </c:pt>
                      <c:pt idx="115">
                        <c:v>150026</c:v>
                      </c:pt>
                      <c:pt idx="116">
                        <c:v>168841</c:v>
                      </c:pt>
                      <c:pt idx="117">
                        <c:v>200694</c:v>
                      </c:pt>
                      <c:pt idx="118">
                        <c:v>265707</c:v>
                      </c:pt>
                      <c:pt idx="119">
                        <c:v>296282</c:v>
                      </c:pt>
                      <c:pt idx="120">
                        <c:v>320201</c:v>
                      </c:pt>
                      <c:pt idx="121">
                        <c:v>350582</c:v>
                      </c:pt>
                      <c:pt idx="122">
                        <c:v>402746</c:v>
                      </c:pt>
                      <c:pt idx="123">
                        <c:v>475205</c:v>
                      </c:pt>
                      <c:pt idx="124">
                        <c:v>596770</c:v>
                      </c:pt>
                      <c:pt idx="125">
                        <c:v>763133</c:v>
                      </c:pt>
                      <c:pt idx="126">
                        <c:v>943178</c:v>
                      </c:pt>
                      <c:pt idx="127">
                        <c:v>1121447</c:v>
                      </c:pt>
                      <c:pt idx="128">
                        <c:v>1268655</c:v>
                      </c:pt>
                      <c:pt idx="129">
                        <c:v>1390204</c:v>
                      </c:pt>
                      <c:pt idx="130">
                        <c:v>1463045</c:v>
                      </c:pt>
                      <c:pt idx="131">
                        <c:v>1490257</c:v>
                      </c:pt>
                      <c:pt idx="132">
                        <c:v>1527509</c:v>
                      </c:pt>
                      <c:pt idx="133">
                        <c:v>1570622</c:v>
                      </c:pt>
                      <c:pt idx="134">
                        <c:v>1595128</c:v>
                      </c:pt>
                      <c:pt idx="135">
                        <c:v>1618392</c:v>
                      </c:pt>
                      <c:pt idx="136">
                        <c:v>1670123</c:v>
                      </c:pt>
                      <c:pt idx="137">
                        <c:v>1717122</c:v>
                      </c:pt>
                      <c:pt idx="138">
                        <c:v>1772851</c:v>
                      </c:pt>
                    </c:numCache>
                  </c:numRef>
                </c:val>
                <c:extLst xmlns:c15="http://schemas.microsoft.com/office/drawing/2012/chart">
                  <c:ext xmlns:c16="http://schemas.microsoft.com/office/drawing/2014/chart" uri="{C3380CC4-5D6E-409C-BE32-E72D297353CC}">
                    <c16:uniqueId val="{00000006-FC94-4D37-B406-4DF68439B8C9}"/>
                  </c:ext>
                </c:extLst>
              </c15:ser>
            </c15:filteredBarSeries>
            <c15:filteredBarSeries>
              <c15:ser>
                <c:idx val="7"/>
                <c:order val="7"/>
                <c:tx>
                  <c:strRef>
                    <c:extLst>
                      <c:ext xmlns:c15="http://schemas.microsoft.com/office/drawing/2012/chart" uri="{02D57815-91ED-43cb-92C2-25804820EDAC}">
                        <c15:formulaRef>
                          <c15:sqref>'international air flow'!$I$7</c15:sqref>
                        </c15:formulaRef>
                      </c:ext>
                    </c:extLst>
                    <c:strCache>
                      <c:ptCount val="1"/>
                      <c:pt idx="0">
                        <c:v>% Change year on year (All NI Airports)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flow'!$I$8:$I$158</c15:sqref>
                        </c15:fullRef>
                        <c15:formulaRef>
                          <c15:sqref>'international air flow'!$I$20:$I$158</c15:sqref>
                        </c15:formulaRef>
                      </c:ext>
                    </c:extLst>
                    <c:numCache>
                      <c:formatCode>General</c:formatCode>
                      <c:ptCount val="139"/>
                      <c:pt idx="0" formatCode="0%">
                        <c:v>-5.1407230181857354E-2</c:v>
                      </c:pt>
                      <c:pt idx="1" formatCode="0%">
                        <c:v>-4.3596996449576285E-2</c:v>
                      </c:pt>
                      <c:pt idx="2" formatCode="0%">
                        <c:v>-4.1745154667672542E-2</c:v>
                      </c:pt>
                      <c:pt idx="3" formatCode="0%">
                        <c:v>-3.3562400010194469E-2</c:v>
                      </c:pt>
                      <c:pt idx="4" formatCode="0%">
                        <c:v>-3.9862191710577297E-2</c:v>
                      </c:pt>
                      <c:pt idx="5" formatCode="0%">
                        <c:v>-3.3269417521835661E-2</c:v>
                      </c:pt>
                      <c:pt idx="6" formatCode="0%">
                        <c:v>-2.0933077848146426E-2</c:v>
                      </c:pt>
                      <c:pt idx="7" formatCode="0%">
                        <c:v>-1.3914240985299755E-2</c:v>
                      </c:pt>
                      <c:pt idx="8" formatCode="0%">
                        <c:v>-8.5467595790645109E-3</c:v>
                      </c:pt>
                      <c:pt idx="9" formatCode="0%">
                        <c:v>-8.7399958346969734E-3</c:v>
                      </c:pt>
                      <c:pt idx="10" formatCode="0%">
                        <c:v>-6.4455874113964915E-3</c:v>
                      </c:pt>
                      <c:pt idx="11" formatCode="0%">
                        <c:v>-1.5045513536626127E-2</c:v>
                      </c:pt>
                      <c:pt idx="12" formatCode="0%">
                        <c:v>-2.2206574434171244E-2</c:v>
                      </c:pt>
                      <c:pt idx="13" formatCode="0%">
                        <c:v>-3.0074894304331419E-2</c:v>
                      </c:pt>
                      <c:pt idx="14" formatCode="0%">
                        <c:v>-3.8724717183420916E-2</c:v>
                      </c:pt>
                      <c:pt idx="15" formatCode="0%">
                        <c:v>-4.8061023097028858E-2</c:v>
                      </c:pt>
                      <c:pt idx="16" formatCode="0%">
                        <c:v>-6.089414475232266E-2</c:v>
                      </c:pt>
                      <c:pt idx="17" formatCode="0%">
                        <c:v>-7.97958301426831E-2</c:v>
                      </c:pt>
                      <c:pt idx="18" formatCode="0%">
                        <c:v>-9.4766530682380404E-2</c:v>
                      </c:pt>
                      <c:pt idx="19" formatCode="0%">
                        <c:v>-9.6762447965667978E-2</c:v>
                      </c:pt>
                      <c:pt idx="20" formatCode="0%">
                        <c:v>-0.10597794314721178</c:v>
                      </c:pt>
                      <c:pt idx="21" formatCode="0%">
                        <c:v>-0.11249251138449644</c:v>
                      </c:pt>
                      <c:pt idx="22" formatCode="0%">
                        <c:v>-0.10390867365294486</c:v>
                      </c:pt>
                      <c:pt idx="23" formatCode="0%">
                        <c:v>-9.0150362699876252E-2</c:v>
                      </c:pt>
                      <c:pt idx="24" formatCode="0%">
                        <c:v>-8.5797096818592947E-2</c:v>
                      </c:pt>
                      <c:pt idx="25" formatCode="0%">
                        <c:v>-8.0026094051336885E-2</c:v>
                      </c:pt>
                      <c:pt idx="26" formatCode="0%">
                        <c:v>-7.2072015749537838E-2</c:v>
                      </c:pt>
                      <c:pt idx="27" formatCode="0%">
                        <c:v>-7.1669350888437525E-2</c:v>
                      </c:pt>
                      <c:pt idx="28" formatCode="0%">
                        <c:v>-5.6467659946967529E-2</c:v>
                      </c:pt>
                      <c:pt idx="29" formatCode="0%">
                        <c:v>-3.6665463077641847E-2</c:v>
                      </c:pt>
                      <c:pt idx="30" formatCode="0%">
                        <c:v>-2.0657067415127264E-2</c:v>
                      </c:pt>
                      <c:pt idx="31" formatCode="0%">
                        <c:v>-5.5475403053633519E-3</c:v>
                      </c:pt>
                      <c:pt idx="32" formatCode="0%">
                        <c:v>1.1757620388012873E-2</c:v>
                      </c:pt>
                      <c:pt idx="33" formatCode="0%">
                        <c:v>2.770305688670344E-2</c:v>
                      </c:pt>
                      <c:pt idx="34" formatCode="0%">
                        <c:v>2.727294847947398E-2</c:v>
                      </c:pt>
                      <c:pt idx="35" formatCode="0%">
                        <c:v>1.4751322182424214E-2</c:v>
                      </c:pt>
                      <c:pt idx="36" formatCode="0%">
                        <c:v>8.6972594223110912E-3</c:v>
                      </c:pt>
                      <c:pt idx="37" formatCode="0%">
                        <c:v>4.654589336195762E-3</c:v>
                      </c:pt>
                      <c:pt idx="38" formatCode="0%">
                        <c:v>-1.5529655578515043E-3</c:v>
                      </c:pt>
                      <c:pt idx="39" formatCode="0%">
                        <c:v>6.1642822941520362E-3</c:v>
                      </c:pt>
                      <c:pt idx="40" formatCode="0%">
                        <c:v>7.4281795115226992E-3</c:v>
                      </c:pt>
                      <c:pt idx="41" formatCode="0%">
                        <c:v>9.3127231789004745E-3</c:v>
                      </c:pt>
                      <c:pt idx="42" formatCode="0%">
                        <c:v>1.6528550012398082E-2</c:v>
                      </c:pt>
                      <c:pt idx="43" formatCode="0%">
                        <c:v>2.9777933939564055E-2</c:v>
                      </c:pt>
                      <c:pt idx="44" formatCode="0%">
                        <c:v>3.8353692650759268E-2</c:v>
                      </c:pt>
                      <c:pt idx="45" formatCode="0%">
                        <c:v>4.1986332969818151E-2</c:v>
                      </c:pt>
                      <c:pt idx="46" formatCode="0%">
                        <c:v>4.6923422101566088E-2</c:v>
                      </c:pt>
                      <c:pt idx="47" formatCode="0%">
                        <c:v>6.0373994798747832E-2</c:v>
                      </c:pt>
                      <c:pt idx="48" formatCode="0%">
                        <c:v>7.6746192775018068E-2</c:v>
                      </c:pt>
                      <c:pt idx="49" formatCode="0%">
                        <c:v>9.2169840029278138E-2</c:v>
                      </c:pt>
                      <c:pt idx="50" formatCode="0%">
                        <c:v>0.10845425492863467</c:v>
                      </c:pt>
                      <c:pt idx="51" formatCode="0%">
                        <c:v>0.1156650496005867</c:v>
                      </c:pt>
                      <c:pt idx="52" formatCode="0%">
                        <c:v>0.11616421780698613</c:v>
                      </c:pt>
                      <c:pt idx="53" formatCode="0%">
                        <c:v>0.11977398873936829</c:v>
                      </c:pt>
                      <c:pt idx="54" formatCode="0%">
                        <c:v>0.12092214692467564</c:v>
                      </c:pt>
                      <c:pt idx="55" formatCode="0%">
                        <c:v>0.11126736124599555</c:v>
                      </c:pt>
                      <c:pt idx="56" formatCode="0%">
                        <c:v>0.10547214896614772</c:v>
                      </c:pt>
                      <c:pt idx="57" formatCode="0%">
                        <c:v>0.11341457714604053</c:v>
                      </c:pt>
                      <c:pt idx="58" formatCode="0%">
                        <c:v>0.12175314268763426</c:v>
                      </c:pt>
                      <c:pt idx="59" formatCode="0%">
                        <c:v>0.13587482286578645</c:v>
                      </c:pt>
                      <c:pt idx="60" formatCode="0%">
                        <c:v>0.14921999105166456</c:v>
                      </c:pt>
                      <c:pt idx="61" formatCode="0%">
                        <c:v>0.16222721654394301</c:v>
                      </c:pt>
                      <c:pt idx="62" formatCode="0%">
                        <c:v>0.17215202511024694</c:v>
                      </c:pt>
                      <c:pt idx="63" formatCode="0%">
                        <c:v>0.18018833383882751</c:v>
                      </c:pt>
                      <c:pt idx="64" formatCode="0%">
                        <c:v>0.20734733220078036</c:v>
                      </c:pt>
                      <c:pt idx="65" formatCode="0%">
                        <c:v>0.21718284746367122</c:v>
                      </c:pt>
                      <c:pt idx="66" formatCode="0%">
                        <c:v>0.22793359857769893</c:v>
                      </c:pt>
                      <c:pt idx="67" formatCode="0%">
                        <c:v>0.25546088646623022</c:v>
                      </c:pt>
                      <c:pt idx="68" formatCode="0%">
                        <c:v>0.2749219380274272</c:v>
                      </c:pt>
                      <c:pt idx="69" formatCode="0%">
                        <c:v>0.26665637987313207</c:v>
                      </c:pt>
                      <c:pt idx="70" formatCode="0%">
                        <c:v>0.27320069337917019</c:v>
                      </c:pt>
                      <c:pt idx="71" formatCode="0%">
                        <c:v>0.25309498622129067</c:v>
                      </c:pt>
                      <c:pt idx="72" formatCode="0%">
                        <c:v>0.226602709423534</c:v>
                      </c:pt>
                      <c:pt idx="73" formatCode="0%">
                        <c:v>0.20711238079144972</c:v>
                      </c:pt>
                      <c:pt idx="74" formatCode="0%">
                        <c:v>0.19146845490909734</c:v>
                      </c:pt>
                      <c:pt idx="75" formatCode="0%">
                        <c:v>0.18299934882235136</c:v>
                      </c:pt>
                      <c:pt idx="76" formatCode="0%">
                        <c:v>0.14894847573403625</c:v>
                      </c:pt>
                      <c:pt idx="77" formatCode="0%">
                        <c:v>0.13932179703716507</c:v>
                      </c:pt>
                      <c:pt idx="78" formatCode="0%">
                        <c:v>0.12718432967077062</c:v>
                      </c:pt>
                      <c:pt idx="79" formatCode="0%">
                        <c:v>0.10831340162553635</c:v>
                      </c:pt>
                      <c:pt idx="80" formatCode="0%">
                        <c:v>9.6174664877777885E-2</c:v>
                      </c:pt>
                      <c:pt idx="81" formatCode="0%">
                        <c:v>0.100040128374971</c:v>
                      </c:pt>
                      <c:pt idx="82" formatCode="0%">
                        <c:v>8.9459554246774389E-2</c:v>
                      </c:pt>
                      <c:pt idx="83" formatCode="0%">
                        <c:v>8.8853143220199174E-2</c:v>
                      </c:pt>
                      <c:pt idx="84" formatCode="0%">
                        <c:v>9.2479801500685715E-2</c:v>
                      </c:pt>
                      <c:pt idx="85" formatCode="0%">
                        <c:v>9.1697700350444042E-2</c:v>
                      </c:pt>
                      <c:pt idx="86" formatCode="0%">
                        <c:v>9.1849989451348049E-2</c:v>
                      </c:pt>
                      <c:pt idx="87" formatCode="0%">
                        <c:v>8.4727191529358009E-2</c:v>
                      </c:pt>
                      <c:pt idx="88" formatCode="0%">
                        <c:v>9.7236253177542073E-2</c:v>
                      </c:pt>
                      <c:pt idx="89" formatCode="0%">
                        <c:v>9.5074868276576754E-2</c:v>
                      </c:pt>
                      <c:pt idx="90" formatCode="0%">
                        <c:v>8.5615628520065809E-2</c:v>
                      </c:pt>
                      <c:pt idx="91" formatCode="0%">
                        <c:v>6.703672718776614E-2</c:v>
                      </c:pt>
                      <c:pt idx="92" formatCode="0%">
                        <c:v>5.1588267403628138E-2</c:v>
                      </c:pt>
                      <c:pt idx="93" formatCode="0%">
                        <c:v>2.9398580819939037E-2</c:v>
                      </c:pt>
                      <c:pt idx="94" formatCode="0%">
                        <c:v>1.5628010377205692E-2</c:v>
                      </c:pt>
                      <c:pt idx="95" formatCode="0%">
                        <c:v>2.9372581668188555E-3</c:v>
                      </c:pt>
                      <c:pt idx="96" formatCode="0%">
                        <c:v>-8.5383020078752658E-3</c:v>
                      </c:pt>
                      <c:pt idx="97" formatCode="0%">
                        <c:v>-2.3165011336069376E-2</c:v>
                      </c:pt>
                      <c:pt idx="98" formatCode="0%">
                        <c:v>-3.5260422987742172E-2</c:v>
                      </c:pt>
                      <c:pt idx="99" formatCode="0%">
                        <c:v>-7.1325644965938517E-2</c:v>
                      </c:pt>
                      <c:pt idx="100" formatCode="0%">
                        <c:v>-0.16052450069032989</c:v>
                      </c:pt>
                      <c:pt idx="101" formatCode="0%">
                        <c:v>-0.27350403266205792</c:v>
                      </c:pt>
                      <c:pt idx="102" formatCode="0%">
                        <c:v>-0.39703565428119947</c:v>
                      </c:pt>
                      <c:pt idx="103" formatCode="0%">
                        <c:v>-0.51778418974720597</c:v>
                      </c:pt>
                      <c:pt idx="104" formatCode="0%">
                        <c:v>-0.62979552606182154</c:v>
                      </c:pt>
                      <c:pt idx="105" formatCode="0%">
                        <c:v>-0.72627368281168925</c:v>
                      </c:pt>
                      <c:pt idx="106" formatCode="0%">
                        <c:v>-0.79904498026051274</c:v>
                      </c:pt>
                      <c:pt idx="107" formatCode="0%">
                        <c:v>-0.82810690056270853</c:v>
                      </c:pt>
                      <c:pt idx="108" formatCode="0%">
                        <c:v>-0.85953164244521241</c:v>
                      </c:pt>
                      <c:pt idx="109" formatCode="0%">
                        <c:v>-0.89227218057203239</c:v>
                      </c:pt>
                      <c:pt idx="110" formatCode="0%">
                        <c:v>-0.93016959056099546</c:v>
                      </c:pt>
                      <c:pt idx="111" formatCode="0%">
                        <c:v>-0.94728539909685139</c:v>
                      </c:pt>
                      <c:pt idx="112" formatCode="0%">
                        <c:v>-0.94199494606264611</c:v>
                      </c:pt>
                      <c:pt idx="113" formatCode="0%">
                        <c:v>-0.93249460215396685</c:v>
                      </c:pt>
                      <c:pt idx="114" formatCode="0%">
                        <c:v>-0.91190913499169057</c:v>
                      </c:pt>
                      <c:pt idx="115" formatCode="0%">
                        <c:v>-0.87791439050371112</c:v>
                      </c:pt>
                      <c:pt idx="116" formatCode="0%">
                        <c:v>-0.82078667010570805</c:v>
                      </c:pt>
                      <c:pt idx="117" formatCode="0%">
                        <c:v>-0.71001915924715431</c:v>
                      </c:pt>
                      <c:pt idx="118" formatCode="0%">
                        <c:v>-0.47416198629730338</c:v>
                      </c:pt>
                      <c:pt idx="119" formatCode="0%">
                        <c:v>-0.3074562254421867</c:v>
                      </c:pt>
                      <c:pt idx="120" formatCode="0%">
                        <c:v>-7.6106965820103983E-2</c:v>
                      </c:pt>
                      <c:pt idx="121" formatCode="0%">
                        <c:v>0.33496563410315483</c:v>
                      </c:pt>
                      <c:pt idx="122" formatCode="0%">
                        <c:v>1.3866853929255039</c:v>
                      </c:pt>
                      <c:pt idx="123" formatCode="0%">
                        <c:v>2.8725226546711</c:v>
                      </c:pt>
                      <c:pt idx="124" formatCode="0%">
                        <c:v>3.8386495208134011</c:v>
                      </c:pt>
                      <c:pt idx="125" formatCode="0%">
                        <c:v>5.0899608969755006</c:v>
                      </c:pt>
                      <c:pt idx="126" formatCode="0%">
                        <c:v>5.9317174627205711</c:v>
                      </c:pt>
                      <c:pt idx="127" formatCode="0%">
                        <c:v>6.4750176636049748</c:v>
                      </c:pt>
                      <c:pt idx="128" formatCode="0%">
                        <c:v>6.5139036134588162</c:v>
                      </c:pt>
                      <c:pt idx="129" formatCode="0%">
                        <c:v>5.9269833677140324</c:v>
                      </c:pt>
                      <c:pt idx="130" formatCode="0%">
                        <c:v>4.5062343107257243</c:v>
                      </c:pt>
                      <c:pt idx="131" formatCode="0%">
                        <c:v>4.0298600657481725</c:v>
                      </c:pt>
                      <c:pt idx="132" formatCode="0%">
                        <c:v>3.7704691740500498</c:v>
                      </c:pt>
                      <c:pt idx="133" formatCode="0%">
                        <c:v>3.4800417591319577</c:v>
                      </c:pt>
                      <c:pt idx="134" formatCode="0%">
                        <c:v>2.9606302731746559</c:v>
                      </c:pt>
                      <c:pt idx="135" formatCode="0%">
                        <c:v>2.4056712366241939</c:v>
                      </c:pt>
                      <c:pt idx="136" formatCode="0%">
                        <c:v>1.798604152353503</c:v>
                      </c:pt>
                      <c:pt idx="137" formatCode="0%">
                        <c:v>1.2500953306959599</c:v>
                      </c:pt>
                      <c:pt idx="138" formatCode="0%">
                        <c:v>0.87965686222536998</c:v>
                      </c:pt>
                    </c:numCache>
                  </c:numRef>
                </c:val>
                <c:extLst xmlns:c15="http://schemas.microsoft.com/office/drawing/2012/chart">
                  <c:ext xmlns:c16="http://schemas.microsoft.com/office/drawing/2014/chart" uri="{C3380CC4-5D6E-409C-BE32-E72D297353CC}">
                    <c16:uniqueId val="{00000007-FC94-4D37-B406-4DF68439B8C9}"/>
                  </c:ext>
                </c:extLst>
              </c15:ser>
            </c15:filteredBarSeries>
            <c15:filteredBarSeries>
              <c15:ser>
                <c:idx val="8"/>
                <c:order val="8"/>
                <c:tx>
                  <c:strRef>
                    <c:extLst>
                      <c:ext xmlns:c15="http://schemas.microsoft.com/office/drawing/2012/chart" uri="{02D57815-91ED-43cb-92C2-25804820EDAC}">
                        <c15:formulaRef>
                          <c15:sqref>'international air flow'!$J$7</c15:sqref>
                        </c15:formulaRef>
                      </c:ext>
                    </c:extLst>
                    <c:strCache>
                      <c:ptCount val="1"/>
                      <c:pt idx="0">
                        <c:v>   George Best Belfast City Airport</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flow'!$J$8:$J$158</c15:sqref>
                        </c15:fullRef>
                        <c15:formulaRef>
                          <c15:sqref>'international air flow'!$J$20:$J$158</c15:sqref>
                        </c15:formulaRef>
                      </c:ext>
                    </c:extLst>
                    <c:numCache>
                      <c:formatCode>_(* #,##0_);_(* \(#,##0\);_(* "-"??_);_(@_)</c:formatCode>
                      <c:ptCount val="139"/>
                      <c:pt idx="0">
                        <c:v>46896</c:v>
                      </c:pt>
                      <c:pt idx="1">
                        <c:v>47502</c:v>
                      </c:pt>
                      <c:pt idx="2">
                        <c:v>49402</c:v>
                      </c:pt>
                      <c:pt idx="3">
                        <c:v>54991</c:v>
                      </c:pt>
                      <c:pt idx="4">
                        <c:v>65193</c:v>
                      </c:pt>
                      <c:pt idx="5">
                        <c:v>75713</c:v>
                      </c:pt>
                      <c:pt idx="6">
                        <c:v>79439</c:v>
                      </c:pt>
                      <c:pt idx="7">
                        <c:v>77957</c:v>
                      </c:pt>
                      <c:pt idx="8">
                        <c:v>78002</c:v>
                      </c:pt>
                      <c:pt idx="9">
                        <c:v>78119</c:v>
                      </c:pt>
                      <c:pt idx="10">
                        <c:v>78068</c:v>
                      </c:pt>
                      <c:pt idx="11">
                        <c:v>76343</c:v>
                      </c:pt>
                      <c:pt idx="12">
                        <c:v>73277</c:v>
                      </c:pt>
                      <c:pt idx="13">
                        <c:v>69040</c:v>
                      </c:pt>
                      <c:pt idx="14">
                        <c:v>64249</c:v>
                      </c:pt>
                      <c:pt idx="15">
                        <c:v>59342</c:v>
                      </c:pt>
                      <c:pt idx="16">
                        <c:v>60857</c:v>
                      </c:pt>
                      <c:pt idx="17">
                        <c:v>67375</c:v>
                      </c:pt>
                      <c:pt idx="18">
                        <c:v>82074</c:v>
                      </c:pt>
                      <c:pt idx="19">
                        <c:v>101803</c:v>
                      </c:pt>
                      <c:pt idx="20">
                        <c:v>122047</c:v>
                      </c:pt>
                      <c:pt idx="21">
                        <c:v>141196</c:v>
                      </c:pt>
                      <c:pt idx="22">
                        <c:v>157075</c:v>
                      </c:pt>
                      <c:pt idx="23">
                        <c:v>158079</c:v>
                      </c:pt>
                      <c:pt idx="24">
                        <c:v>158065</c:v>
                      </c:pt>
                      <c:pt idx="25">
                        <c:v>158675</c:v>
                      </c:pt>
                      <c:pt idx="26">
                        <c:v>158835</c:v>
                      </c:pt>
                      <c:pt idx="27">
                        <c:v>157094</c:v>
                      </c:pt>
                      <c:pt idx="28">
                        <c:v>155381</c:v>
                      </c:pt>
                      <c:pt idx="29">
                        <c:v>152836</c:v>
                      </c:pt>
                      <c:pt idx="30">
                        <c:v>148747</c:v>
                      </c:pt>
                      <c:pt idx="31">
                        <c:v>147306</c:v>
                      </c:pt>
                      <c:pt idx="32">
                        <c:v>144818</c:v>
                      </c:pt>
                      <c:pt idx="33">
                        <c:v>144993</c:v>
                      </c:pt>
                      <c:pt idx="34">
                        <c:v>141467</c:v>
                      </c:pt>
                      <c:pt idx="35">
                        <c:v>139234</c:v>
                      </c:pt>
                      <c:pt idx="36">
                        <c:v>137278</c:v>
                      </c:pt>
                      <c:pt idx="37">
                        <c:v>136211</c:v>
                      </c:pt>
                      <c:pt idx="38">
                        <c:v>135151</c:v>
                      </c:pt>
                      <c:pt idx="39">
                        <c:v>134587</c:v>
                      </c:pt>
                      <c:pt idx="40">
                        <c:v>133618</c:v>
                      </c:pt>
                      <c:pt idx="41">
                        <c:v>136971</c:v>
                      </c:pt>
                      <c:pt idx="42">
                        <c:v>145336</c:v>
                      </c:pt>
                      <c:pt idx="43">
                        <c:v>151437</c:v>
                      </c:pt>
                      <c:pt idx="44">
                        <c:v>159348</c:v>
                      </c:pt>
                      <c:pt idx="45">
                        <c:v>163483</c:v>
                      </c:pt>
                      <c:pt idx="46">
                        <c:v>166327</c:v>
                      </c:pt>
                      <c:pt idx="47">
                        <c:v>168740</c:v>
                      </c:pt>
                      <c:pt idx="48">
                        <c:v>171117</c:v>
                      </c:pt>
                      <c:pt idx="49">
                        <c:v>173385</c:v>
                      </c:pt>
                      <c:pt idx="50">
                        <c:v>176203</c:v>
                      </c:pt>
                      <c:pt idx="51">
                        <c:v>180553</c:v>
                      </c:pt>
                      <c:pt idx="52">
                        <c:v>185916</c:v>
                      </c:pt>
                      <c:pt idx="53">
                        <c:v>203735</c:v>
                      </c:pt>
                      <c:pt idx="54">
                        <c:v>215807</c:v>
                      </c:pt>
                      <c:pt idx="55">
                        <c:v>229580</c:v>
                      </c:pt>
                      <c:pt idx="56">
                        <c:v>240735</c:v>
                      </c:pt>
                      <c:pt idx="57">
                        <c:v>252816</c:v>
                      </c:pt>
                      <c:pt idx="58">
                        <c:v>256906</c:v>
                      </c:pt>
                      <c:pt idx="59">
                        <c:v>258768</c:v>
                      </c:pt>
                      <c:pt idx="60">
                        <c:v>261376</c:v>
                      </c:pt>
                      <c:pt idx="61">
                        <c:v>263876</c:v>
                      </c:pt>
                      <c:pt idx="62">
                        <c:v>265772</c:v>
                      </c:pt>
                      <c:pt idx="63">
                        <c:v>266101</c:v>
                      </c:pt>
                      <c:pt idx="64">
                        <c:v>270277</c:v>
                      </c:pt>
                      <c:pt idx="65">
                        <c:v>258416</c:v>
                      </c:pt>
                      <c:pt idx="66">
                        <c:v>247290</c:v>
                      </c:pt>
                      <c:pt idx="67">
                        <c:v>237501</c:v>
                      </c:pt>
                      <c:pt idx="68">
                        <c:v>227660</c:v>
                      </c:pt>
                      <c:pt idx="69">
                        <c:v>211600</c:v>
                      </c:pt>
                      <c:pt idx="70">
                        <c:v>211327</c:v>
                      </c:pt>
                      <c:pt idx="71">
                        <c:v>211032</c:v>
                      </c:pt>
                      <c:pt idx="72">
                        <c:v>209850</c:v>
                      </c:pt>
                      <c:pt idx="73">
                        <c:v>207737</c:v>
                      </c:pt>
                      <c:pt idx="74">
                        <c:v>205909</c:v>
                      </c:pt>
                      <c:pt idx="75">
                        <c:v>204129</c:v>
                      </c:pt>
                      <c:pt idx="76">
                        <c:v>187849</c:v>
                      </c:pt>
                      <c:pt idx="77">
                        <c:v>180246</c:v>
                      </c:pt>
                      <c:pt idx="78">
                        <c:v>173456</c:v>
                      </c:pt>
                      <c:pt idx="79">
                        <c:v>163017</c:v>
                      </c:pt>
                      <c:pt idx="80">
                        <c:v>152747</c:v>
                      </c:pt>
                      <c:pt idx="81">
                        <c:v>150655</c:v>
                      </c:pt>
                      <c:pt idx="82">
                        <c:v>137227</c:v>
                      </c:pt>
                      <c:pt idx="83">
                        <c:v>136510</c:v>
                      </c:pt>
                      <c:pt idx="84">
                        <c:v>136117</c:v>
                      </c:pt>
                      <c:pt idx="85">
                        <c:v>135572</c:v>
                      </c:pt>
                      <c:pt idx="86">
                        <c:v>135145</c:v>
                      </c:pt>
                      <c:pt idx="87">
                        <c:v>134136</c:v>
                      </c:pt>
                      <c:pt idx="88">
                        <c:v>139778</c:v>
                      </c:pt>
                      <c:pt idx="89">
                        <c:v>137662</c:v>
                      </c:pt>
                      <c:pt idx="90">
                        <c:v>135647</c:v>
                      </c:pt>
                      <c:pt idx="91">
                        <c:v>134688</c:v>
                      </c:pt>
                      <c:pt idx="92">
                        <c:v>135606</c:v>
                      </c:pt>
                      <c:pt idx="93">
                        <c:v>126734</c:v>
                      </c:pt>
                      <c:pt idx="94">
                        <c:v>123866</c:v>
                      </c:pt>
                      <c:pt idx="95">
                        <c:v>125088</c:v>
                      </c:pt>
                      <c:pt idx="96">
                        <c:v>125280</c:v>
                      </c:pt>
                      <c:pt idx="97">
                        <c:v>124686</c:v>
                      </c:pt>
                      <c:pt idx="98">
                        <c:v>124409</c:v>
                      </c:pt>
                      <c:pt idx="99">
                        <c:v>122409</c:v>
                      </c:pt>
                      <c:pt idx="100">
                        <c:v>111485</c:v>
                      </c:pt>
                      <c:pt idx="101">
                        <c:v>94263</c:v>
                      </c:pt>
                      <c:pt idx="102">
                        <c:v>75849</c:v>
                      </c:pt>
                      <c:pt idx="103">
                        <c:v>54873</c:v>
                      </c:pt>
                      <c:pt idx="104">
                        <c:v>34649</c:v>
                      </c:pt>
                      <c:pt idx="105">
                        <c:v>24093</c:v>
                      </c:pt>
                      <c:pt idx="106">
                        <c:v>20303</c:v>
                      </c:pt>
                      <c:pt idx="107">
                        <c:v>16340</c:v>
                      </c:pt>
                      <c:pt idx="108">
                        <c:v>12944</c:v>
                      </c:pt>
                      <c:pt idx="109">
                        <c:v>10168</c:v>
                      </c:pt>
                      <c:pt idx="110">
                        <c:v>6817</c:v>
                      </c:pt>
                      <c:pt idx="111">
                        <c:v>5073</c:v>
                      </c:pt>
                      <c:pt idx="112">
                        <c:v>5477</c:v>
                      </c:pt>
                      <c:pt idx="113">
                        <c:v>6463</c:v>
                      </c:pt>
                      <c:pt idx="114">
                        <c:v>12498</c:v>
                      </c:pt>
                      <c:pt idx="115">
                        <c:v>25569</c:v>
                      </c:pt>
                      <c:pt idx="116">
                        <c:v>44664</c:v>
                      </c:pt>
                      <c:pt idx="117">
                        <c:v>52910</c:v>
                      </c:pt>
                      <c:pt idx="118">
                        <c:v>55116</c:v>
                      </c:pt>
                      <c:pt idx="119">
                        <c:v>57101</c:v>
                      </c:pt>
                      <c:pt idx="120">
                        <c:v>58688</c:v>
                      </c:pt>
                      <c:pt idx="121">
                        <c:v>59457</c:v>
                      </c:pt>
                      <c:pt idx="122">
                        <c:v>60512</c:v>
                      </c:pt>
                      <c:pt idx="123">
                        <c:v>62933</c:v>
                      </c:pt>
                      <c:pt idx="124">
                        <c:v>66444</c:v>
                      </c:pt>
                      <c:pt idx="125">
                        <c:v>70387</c:v>
                      </c:pt>
                      <c:pt idx="126">
                        <c:v>71213</c:v>
                      </c:pt>
                      <c:pt idx="127">
                        <c:v>67731</c:v>
                      </c:pt>
                      <c:pt idx="128">
                        <c:v>54972</c:v>
                      </c:pt>
                      <c:pt idx="129">
                        <c:v>50482</c:v>
                      </c:pt>
                      <c:pt idx="130">
                        <c:v>52027</c:v>
                      </c:pt>
                      <c:pt idx="131">
                        <c:v>53952</c:v>
                      </c:pt>
                      <c:pt idx="132">
                        <c:v>56454</c:v>
                      </c:pt>
                      <c:pt idx="133">
                        <c:v>60294</c:v>
                      </c:pt>
                      <c:pt idx="134">
                        <c:v>64076</c:v>
                      </c:pt>
                      <c:pt idx="135">
                        <c:v>66839</c:v>
                      </c:pt>
                      <c:pt idx="136">
                        <c:v>66983</c:v>
                      </c:pt>
                      <c:pt idx="137">
                        <c:v>67920</c:v>
                      </c:pt>
                      <c:pt idx="138">
                        <c:v>68427</c:v>
                      </c:pt>
                    </c:numCache>
                  </c:numRef>
                </c:val>
                <c:extLst xmlns:c15="http://schemas.microsoft.com/office/drawing/2012/chart">
                  <c:ext xmlns:c16="http://schemas.microsoft.com/office/drawing/2014/chart" uri="{C3380CC4-5D6E-409C-BE32-E72D297353CC}">
                    <c16:uniqueId val="{00000008-FC94-4D37-B406-4DF68439B8C9}"/>
                  </c:ext>
                </c:extLst>
              </c15:ser>
            </c15:filteredBarSeries>
            <c15:filteredBarSeries>
              <c15:ser>
                <c:idx val="10"/>
                <c:order val="10"/>
                <c:tx>
                  <c:strRef>
                    <c:extLst>
                      <c:ext xmlns:c15="http://schemas.microsoft.com/office/drawing/2012/chart" uri="{02D57815-91ED-43cb-92C2-25804820EDAC}">
                        <c15:formulaRef>
                          <c15:sqref>'international air flow'!$L$7</c15:sqref>
                        </c15:formulaRef>
                      </c:ext>
                    </c:extLst>
                    <c:strCache>
                      <c:ptCount val="1"/>
                      <c:pt idx="0">
                        <c:v>   Belfast International Airport</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flow'!$L$8:$L$158</c15:sqref>
                        </c15:fullRef>
                        <c15:formulaRef>
                          <c15:sqref>'international air flow'!$L$20:$L$158</c15:sqref>
                        </c15:formulaRef>
                      </c:ext>
                    </c:extLst>
                    <c:numCache>
                      <c:formatCode>_(* #,##0_);_(* \(#,##0\);_(* "-"??_);_(@_)</c:formatCode>
                      <c:ptCount val="139"/>
                      <c:pt idx="0">
                        <c:v>1563655</c:v>
                      </c:pt>
                      <c:pt idx="1">
                        <c:v>1563770</c:v>
                      </c:pt>
                      <c:pt idx="2">
                        <c:v>1562446</c:v>
                      </c:pt>
                      <c:pt idx="3">
                        <c:v>1562271</c:v>
                      </c:pt>
                      <c:pt idx="4">
                        <c:v>1554810</c:v>
                      </c:pt>
                      <c:pt idx="5">
                        <c:v>1555966</c:v>
                      </c:pt>
                      <c:pt idx="6">
                        <c:v>1562506</c:v>
                      </c:pt>
                      <c:pt idx="7">
                        <c:v>1547444</c:v>
                      </c:pt>
                      <c:pt idx="8">
                        <c:v>1546038</c:v>
                      </c:pt>
                      <c:pt idx="9">
                        <c:v>1545486</c:v>
                      </c:pt>
                      <c:pt idx="10">
                        <c:v>1531294</c:v>
                      </c:pt>
                      <c:pt idx="11">
                        <c:v>1517260</c:v>
                      </c:pt>
                      <c:pt idx="12">
                        <c:v>1512270</c:v>
                      </c:pt>
                      <c:pt idx="13">
                        <c:v>1503212</c:v>
                      </c:pt>
                      <c:pt idx="14">
                        <c:v>1493381</c:v>
                      </c:pt>
                      <c:pt idx="15">
                        <c:v>1486754</c:v>
                      </c:pt>
                      <c:pt idx="16">
                        <c:v>1465397</c:v>
                      </c:pt>
                      <c:pt idx="17">
                        <c:v>1436006</c:v>
                      </c:pt>
                      <c:pt idx="18">
                        <c:v>1403233</c:v>
                      </c:pt>
                      <c:pt idx="19">
                        <c:v>1364389</c:v>
                      </c:pt>
                      <c:pt idx="20">
                        <c:v>1327579</c:v>
                      </c:pt>
                      <c:pt idx="21">
                        <c:v>1295018</c:v>
                      </c:pt>
                      <c:pt idx="22">
                        <c:v>1279874</c:v>
                      </c:pt>
                      <c:pt idx="23">
                        <c:v>1287649</c:v>
                      </c:pt>
                      <c:pt idx="24">
                        <c:v>1287418</c:v>
                      </c:pt>
                      <c:pt idx="25">
                        <c:v>1283969</c:v>
                      </c:pt>
                      <c:pt idx="26">
                        <c:v>1283080</c:v>
                      </c:pt>
                      <c:pt idx="27">
                        <c:v>1275685</c:v>
                      </c:pt>
                      <c:pt idx="28">
                        <c:v>1283053</c:v>
                      </c:pt>
                      <c:pt idx="29">
                        <c:v>1294907</c:v>
                      </c:pt>
                      <c:pt idx="30">
                        <c:v>1306375</c:v>
                      </c:pt>
                      <c:pt idx="31">
                        <c:v>1312359</c:v>
                      </c:pt>
                      <c:pt idx="32">
                        <c:v>1326352</c:v>
                      </c:pt>
                      <c:pt idx="33">
                        <c:v>1339000</c:v>
                      </c:pt>
                      <c:pt idx="34">
                        <c:v>1343210</c:v>
                      </c:pt>
                      <c:pt idx="35">
                        <c:v>1335437</c:v>
                      </c:pt>
                      <c:pt idx="36">
                        <c:v>1328137</c:v>
                      </c:pt>
                      <c:pt idx="37">
                        <c:v>1320334</c:v>
                      </c:pt>
                      <c:pt idx="38">
                        <c:v>1311448</c:v>
                      </c:pt>
                      <c:pt idx="39">
                        <c:v>1313611</c:v>
                      </c:pt>
                      <c:pt idx="40">
                        <c:v>1324144</c:v>
                      </c:pt>
                      <c:pt idx="41">
                        <c:v>1335724</c:v>
                      </c:pt>
                      <c:pt idx="42">
                        <c:v>1350903</c:v>
                      </c:pt>
                      <c:pt idx="43">
                        <c:v>1371998</c:v>
                      </c:pt>
                      <c:pt idx="44">
                        <c:v>1393351</c:v>
                      </c:pt>
                      <c:pt idx="45">
                        <c:v>1409683</c:v>
                      </c:pt>
                      <c:pt idx="46">
                        <c:v>1417322</c:v>
                      </c:pt>
                      <c:pt idx="47">
                        <c:v>1425304</c:v>
                      </c:pt>
                      <c:pt idx="48">
                        <c:v>1437683</c:v>
                      </c:pt>
                      <c:pt idx="49">
                        <c:v>1448881</c:v>
                      </c:pt>
                      <c:pt idx="50">
                        <c:v>1459333</c:v>
                      </c:pt>
                      <c:pt idx="51">
                        <c:v>1467453</c:v>
                      </c:pt>
                      <c:pt idx="52">
                        <c:v>1470929</c:v>
                      </c:pt>
                      <c:pt idx="53">
                        <c:v>1471573</c:v>
                      </c:pt>
                      <c:pt idx="54">
                        <c:v>1480364</c:v>
                      </c:pt>
                      <c:pt idx="55">
                        <c:v>1480877</c:v>
                      </c:pt>
                      <c:pt idx="56">
                        <c:v>1481989</c:v>
                      </c:pt>
                      <c:pt idx="57">
                        <c:v>1498140</c:v>
                      </c:pt>
                      <c:pt idx="58">
                        <c:v>1516191</c:v>
                      </c:pt>
                      <c:pt idx="59">
                        <c:v>1548216</c:v>
                      </c:pt>
                      <c:pt idx="60">
                        <c:v>1583888</c:v>
                      </c:pt>
                      <c:pt idx="61">
                        <c:v>1618054</c:v>
                      </c:pt>
                      <c:pt idx="62">
                        <c:v>1647843</c:v>
                      </c:pt>
                      <c:pt idx="63">
                        <c:v>1675432</c:v>
                      </c:pt>
                      <c:pt idx="64">
                        <c:v>1727105</c:v>
                      </c:pt>
                      <c:pt idx="65">
                        <c:v>1777806</c:v>
                      </c:pt>
                      <c:pt idx="66">
                        <c:v>1836699</c:v>
                      </c:pt>
                      <c:pt idx="67">
                        <c:v>1909689</c:v>
                      </c:pt>
                      <c:pt idx="68">
                        <c:v>1974666</c:v>
                      </c:pt>
                      <c:pt idx="69">
                        <c:v>2018767</c:v>
                      </c:pt>
                      <c:pt idx="70">
                        <c:v>2058701</c:v>
                      </c:pt>
                      <c:pt idx="71">
                        <c:v>2065547</c:v>
                      </c:pt>
                      <c:pt idx="72">
                        <c:v>2065571</c:v>
                      </c:pt>
                      <c:pt idx="73">
                        <c:v>2075716</c:v>
                      </c:pt>
                      <c:pt idx="74">
                        <c:v>2085738</c:v>
                      </c:pt>
                      <c:pt idx="75">
                        <c:v>2104130</c:v>
                      </c:pt>
                      <c:pt idx="76">
                        <c:v>2117946</c:v>
                      </c:pt>
                      <c:pt idx="77">
                        <c:v>2150459</c:v>
                      </c:pt>
                      <c:pt idx="78">
                        <c:v>2183495</c:v>
                      </c:pt>
                      <c:pt idx="79">
                        <c:v>2222461</c:v>
                      </c:pt>
                      <c:pt idx="80">
                        <c:v>2264581</c:v>
                      </c:pt>
                      <c:pt idx="81">
                        <c:v>2302853</c:v>
                      </c:pt>
                      <c:pt idx="82">
                        <c:v>2335903</c:v>
                      </c:pt>
                      <c:pt idx="83">
                        <c:v>2342375</c:v>
                      </c:pt>
                      <c:pt idx="84">
                        <c:v>2349785</c:v>
                      </c:pt>
                      <c:pt idx="85">
                        <c:v>2357020</c:v>
                      </c:pt>
                      <c:pt idx="86">
                        <c:v>2366743</c:v>
                      </c:pt>
                      <c:pt idx="87">
                        <c:v>2369656</c:v>
                      </c:pt>
                      <c:pt idx="88">
                        <c:v>2390217</c:v>
                      </c:pt>
                      <c:pt idx="89">
                        <c:v>2414622</c:v>
                      </c:pt>
                      <c:pt idx="90">
                        <c:v>2423637</c:v>
                      </c:pt>
                      <c:pt idx="91">
                        <c:v>2412696</c:v>
                      </c:pt>
                      <c:pt idx="92">
                        <c:v>2408900</c:v>
                      </c:pt>
                      <c:pt idx="93">
                        <c:v>2401316</c:v>
                      </c:pt>
                      <c:pt idx="94">
                        <c:v>2390271</c:v>
                      </c:pt>
                      <c:pt idx="95">
                        <c:v>2363401</c:v>
                      </c:pt>
                      <c:pt idx="96">
                        <c:v>2341657</c:v>
                      </c:pt>
                      <c:pt idx="97">
                        <c:v>2313078</c:v>
                      </c:pt>
                      <c:pt idx="98">
                        <c:v>2292117</c:v>
                      </c:pt>
                      <c:pt idx="99">
                        <c:v>2205447</c:v>
                      </c:pt>
                      <c:pt idx="100">
                        <c:v>2014778</c:v>
                      </c:pt>
                      <c:pt idx="101">
                        <c:v>1762033</c:v>
                      </c:pt>
                      <c:pt idx="102">
                        <c:v>1468772</c:v>
                      </c:pt>
                      <c:pt idx="103">
                        <c:v>1173986</c:v>
                      </c:pt>
                      <c:pt idx="104">
                        <c:v>907404</c:v>
                      </c:pt>
                      <c:pt idx="105">
                        <c:v>667931</c:v>
                      </c:pt>
                      <c:pt idx="106">
                        <c:v>484929</c:v>
                      </c:pt>
                      <c:pt idx="107">
                        <c:v>411407</c:v>
                      </c:pt>
                      <c:pt idx="108">
                        <c:v>333564</c:v>
                      </c:pt>
                      <c:pt idx="109">
                        <c:v>252377</c:v>
                      </c:pt>
                      <c:pt idx="110">
                        <c:v>161860</c:v>
                      </c:pt>
                      <c:pt idx="111">
                        <c:v>117569</c:v>
                      </c:pt>
                      <c:pt idx="112">
                        <c:v>117787</c:v>
                      </c:pt>
                      <c:pt idx="113">
                        <c:v>118777</c:v>
                      </c:pt>
                      <c:pt idx="114">
                        <c:v>123499</c:v>
                      </c:pt>
                      <c:pt idx="115">
                        <c:v>124387</c:v>
                      </c:pt>
                      <c:pt idx="116">
                        <c:v>124177</c:v>
                      </c:pt>
                      <c:pt idx="117">
                        <c:v>147784</c:v>
                      </c:pt>
                      <c:pt idx="118">
                        <c:v>210591</c:v>
                      </c:pt>
                      <c:pt idx="119">
                        <c:v>239181</c:v>
                      </c:pt>
                      <c:pt idx="120">
                        <c:v>261513</c:v>
                      </c:pt>
                      <c:pt idx="121">
                        <c:v>291125</c:v>
                      </c:pt>
                      <c:pt idx="122">
                        <c:v>342234</c:v>
                      </c:pt>
                      <c:pt idx="123">
                        <c:v>412272</c:v>
                      </c:pt>
                      <c:pt idx="124">
                        <c:v>530326</c:v>
                      </c:pt>
                      <c:pt idx="125">
                        <c:v>692746</c:v>
                      </c:pt>
                      <c:pt idx="126">
                        <c:v>871598</c:v>
                      </c:pt>
                      <c:pt idx="127">
                        <c:v>1050882</c:v>
                      </c:pt>
                      <c:pt idx="128">
                        <c:v>1209182</c:v>
                      </c:pt>
                      <c:pt idx="129">
                        <c:v>1335221</c:v>
                      </c:pt>
                      <c:pt idx="130">
                        <c:v>1406443</c:v>
                      </c:pt>
                      <c:pt idx="131">
                        <c:v>1431730</c:v>
                      </c:pt>
                      <c:pt idx="132">
                        <c:v>1466480</c:v>
                      </c:pt>
                      <c:pt idx="133">
                        <c:v>1505753</c:v>
                      </c:pt>
                      <c:pt idx="134">
                        <c:v>1526477</c:v>
                      </c:pt>
                      <c:pt idx="135">
                        <c:v>1546978</c:v>
                      </c:pt>
                      <c:pt idx="136">
                        <c:v>1598565</c:v>
                      </c:pt>
                      <c:pt idx="137">
                        <c:v>1644261</c:v>
                      </c:pt>
                      <c:pt idx="138">
                        <c:v>1699657</c:v>
                      </c:pt>
                    </c:numCache>
                  </c:numRef>
                </c:val>
                <c:extLst xmlns:c15="http://schemas.microsoft.com/office/drawing/2012/chart">
                  <c:ext xmlns:c16="http://schemas.microsoft.com/office/drawing/2014/chart" uri="{C3380CC4-5D6E-409C-BE32-E72D297353CC}">
                    <c16:uniqueId val="{0000000A-FC94-4D37-B406-4DF68439B8C9}"/>
                  </c:ext>
                </c:extLst>
              </c15:ser>
            </c15:filteredBarSeries>
            <c15:filteredBarSeries>
              <c15:ser>
                <c:idx val="12"/>
                <c:order val="12"/>
                <c:tx>
                  <c:strRef>
                    <c:extLst>
                      <c:ext xmlns:c15="http://schemas.microsoft.com/office/drawing/2012/chart" uri="{02D57815-91ED-43cb-92C2-25804820EDAC}">
                        <c15:formulaRef>
                          <c15:sqref>'international air flow'!$N$7</c15:sqref>
                        </c15:formulaRef>
                      </c:ext>
                    </c:extLst>
                    <c:strCache>
                      <c:ptCount val="1"/>
                      <c:pt idx="0">
                        <c:v>   City of Derry Airport</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'international air flow'!$A$8:$A$158</c15:sqref>
                        </c15:fullRef>
                        <c15:formulaRef>
                          <c15:sqref>'international air flow'!$A$20:$A$158</c15:sqref>
                        </c15:formulaRef>
                      </c:ext>
                    </c:extLst>
                    <c:strCache>
                      <c:ptCount val="139"/>
                      <c:pt idx="0">
                        <c:v>12 months to Dec 2011</c:v>
                      </c:pt>
                      <c:pt idx="1">
                        <c:v>12 months to Jan 2012</c:v>
                      </c:pt>
                      <c:pt idx="2">
                        <c:v>12 months to Feb 2012</c:v>
                      </c:pt>
                      <c:pt idx="3">
                        <c:v>12 months to Mar 2012</c:v>
                      </c:pt>
                      <c:pt idx="4">
                        <c:v>12 months to Apr 2012</c:v>
                      </c:pt>
                      <c:pt idx="5">
                        <c:v>12 months to May 2012</c:v>
                      </c:pt>
                      <c:pt idx="6">
                        <c:v>12 months to Jun 2012</c:v>
                      </c:pt>
                      <c:pt idx="7">
                        <c:v>12 months to Jul 2012</c:v>
                      </c:pt>
                      <c:pt idx="8">
                        <c:v>12 months to Aug 2012</c:v>
                      </c:pt>
                      <c:pt idx="9">
                        <c:v>12 months to Sep 2012</c:v>
                      </c:pt>
                      <c:pt idx="10">
                        <c:v>12 months to Oct 2012</c:v>
                      </c:pt>
                      <c:pt idx="11">
                        <c:v>12 months to Nov 2012</c:v>
                      </c:pt>
                      <c:pt idx="12">
                        <c:v>12 months to Dec 2012</c:v>
                      </c:pt>
                      <c:pt idx="13">
                        <c:v>12 months to Jan 2013</c:v>
                      </c:pt>
                      <c:pt idx="14">
                        <c:v>12 months to Feb 2013</c:v>
                      </c:pt>
                      <c:pt idx="15">
                        <c:v>12 months to Mar 2013</c:v>
                      </c:pt>
                      <c:pt idx="16">
                        <c:v>12 months to Apr 2013</c:v>
                      </c:pt>
                      <c:pt idx="17">
                        <c:v>12 months to May 2013</c:v>
                      </c:pt>
                      <c:pt idx="18">
                        <c:v>12 months to Jun 2013</c:v>
                      </c:pt>
                      <c:pt idx="19">
                        <c:v>12 months to Jul 2013</c:v>
                      </c:pt>
                      <c:pt idx="20">
                        <c:v>12 months to Aug 2013</c:v>
                      </c:pt>
                      <c:pt idx="21">
                        <c:v>12 months to Sept 2013</c:v>
                      </c:pt>
                      <c:pt idx="22">
                        <c:v>12 months to Oct 2013</c:v>
                      </c:pt>
                      <c:pt idx="23">
                        <c:v>12 months to Nov 2013</c:v>
                      </c:pt>
                      <c:pt idx="24">
                        <c:v>12 months to Dec 2013</c:v>
                      </c:pt>
                      <c:pt idx="25">
                        <c:v>12 months to Jan 2014</c:v>
                      </c:pt>
                      <c:pt idx="26">
                        <c:v>12 months to Feb 2014</c:v>
                      </c:pt>
                      <c:pt idx="27">
                        <c:v>12 months to Mar 2014</c:v>
                      </c:pt>
                      <c:pt idx="28">
                        <c:v>12 months to Apr 2014</c:v>
                      </c:pt>
                      <c:pt idx="29">
                        <c:v>12 months to May 2014</c:v>
                      </c:pt>
                      <c:pt idx="30">
                        <c:v>12 months to Jun 2014</c:v>
                      </c:pt>
                      <c:pt idx="31">
                        <c:v>12 months to Jul 2014</c:v>
                      </c:pt>
                      <c:pt idx="32">
                        <c:v>12 months to Aug 2014</c:v>
                      </c:pt>
                      <c:pt idx="33">
                        <c:v>12 months to Sep 2014</c:v>
                      </c:pt>
                      <c:pt idx="34">
                        <c:v>12 months to Oct 2014</c:v>
                      </c:pt>
                      <c:pt idx="35">
                        <c:v>12 months to Nov 2014</c:v>
                      </c:pt>
                      <c:pt idx="36">
                        <c:v>12 months to Dec 2014</c:v>
                      </c:pt>
                      <c:pt idx="37">
                        <c:v>12 months to Jan 2015</c:v>
                      </c:pt>
                      <c:pt idx="38">
                        <c:v>12 months to Feb 2015</c:v>
                      </c:pt>
                      <c:pt idx="39">
                        <c:v>12 months to Mar 2015</c:v>
                      </c:pt>
                      <c:pt idx="40">
                        <c:v>12 months to Apr 2015</c:v>
                      </c:pt>
                      <c:pt idx="41">
                        <c:v>12 months to May 2015</c:v>
                      </c:pt>
                      <c:pt idx="42">
                        <c:v>12 months to Jun 2015</c:v>
                      </c:pt>
                      <c:pt idx="43">
                        <c:v>12 months to Jul 2015</c:v>
                      </c:pt>
                      <c:pt idx="44">
                        <c:v>12 months to Aug 2015</c:v>
                      </c:pt>
                      <c:pt idx="45">
                        <c:v>12 months to Sep 2015</c:v>
                      </c:pt>
                      <c:pt idx="46">
                        <c:v>12 months to Oct 2015</c:v>
                      </c:pt>
                      <c:pt idx="47">
                        <c:v>12 months to Nov 2015</c:v>
                      </c:pt>
                      <c:pt idx="48">
                        <c:v>12 months to Dec 2015</c:v>
                      </c:pt>
                      <c:pt idx="49">
                        <c:v>12 months to Jan 2016</c:v>
                      </c:pt>
                      <c:pt idx="50">
                        <c:v>12 months to Feb 2016</c:v>
                      </c:pt>
                      <c:pt idx="51">
                        <c:v>12 months to Mar 2016</c:v>
                      </c:pt>
                      <c:pt idx="52">
                        <c:v>12 months to Apr 2016</c:v>
                      </c:pt>
                      <c:pt idx="53">
                        <c:v>12 months to May 2016</c:v>
                      </c:pt>
                      <c:pt idx="54">
                        <c:v>12 months to Jun 2016</c:v>
                      </c:pt>
                      <c:pt idx="55">
                        <c:v>12 months to Jul 2016</c:v>
                      </c:pt>
                      <c:pt idx="56">
                        <c:v>12 months to Aug 2016</c:v>
                      </c:pt>
                      <c:pt idx="57">
                        <c:v>12 months to Sep 2016</c:v>
                      </c:pt>
                      <c:pt idx="58">
                        <c:v>12 months to Oct 2016</c:v>
                      </c:pt>
                      <c:pt idx="59">
                        <c:v>12 months to Nov 2016</c:v>
                      </c:pt>
                      <c:pt idx="60">
                        <c:v>12 months to Dec 2016</c:v>
                      </c:pt>
                      <c:pt idx="61">
                        <c:v>12 months to Jan 2017</c:v>
                      </c:pt>
                      <c:pt idx="62">
                        <c:v>12 months to Feb 2017</c:v>
                      </c:pt>
                      <c:pt idx="63">
                        <c:v>12 months to Mar 2017</c:v>
                      </c:pt>
                      <c:pt idx="64">
                        <c:v>12 months to Apr 2017</c:v>
                      </c:pt>
                      <c:pt idx="65">
                        <c:v>12 months to May 2017</c:v>
                      </c:pt>
                      <c:pt idx="66">
                        <c:v>12 months to Jun 2017</c:v>
                      </c:pt>
                      <c:pt idx="67">
                        <c:v>12 months to Jul 2017</c:v>
                      </c:pt>
                      <c:pt idx="68">
                        <c:v>12 months to Aug 2017</c:v>
                      </c:pt>
                      <c:pt idx="69">
                        <c:v>12 months to Sep 2017</c:v>
                      </c:pt>
                      <c:pt idx="70">
                        <c:v>12 months to Oct 2017</c:v>
                      </c:pt>
                      <c:pt idx="71">
                        <c:v>12 months to Nov 2017</c:v>
                      </c:pt>
                      <c:pt idx="72">
                        <c:v>12 months to Dec 2017</c:v>
                      </c:pt>
                      <c:pt idx="73">
                        <c:v>12 months to Jan 2018</c:v>
                      </c:pt>
                      <c:pt idx="74">
                        <c:v>12 months to Feb 2018</c:v>
                      </c:pt>
                      <c:pt idx="75">
                        <c:v>12 months to Mar 2018</c:v>
                      </c:pt>
                      <c:pt idx="76">
                        <c:v>12 months to Apr 2018</c:v>
                      </c:pt>
                      <c:pt idx="77">
                        <c:v>12 months to May 2018</c:v>
                      </c:pt>
                      <c:pt idx="78">
                        <c:v>12 months to June 2018</c:v>
                      </c:pt>
                      <c:pt idx="79">
                        <c:v>12 months to Jul 2018</c:v>
                      </c:pt>
                      <c:pt idx="80">
                        <c:v>12 months to Aug 2018</c:v>
                      </c:pt>
                      <c:pt idx="81">
                        <c:v>12 months to Sep 2018</c:v>
                      </c:pt>
                      <c:pt idx="82">
                        <c:v>12 months to Oct 2018</c:v>
                      </c:pt>
                      <c:pt idx="83">
                        <c:v>12 months to Nov 2018</c:v>
                      </c:pt>
                      <c:pt idx="84">
                        <c:v>12 months to Dec 2018</c:v>
                      </c:pt>
                      <c:pt idx="85">
                        <c:v>12 months to Jan 2019</c:v>
                      </c:pt>
                      <c:pt idx="86">
                        <c:v>12 months to Feb 2019</c:v>
                      </c:pt>
                      <c:pt idx="87">
                        <c:v>12 months to Mar 2019</c:v>
                      </c:pt>
                      <c:pt idx="88">
                        <c:v>12 months to Apr 2019</c:v>
                      </c:pt>
                      <c:pt idx="89">
                        <c:v>12 months to May 2019</c:v>
                      </c:pt>
                      <c:pt idx="90">
                        <c:v>12 months to Jun 2019</c:v>
                      </c:pt>
                      <c:pt idx="91">
                        <c:v>12 months to Jul 2019</c:v>
                      </c:pt>
                      <c:pt idx="92">
                        <c:v>12 months to Aug 2019</c:v>
                      </c:pt>
                      <c:pt idx="93">
                        <c:v>12 months to Sep 2019</c:v>
                      </c:pt>
                      <c:pt idx="94">
                        <c:v>12 months to Oct 2019</c:v>
                      </c:pt>
                      <c:pt idx="95">
                        <c:v>12 months to Nov 2019</c:v>
                      </c:pt>
                      <c:pt idx="96">
                        <c:v>12 months to Dec 2019</c:v>
                      </c:pt>
                      <c:pt idx="97">
                        <c:v>12 months to Jan 2020</c:v>
                      </c:pt>
                      <c:pt idx="98">
                        <c:v>12 months to Feb 2020</c:v>
                      </c:pt>
                      <c:pt idx="99">
                        <c:v>12 months to Mar 2020</c:v>
                      </c:pt>
                      <c:pt idx="100">
                        <c:v>12 months to Apr 2020</c:v>
                      </c:pt>
                      <c:pt idx="101">
                        <c:v>12 months to May 2020</c:v>
                      </c:pt>
                      <c:pt idx="102">
                        <c:v>12 months to Jun 2020</c:v>
                      </c:pt>
                      <c:pt idx="103">
                        <c:v>12 months to Jul 2020</c:v>
                      </c:pt>
                      <c:pt idx="104">
                        <c:v>12 months to Aug 2020</c:v>
                      </c:pt>
                      <c:pt idx="105">
                        <c:v>12 months to Sept 2020</c:v>
                      </c:pt>
                      <c:pt idx="106">
                        <c:v>12 months to Oct 2020</c:v>
                      </c:pt>
                      <c:pt idx="107">
                        <c:v>12 months to Nov 2020</c:v>
                      </c:pt>
                      <c:pt idx="108">
                        <c:v>12 months to Dec 2020</c:v>
                      </c:pt>
                      <c:pt idx="109">
                        <c:v>12 months to Jan 2021</c:v>
                      </c:pt>
                      <c:pt idx="110">
                        <c:v>12 months to Feb 2021</c:v>
                      </c:pt>
                      <c:pt idx="111">
                        <c:v>12 months to Mar 2021</c:v>
                      </c:pt>
                      <c:pt idx="112">
                        <c:v>12 months to Apr 2021</c:v>
                      </c:pt>
                      <c:pt idx="113">
                        <c:v>12 months to May 2021</c:v>
                      </c:pt>
                      <c:pt idx="114">
                        <c:v>12 months to June 2021</c:v>
                      </c:pt>
                      <c:pt idx="115">
                        <c:v>12 months to Jul 2021</c:v>
                      </c:pt>
                      <c:pt idx="116">
                        <c:v>12 months to Aug 2021</c:v>
                      </c:pt>
                      <c:pt idx="117">
                        <c:v>12 months to Sept 2021</c:v>
                      </c:pt>
                      <c:pt idx="118">
                        <c:v>12 months to Oct 2021</c:v>
                      </c:pt>
                      <c:pt idx="119">
                        <c:v>12 months to Nov 2021</c:v>
                      </c:pt>
                      <c:pt idx="120">
                        <c:v>12 months to Dec 2021</c:v>
                      </c:pt>
                      <c:pt idx="121">
                        <c:v>12 months to Jan 2022</c:v>
                      </c:pt>
                      <c:pt idx="122">
                        <c:v>12 months to Feb 2022</c:v>
                      </c:pt>
                      <c:pt idx="123">
                        <c:v>12 months to Mar 2022</c:v>
                      </c:pt>
                      <c:pt idx="124">
                        <c:v>12 months to Apr 2022</c:v>
                      </c:pt>
                      <c:pt idx="125">
                        <c:v>12 months to May 2022</c:v>
                      </c:pt>
                      <c:pt idx="126">
                        <c:v>12 months to Jun 2022</c:v>
                      </c:pt>
                      <c:pt idx="127">
                        <c:v>12 months to Jul 2022</c:v>
                      </c:pt>
                      <c:pt idx="128">
                        <c:v>12 months to Aug 2022</c:v>
                      </c:pt>
                      <c:pt idx="129">
                        <c:v>12 months to Sep 2022</c:v>
                      </c:pt>
                      <c:pt idx="130">
                        <c:v>12 months to Oct 2022</c:v>
                      </c:pt>
                      <c:pt idx="131">
                        <c:v>12 months to Nov 2022</c:v>
                      </c:pt>
                      <c:pt idx="132">
                        <c:v>12 months to Dec 2022</c:v>
                      </c:pt>
                      <c:pt idx="133">
                        <c:v>12 months to Jan 2023</c:v>
                      </c:pt>
                      <c:pt idx="134">
                        <c:v>12 months to Feb 2023</c:v>
                      </c:pt>
                      <c:pt idx="135">
                        <c:v>12 months to Mar 2023</c:v>
                      </c:pt>
                      <c:pt idx="136">
                        <c:v>12 months to Apr 2023</c:v>
                      </c:pt>
                      <c:pt idx="137">
                        <c:v>12 months to May 2023</c:v>
                      </c:pt>
                      <c:pt idx="138">
                        <c:v>12 months to Jun 2023</c:v>
                      </c:pt>
                    </c:strCache>
                  </c:strRef>
                </c:cat>
                <c:val>
                  <c:numRef>
                    <c:extLst>
                      <c:ext xmlns:c15="http://schemas.microsoft.com/office/drawing/2012/chart" uri="{02D57815-91ED-43cb-92C2-25804820EDAC}">
                        <c15:fullRef>
                          <c15:sqref>'international air flow'!$N$8:$N$158</c15:sqref>
                        </c15:fullRef>
                        <c15:formulaRef>
                          <c15:sqref>'international air flow'!$N$20:$N$158</c15:sqref>
                        </c15:formulaRef>
                      </c:ext>
                    </c:extLst>
                    <c:numCache>
                      <c:formatCode>_(* #,##0_);_(* \(#,##0\);_(* "-"??_);_(@_)</c:formatCode>
                      <c:ptCount val="139"/>
                      <c:pt idx="0">
                        <c:v>53866</c:v>
                      </c:pt>
                      <c:pt idx="1">
                        <c:v>52940</c:v>
                      </c:pt>
                      <c:pt idx="2">
                        <c:v>52128</c:v>
                      </c:pt>
                      <c:pt idx="3">
                        <c:v>51221</c:v>
                      </c:pt>
                      <c:pt idx="4">
                        <c:v>50174</c:v>
                      </c:pt>
                      <c:pt idx="5">
                        <c:v>47707</c:v>
                      </c:pt>
                      <c:pt idx="6">
                        <c:v>45750</c:v>
                      </c:pt>
                      <c:pt idx="7">
                        <c:v>44410</c:v>
                      </c:pt>
                      <c:pt idx="8">
                        <c:v>43741</c:v>
                      </c:pt>
                      <c:pt idx="9">
                        <c:v>42257</c:v>
                      </c:pt>
                      <c:pt idx="10">
                        <c:v>41684</c:v>
                      </c:pt>
                      <c:pt idx="11">
                        <c:v>41909</c:v>
                      </c:pt>
                      <c:pt idx="12">
                        <c:v>41909</c:v>
                      </c:pt>
                      <c:pt idx="13">
                        <c:v>41909</c:v>
                      </c:pt>
                      <c:pt idx="14">
                        <c:v>41909</c:v>
                      </c:pt>
                      <c:pt idx="15">
                        <c:v>42198</c:v>
                      </c:pt>
                      <c:pt idx="16">
                        <c:v>42219</c:v>
                      </c:pt>
                      <c:pt idx="17">
                        <c:v>41997</c:v>
                      </c:pt>
                      <c:pt idx="18">
                        <c:v>42451</c:v>
                      </c:pt>
                      <c:pt idx="19">
                        <c:v>42044</c:v>
                      </c:pt>
                      <c:pt idx="20">
                        <c:v>41407</c:v>
                      </c:pt>
                      <c:pt idx="21">
                        <c:v>42251</c:v>
                      </c:pt>
                      <c:pt idx="22">
                        <c:v>42539</c:v>
                      </c:pt>
                      <c:pt idx="23">
                        <c:v>42342</c:v>
                      </c:pt>
                      <c:pt idx="24">
                        <c:v>42342</c:v>
                      </c:pt>
                      <c:pt idx="25">
                        <c:v>42342</c:v>
                      </c:pt>
                      <c:pt idx="26">
                        <c:v>42342</c:v>
                      </c:pt>
                      <c:pt idx="27">
                        <c:v>41683</c:v>
                      </c:pt>
                      <c:pt idx="28">
                        <c:v>41471</c:v>
                      </c:pt>
                      <c:pt idx="29">
                        <c:v>40973</c:v>
                      </c:pt>
                      <c:pt idx="30">
                        <c:v>41077</c:v>
                      </c:pt>
                      <c:pt idx="31">
                        <c:v>40204</c:v>
                      </c:pt>
                      <c:pt idx="32">
                        <c:v>37394</c:v>
                      </c:pt>
                      <c:pt idx="33">
                        <c:v>35430</c:v>
                      </c:pt>
                      <c:pt idx="34">
                        <c:v>35161</c:v>
                      </c:pt>
                      <c:pt idx="35">
                        <c:v>35350</c:v>
                      </c:pt>
                      <c:pt idx="36">
                        <c:v>35350</c:v>
                      </c:pt>
                      <c:pt idx="37">
                        <c:v>35353</c:v>
                      </c:pt>
                      <c:pt idx="38">
                        <c:v>35353</c:v>
                      </c:pt>
                      <c:pt idx="39">
                        <c:v>35353</c:v>
                      </c:pt>
                      <c:pt idx="40">
                        <c:v>33136</c:v>
                      </c:pt>
                      <c:pt idx="41">
                        <c:v>29885</c:v>
                      </c:pt>
                      <c:pt idx="42">
                        <c:v>24690</c:v>
                      </c:pt>
                      <c:pt idx="43">
                        <c:v>21097</c:v>
                      </c:pt>
                      <c:pt idx="44">
                        <c:v>13724</c:v>
                      </c:pt>
                      <c:pt idx="45">
                        <c:v>10052</c:v>
                      </c:pt>
                      <c:pt idx="46">
                        <c:v>7505</c:v>
                      </c:pt>
                      <c:pt idx="47">
                        <c:v>7143</c:v>
                      </c:pt>
                      <c:pt idx="48">
                        <c:v>7143</c:v>
                      </c:pt>
                      <c:pt idx="49">
                        <c:v>7140</c:v>
                      </c:pt>
                      <c:pt idx="50">
                        <c:v>7140</c:v>
                      </c:pt>
                      <c:pt idx="51">
                        <c:v>7140</c:v>
                      </c:pt>
                      <c:pt idx="52">
                        <c:v>7242</c:v>
                      </c:pt>
                      <c:pt idx="53">
                        <c:v>7242</c:v>
                      </c:pt>
                      <c:pt idx="54">
                        <c:v>8672</c:v>
                      </c:pt>
                      <c:pt idx="55">
                        <c:v>5931</c:v>
                      </c:pt>
                      <c:pt idx="56">
                        <c:v>8913</c:v>
                      </c:pt>
                      <c:pt idx="57">
                        <c:v>11822</c:v>
                      </c:pt>
                      <c:pt idx="58">
                        <c:v>11785</c:v>
                      </c:pt>
                      <c:pt idx="59">
                        <c:v>11764</c:v>
                      </c:pt>
                      <c:pt idx="60">
                        <c:v>11810</c:v>
                      </c:pt>
                      <c:pt idx="61">
                        <c:v>11810</c:v>
                      </c:pt>
                      <c:pt idx="62">
                        <c:v>11851</c:v>
                      </c:pt>
                      <c:pt idx="63">
                        <c:v>11851</c:v>
                      </c:pt>
                      <c:pt idx="64">
                        <c:v>11749</c:v>
                      </c:pt>
                      <c:pt idx="65">
                        <c:v>11749</c:v>
                      </c:pt>
                      <c:pt idx="66">
                        <c:v>9445</c:v>
                      </c:pt>
                      <c:pt idx="67">
                        <c:v>7668</c:v>
                      </c:pt>
                      <c:pt idx="68">
                        <c:v>5376</c:v>
                      </c:pt>
                      <c:pt idx="69">
                        <c:v>2467</c:v>
                      </c:pt>
                      <c:pt idx="70">
                        <c:v>2485</c:v>
                      </c:pt>
                      <c:pt idx="71">
                        <c:v>2485</c:v>
                      </c:pt>
                      <c:pt idx="72">
                        <c:v>2471</c:v>
                      </c:pt>
                      <c:pt idx="73">
                        <c:v>2504</c:v>
                      </c:pt>
                      <c:pt idx="74">
                        <c:v>2485</c:v>
                      </c:pt>
                      <c:pt idx="75">
                        <c:v>2593</c:v>
                      </c:pt>
                      <c:pt idx="76">
                        <c:v>2593</c:v>
                      </c:pt>
                      <c:pt idx="77">
                        <c:v>2593</c:v>
                      </c:pt>
                      <c:pt idx="78">
                        <c:v>2735</c:v>
                      </c:pt>
                      <c:pt idx="79">
                        <c:v>2780</c:v>
                      </c:pt>
                      <c:pt idx="80">
                        <c:v>2699</c:v>
                      </c:pt>
                      <c:pt idx="81">
                        <c:v>2699</c:v>
                      </c:pt>
                      <c:pt idx="82">
                        <c:v>2681</c:v>
                      </c:pt>
                      <c:pt idx="83">
                        <c:v>2681</c:v>
                      </c:pt>
                      <c:pt idx="84">
                        <c:v>2649</c:v>
                      </c:pt>
                      <c:pt idx="85">
                        <c:v>2982</c:v>
                      </c:pt>
                      <c:pt idx="86">
                        <c:v>2960</c:v>
                      </c:pt>
                      <c:pt idx="87">
                        <c:v>2852</c:v>
                      </c:pt>
                      <c:pt idx="88">
                        <c:v>2852</c:v>
                      </c:pt>
                      <c:pt idx="89">
                        <c:v>2852</c:v>
                      </c:pt>
                      <c:pt idx="90">
                        <c:v>2428</c:v>
                      </c:pt>
                      <c:pt idx="91">
                        <c:v>975</c:v>
                      </c:pt>
                      <c:pt idx="92">
                        <c:v>366</c:v>
                      </c:pt>
                      <c:pt idx="93">
                        <c:v>366</c:v>
                      </c:pt>
                      <c:pt idx="94">
                        <c:v>366</c:v>
                      </c:pt>
                      <c:pt idx="95">
                        <c:v>366</c:v>
                      </c:pt>
                      <c:pt idx="96">
                        <c:v>366</c:v>
                      </c:pt>
                      <c:pt idx="97">
                        <c:v>0</c:v>
                      </c:pt>
                      <c:pt idx="98">
                        <c:v>0</c:v>
                      </c:pt>
                      <c:pt idx="99">
                        <c:v>0</c:v>
                      </c:pt>
                      <c:pt idx="100">
                        <c:v>0</c:v>
                      </c:pt>
                      <c:pt idx="101">
                        <c:v>0</c:v>
                      </c:pt>
                      <c:pt idx="102">
                        <c:v>0</c:v>
                      </c:pt>
                      <c:pt idx="103">
                        <c:v>0</c:v>
                      </c:pt>
                      <c:pt idx="104">
                        <c:v>70</c:v>
                      </c:pt>
                      <c:pt idx="105">
                        <c:v>70</c:v>
                      </c:pt>
                      <c:pt idx="106">
                        <c:v>70</c:v>
                      </c:pt>
                      <c:pt idx="107">
                        <c:v>70</c:v>
                      </c:pt>
                      <c:pt idx="108">
                        <c:v>70</c:v>
                      </c:pt>
                      <c:pt idx="109">
                        <c:v>70</c:v>
                      </c:pt>
                      <c:pt idx="110">
                        <c:v>70</c:v>
                      </c:pt>
                      <c:pt idx="111">
                        <c:v>70</c:v>
                      </c:pt>
                      <c:pt idx="112">
                        <c:v>70</c:v>
                      </c:pt>
                      <c:pt idx="113">
                        <c:v>70</c:v>
                      </c:pt>
                      <c:pt idx="114">
                        <c:v>70</c:v>
                      </c:pt>
                      <c:pt idx="115">
                        <c:v>70</c:v>
                      </c:pt>
                      <c:pt idx="116">
                        <c:v>0</c:v>
                      </c:pt>
                      <c:pt idx="117">
                        <c:v>0</c:v>
                      </c:pt>
                      <c:pt idx="118">
                        <c:v>0</c:v>
                      </c:pt>
                      <c:pt idx="119">
                        <c:v>0</c:v>
                      </c:pt>
                      <c:pt idx="120">
                        <c:v>0</c:v>
                      </c:pt>
                      <c:pt idx="121">
                        <c:v>0</c:v>
                      </c:pt>
                      <c:pt idx="122">
                        <c:v>0</c:v>
                      </c:pt>
                      <c:pt idx="123">
                        <c:v>0</c:v>
                      </c:pt>
                      <c:pt idx="124">
                        <c:v>0</c:v>
                      </c:pt>
                      <c:pt idx="125">
                        <c:v>0</c:v>
                      </c:pt>
                      <c:pt idx="126">
                        <c:v>367</c:v>
                      </c:pt>
                      <c:pt idx="127">
                        <c:v>2834</c:v>
                      </c:pt>
                      <c:pt idx="128">
                        <c:v>4501</c:v>
                      </c:pt>
                      <c:pt idx="129">
                        <c:v>4501</c:v>
                      </c:pt>
                      <c:pt idx="130">
                        <c:v>4575</c:v>
                      </c:pt>
                      <c:pt idx="131">
                        <c:v>4575</c:v>
                      </c:pt>
                      <c:pt idx="132">
                        <c:v>4575</c:v>
                      </c:pt>
                      <c:pt idx="133">
                        <c:v>4575</c:v>
                      </c:pt>
                      <c:pt idx="134">
                        <c:v>4575</c:v>
                      </c:pt>
                      <c:pt idx="135">
                        <c:v>4575</c:v>
                      </c:pt>
                      <c:pt idx="136">
                        <c:v>4575</c:v>
                      </c:pt>
                      <c:pt idx="137">
                        <c:v>4941</c:v>
                      </c:pt>
                      <c:pt idx="138">
                        <c:v>4767</c:v>
                      </c:pt>
                    </c:numCache>
                  </c:numRef>
                </c:val>
                <c:extLst xmlns:c15="http://schemas.microsoft.com/office/drawing/2012/chart">
                  <c:ext xmlns:c16="http://schemas.microsoft.com/office/drawing/2014/chart" uri="{C3380CC4-5D6E-409C-BE32-E72D297353CC}">
                    <c16:uniqueId val="{0000000C-FC94-4D37-B406-4DF68439B8C9}"/>
                  </c:ext>
                </c:extLst>
              </c15:ser>
            </c15:filteredBarSeries>
          </c:ext>
        </c:extLst>
      </c:barChart>
      <c:catAx>
        <c:axId val="100972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7312"/>
        <c:crosses val="autoZero"/>
        <c:auto val="1"/>
        <c:lblAlgn val="ctr"/>
        <c:lblOffset val="100"/>
        <c:tickLblSkip val="6"/>
        <c:noMultiLvlLbl val="0"/>
      </c:catAx>
      <c:valAx>
        <c:axId val="1009727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9726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Total paid hours worked,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'hours worked ASHE'!$A$29</c:f>
              <c:strCache>
                <c:ptCount val="1"/>
                <c:pt idx="0">
                  <c:v>Total Tourism</c:v>
                </c:pt>
              </c:strCache>
            </c:strRef>
          </c:tx>
          <c:spPr>
            <a:ln w="28575" cap="rnd">
              <a:solidFill>
                <a:srgbClr val="00B050"/>
              </a:solidFill>
              <a:round/>
            </a:ln>
            <a:effectLst/>
          </c:spPr>
          <c:marker>
            <c:symbol val="none"/>
          </c:marker>
          <c:cat>
            <c:strRef>
              <c:f>'hours worked ASHE'!$B$9:$P$9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'hours worked ASHE'!$B$29:$P$29</c:f>
              <c:numCache>
                <c:formatCode>_-* #,##0.0_-;\-* #,##0.0_-;_-* "-"??_-;_-@_-</c:formatCode>
                <c:ptCount val="15"/>
                <c:pt idx="0">
                  <c:v>35.700000000000003</c:v>
                </c:pt>
                <c:pt idx="1">
                  <c:v>35</c:v>
                </c:pt>
                <c:pt idx="2">
                  <c:v>34</c:v>
                </c:pt>
                <c:pt idx="3">
                  <c:v>30.1</c:v>
                </c:pt>
                <c:pt idx="4">
                  <c:v>30</c:v>
                </c:pt>
                <c:pt idx="5">
                  <c:v>31.5</c:v>
                </c:pt>
                <c:pt idx="6">
                  <c:v>29.5</c:v>
                </c:pt>
                <c:pt idx="7">
                  <c:v>30</c:v>
                </c:pt>
                <c:pt idx="8">
                  <c:v>29.9</c:v>
                </c:pt>
                <c:pt idx="9">
                  <c:v>30</c:v>
                </c:pt>
                <c:pt idx="10">
                  <c:v>29.9</c:v>
                </c:pt>
                <c:pt idx="11">
                  <c:v>30</c:v>
                </c:pt>
                <c:pt idx="12">
                  <c:v>29.5</c:v>
                </c:pt>
                <c:pt idx="13">
                  <c:v>27.9</c:v>
                </c:pt>
                <c:pt idx="14" formatCode="_(* #,##0.0_);_(* \(#,##0.0\);_(* &quot;-&quot;??_);_(@_)">
                  <c:v>31.1</c:v>
                </c:pt>
              </c:numCache>
            </c:numRef>
          </c:val>
          <c:smooth val="0"/>
          <c:extLst>
            <c:ext xmlns:c16="http://schemas.microsoft.com/office/drawing/2014/chart" uri="{C3380CC4-5D6E-409C-BE32-E72D297353CC}">
              <c16:uniqueId val="{00000000-A4AE-49D7-9FDA-F9CC6BB51C01}"/>
            </c:ext>
          </c:extLst>
        </c:ser>
        <c:ser>
          <c:idx val="1"/>
          <c:order val="1"/>
          <c:tx>
            <c:strRef>
              <c:f>'hours worked ASHE'!$A$30</c:f>
              <c:strCache>
                <c:ptCount val="1"/>
                <c:pt idx="0">
                  <c:v>All Northern Ireland jobs (inc tourism)</c:v>
                </c:pt>
              </c:strCache>
            </c:strRef>
          </c:tx>
          <c:spPr>
            <a:ln w="28575" cap="rnd">
              <a:solidFill>
                <a:schemeClr val="accent1">
                  <a:lumMod val="50000"/>
                </a:schemeClr>
              </a:solidFill>
              <a:round/>
            </a:ln>
            <a:effectLst/>
          </c:spPr>
          <c:marker>
            <c:symbol val="none"/>
          </c:marker>
          <c:cat>
            <c:strRef>
              <c:f>'hours worked ASHE'!$B$9:$P$9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'hours worked ASHE'!$B$30:$P$30</c:f>
              <c:numCache>
                <c:formatCode>_-* #,##0.0_-;\-* #,##0.0_-;_-* "-"??_-;_-@_-</c:formatCode>
                <c:ptCount val="15"/>
                <c:pt idx="0">
                  <c:v>37.1</c:v>
                </c:pt>
                <c:pt idx="1">
                  <c:v>37</c:v>
                </c:pt>
                <c:pt idx="2">
                  <c:v>37</c:v>
                </c:pt>
                <c:pt idx="3">
                  <c:v>37</c:v>
                </c:pt>
                <c:pt idx="4">
                  <c:v>37</c:v>
                </c:pt>
                <c:pt idx="5">
                  <c:v>36.799999999999997</c:v>
                </c:pt>
                <c:pt idx="6">
                  <c:v>36.9</c:v>
                </c:pt>
                <c:pt idx="7">
                  <c:v>37</c:v>
                </c:pt>
                <c:pt idx="8">
                  <c:v>37</c:v>
                </c:pt>
                <c:pt idx="9">
                  <c:v>37</c:v>
                </c:pt>
                <c:pt idx="10">
                  <c:v>37</c:v>
                </c:pt>
                <c:pt idx="11">
                  <c:v>37</c:v>
                </c:pt>
                <c:pt idx="12">
                  <c:v>37</c:v>
                </c:pt>
                <c:pt idx="13">
                  <c:v>37</c:v>
                </c:pt>
                <c:pt idx="14" formatCode="_(* #,##0.0_);_(* \(#,##0.0\);_(* &quot;-&quot;??_);_(@_)">
                  <c:v>37</c:v>
                </c:pt>
              </c:numCache>
            </c:numRef>
          </c:val>
          <c:smooth val="0"/>
          <c:extLst>
            <c:ext xmlns:c16="http://schemas.microsoft.com/office/drawing/2014/chart" uri="{C3380CC4-5D6E-409C-BE32-E72D297353CC}">
              <c16:uniqueId val="{00000001-A4AE-49D7-9FDA-F9CC6BB51C01}"/>
            </c:ext>
          </c:extLst>
        </c:ser>
        <c:dLbls>
          <c:showLegendKey val="0"/>
          <c:showVal val="0"/>
          <c:showCatName val="0"/>
          <c:showSerName val="0"/>
          <c:showPercent val="0"/>
          <c:showBubbleSize val="0"/>
        </c:dLbls>
        <c:smooth val="0"/>
        <c:axId val="831083664"/>
        <c:axId val="831078176"/>
      </c:lineChart>
      <c:catAx>
        <c:axId val="83108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78176"/>
        <c:crosses val="autoZero"/>
        <c:auto val="1"/>
        <c:lblAlgn val="ctr"/>
        <c:lblOffset val="100"/>
        <c:noMultiLvlLbl val="0"/>
      </c:catAx>
      <c:valAx>
        <c:axId val="8310781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108366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Change in total paid hours worked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'hours worked ASHE'!$A$31:$B$31</c:f>
              <c:strCache>
                <c:ptCount val="2"/>
                <c:pt idx="0">
                  <c:v>Change year on year on total median paid hours in Tourism</c:v>
                </c:pt>
                <c:pt idx="1">
                  <c:v>na</c:v>
                </c:pt>
              </c:strCache>
            </c:strRef>
          </c:tx>
          <c:spPr>
            <a:solidFill>
              <a:srgbClr val="00B050"/>
            </a:solidFill>
            <a:ln>
              <a:noFill/>
            </a:ln>
            <a:effectLst/>
          </c:spPr>
          <c:invertIfNegative val="0"/>
          <c:cat>
            <c:strRef>
              <c:f>'hours worked ASHE'!$C$9:$P$9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'hours worked ASHE'!$C$31:$P$31</c:f>
              <c:numCache>
                <c:formatCode>0%</c:formatCode>
                <c:ptCount val="14"/>
                <c:pt idx="0">
                  <c:v>-1.9607843137254981E-2</c:v>
                </c:pt>
                <c:pt idx="1">
                  <c:v>-2.8571428571428571E-2</c:v>
                </c:pt>
                <c:pt idx="2">
                  <c:v>-0.11470588235294113</c:v>
                </c:pt>
                <c:pt idx="3">
                  <c:v>-3.3222591362126715E-3</c:v>
                </c:pt>
                <c:pt idx="4">
                  <c:v>0.05</c:v>
                </c:pt>
                <c:pt idx="5">
                  <c:v>-6.3492063492063489E-2</c:v>
                </c:pt>
                <c:pt idx="6">
                  <c:v>1.6949152542372881E-2</c:v>
                </c:pt>
                <c:pt idx="7">
                  <c:v>-3.3333333333333808E-3</c:v>
                </c:pt>
                <c:pt idx="8">
                  <c:v>3.3444816053512182E-3</c:v>
                </c:pt>
                <c:pt idx="9">
                  <c:v>-3.3333333333333808E-3</c:v>
                </c:pt>
                <c:pt idx="10">
                  <c:v>3.3444816053512182E-3</c:v>
                </c:pt>
                <c:pt idx="11">
                  <c:v>-1.6666666666666666E-2</c:v>
                </c:pt>
                <c:pt idx="12">
                  <c:v>-5.4237288135593267E-2</c:v>
                </c:pt>
                <c:pt idx="13">
                  <c:v>0.11469534050179223</c:v>
                </c:pt>
              </c:numCache>
            </c:numRef>
          </c:val>
          <c:extLst>
            <c:ext xmlns:c16="http://schemas.microsoft.com/office/drawing/2014/chart" uri="{C3380CC4-5D6E-409C-BE32-E72D297353CC}">
              <c16:uniqueId val="{00000000-DB4D-4360-9838-3261307AC907}"/>
            </c:ext>
          </c:extLst>
        </c:ser>
        <c:ser>
          <c:idx val="1"/>
          <c:order val="1"/>
          <c:tx>
            <c:strRef>
              <c:f>'hours worked ASHE'!$A$32:$B$32</c:f>
              <c:strCache>
                <c:ptCount val="2"/>
                <c:pt idx="0">
                  <c:v>Change year on year on total median paid hours in All jobs</c:v>
                </c:pt>
                <c:pt idx="1">
                  <c:v>na</c:v>
                </c:pt>
              </c:strCache>
            </c:strRef>
          </c:tx>
          <c:spPr>
            <a:solidFill>
              <a:schemeClr val="accent5"/>
            </a:solidFill>
            <a:ln>
              <a:noFill/>
            </a:ln>
            <a:effectLst/>
          </c:spPr>
          <c:invertIfNegative val="0"/>
          <c:cat>
            <c:strRef>
              <c:f>'hours worked ASHE'!$C$9:$P$9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'hours worked ASHE'!$C$32:$P$32</c:f>
              <c:numCache>
                <c:formatCode>0%</c:formatCode>
                <c:ptCount val="14"/>
                <c:pt idx="0">
                  <c:v>-2.6954177897574507E-3</c:v>
                </c:pt>
                <c:pt idx="1">
                  <c:v>0</c:v>
                </c:pt>
                <c:pt idx="2">
                  <c:v>0</c:v>
                </c:pt>
                <c:pt idx="3">
                  <c:v>0</c:v>
                </c:pt>
                <c:pt idx="4">
                  <c:v>-5.405405405405482E-3</c:v>
                </c:pt>
                <c:pt idx="5">
                  <c:v>2.717391304347865E-3</c:v>
                </c:pt>
                <c:pt idx="6">
                  <c:v>2.7100271002710413E-3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DB4D-4360-9838-3261307AC907}"/>
            </c:ext>
          </c:extLst>
        </c:ser>
        <c:dLbls>
          <c:showLegendKey val="0"/>
          <c:showVal val="0"/>
          <c:showCatName val="0"/>
          <c:showSerName val="0"/>
          <c:showPercent val="0"/>
          <c:showBubbleSize val="0"/>
        </c:dLbls>
        <c:gapWidth val="219"/>
        <c:overlap val="-27"/>
        <c:axId val="827945032"/>
        <c:axId val="827939152"/>
      </c:barChart>
      <c:catAx>
        <c:axId val="827945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39152"/>
        <c:crosses val="autoZero"/>
        <c:auto val="1"/>
        <c:lblAlgn val="ctr"/>
        <c:lblOffset val="100"/>
        <c:noMultiLvlLbl val="0"/>
      </c:catAx>
      <c:valAx>
        <c:axId val="8279391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7945032"/>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Median weekly</a:t>
            </a:r>
            <a:r>
              <a:rPr lang="en-GB" baseline="0"/>
              <a:t> pay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'weekly pay'!$A$29</c:f>
              <c:strCache>
                <c:ptCount val="1"/>
                <c:pt idx="0">
                  <c:v>Total Tourism (all)</c:v>
                </c:pt>
              </c:strCache>
            </c:strRef>
          </c:tx>
          <c:spPr>
            <a:ln w="28575" cap="rnd">
              <a:solidFill>
                <a:srgbClr val="00B050"/>
              </a:solidFill>
              <a:round/>
            </a:ln>
            <a:effectLst/>
          </c:spPr>
          <c:marker>
            <c:symbol val="none"/>
          </c:marker>
          <c:cat>
            <c:strRef>
              <c:f>'weekly pay'!$B$9:$P$9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'weekly pay'!$B$29:$P$29</c:f>
              <c:numCache>
                <c:formatCode>_-* #,##0.0_-;\-* #,##0.0_-;_-* "-"??_-;_-@_-</c:formatCode>
                <c:ptCount val="15"/>
                <c:pt idx="0">
                  <c:v>230.4</c:v>
                </c:pt>
                <c:pt idx="1">
                  <c:v>234</c:v>
                </c:pt>
                <c:pt idx="2">
                  <c:v>211</c:v>
                </c:pt>
                <c:pt idx="3">
                  <c:v>198.3</c:v>
                </c:pt>
                <c:pt idx="4">
                  <c:v>194.6</c:v>
                </c:pt>
                <c:pt idx="5">
                  <c:v>214.5</c:v>
                </c:pt>
                <c:pt idx="6">
                  <c:v>193.4</c:v>
                </c:pt>
                <c:pt idx="7">
                  <c:v>206.4</c:v>
                </c:pt>
                <c:pt idx="8">
                  <c:v>224.5</c:v>
                </c:pt>
                <c:pt idx="9">
                  <c:v>232.4</c:v>
                </c:pt>
                <c:pt idx="10">
                  <c:v>247.8</c:v>
                </c:pt>
                <c:pt idx="11">
                  <c:v>255</c:v>
                </c:pt>
                <c:pt idx="12">
                  <c:v>225.8</c:v>
                </c:pt>
                <c:pt idx="13">
                  <c:v>242.2</c:v>
                </c:pt>
                <c:pt idx="14">
                  <c:v>322</c:v>
                </c:pt>
              </c:numCache>
            </c:numRef>
          </c:val>
          <c:smooth val="0"/>
          <c:extLst>
            <c:ext xmlns:c16="http://schemas.microsoft.com/office/drawing/2014/chart" uri="{C3380CC4-5D6E-409C-BE32-E72D297353CC}">
              <c16:uniqueId val="{00000000-2D7D-4F39-BDD1-11422AAF7257}"/>
            </c:ext>
          </c:extLst>
        </c:ser>
        <c:ser>
          <c:idx val="1"/>
          <c:order val="1"/>
          <c:tx>
            <c:strRef>
              <c:f>'weekly pay'!$A$30</c:f>
              <c:strCache>
                <c:ptCount val="1"/>
                <c:pt idx="0">
                  <c:v>All Northern Ireland jobs (inc tourism)</c:v>
                </c:pt>
              </c:strCache>
            </c:strRef>
          </c:tx>
          <c:spPr>
            <a:ln w="28575" cap="rnd">
              <a:solidFill>
                <a:schemeClr val="accent5"/>
              </a:solidFill>
              <a:round/>
            </a:ln>
            <a:effectLst/>
          </c:spPr>
          <c:marker>
            <c:symbol val="none"/>
          </c:marker>
          <c:cat>
            <c:strRef>
              <c:f>'weekly pay'!$B$9:$P$9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 (revised)</c:v>
                </c:pt>
                <c:pt idx="14">
                  <c:v>2022 (provisional)</c:v>
                </c:pt>
              </c:strCache>
            </c:strRef>
          </c:cat>
          <c:val>
            <c:numRef>
              <c:f>'weekly pay'!$B$30:$P$30</c:f>
              <c:numCache>
                <c:formatCode>_-* #,##0.0_-;\-* #,##0.0_-;_-* "-"??_-;_-@_-</c:formatCode>
                <c:ptCount val="15"/>
                <c:pt idx="0">
                  <c:v>345</c:v>
                </c:pt>
                <c:pt idx="1">
                  <c:v>354.6</c:v>
                </c:pt>
                <c:pt idx="2">
                  <c:v>354.7</c:v>
                </c:pt>
                <c:pt idx="3">
                  <c:v>354.5</c:v>
                </c:pt>
                <c:pt idx="4">
                  <c:v>360.8</c:v>
                </c:pt>
                <c:pt idx="5">
                  <c:v>365.5</c:v>
                </c:pt>
                <c:pt idx="6">
                  <c:v>363.1</c:v>
                </c:pt>
                <c:pt idx="7">
                  <c:v>381.9</c:v>
                </c:pt>
                <c:pt idx="8">
                  <c:v>393.1</c:v>
                </c:pt>
                <c:pt idx="9">
                  <c:v>407.4</c:v>
                </c:pt>
                <c:pt idx="10">
                  <c:v>420.2</c:v>
                </c:pt>
                <c:pt idx="11">
                  <c:v>428.6</c:v>
                </c:pt>
                <c:pt idx="12">
                  <c:v>432</c:v>
                </c:pt>
                <c:pt idx="13">
                  <c:v>468.6</c:v>
                </c:pt>
                <c:pt idx="14">
                  <c:v>497.8</c:v>
                </c:pt>
              </c:numCache>
            </c:numRef>
          </c:val>
          <c:smooth val="0"/>
          <c:extLst>
            <c:ext xmlns:c16="http://schemas.microsoft.com/office/drawing/2014/chart" uri="{C3380CC4-5D6E-409C-BE32-E72D297353CC}">
              <c16:uniqueId val="{00000001-2D7D-4F39-BDD1-11422AAF7257}"/>
            </c:ext>
          </c:extLst>
        </c:ser>
        <c:dLbls>
          <c:showLegendKey val="0"/>
          <c:showVal val="0"/>
          <c:showCatName val="0"/>
          <c:showSerName val="0"/>
          <c:showPercent val="0"/>
          <c:showBubbleSize val="0"/>
        </c:dLbls>
        <c:smooth val="0"/>
        <c:axId val="825252696"/>
        <c:axId val="825253088"/>
      </c:lineChart>
      <c:catAx>
        <c:axId val="825252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3088"/>
        <c:crosses val="autoZero"/>
        <c:auto val="1"/>
        <c:lblAlgn val="ctr"/>
        <c:lblOffset val="100"/>
        <c:noMultiLvlLbl val="0"/>
      </c:catAx>
      <c:valAx>
        <c:axId val="82525308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252696"/>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in median pay year on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'weekly pay'!$A$31:$B$31</c:f>
              <c:strCache>
                <c:ptCount val="2"/>
                <c:pt idx="0">
                  <c:v>Change year on year in all tourism jobs</c:v>
                </c:pt>
                <c:pt idx="1">
                  <c:v>na</c:v>
                </c:pt>
              </c:strCache>
            </c:strRef>
          </c:tx>
          <c:spPr>
            <a:solidFill>
              <a:srgbClr val="00B050"/>
            </a:solidFill>
            <a:ln>
              <a:noFill/>
            </a:ln>
            <a:effectLst/>
          </c:spPr>
          <c:invertIfNegative val="0"/>
          <c:cat>
            <c:strRef>
              <c:f>'weekly pay'!$C$9:$P$9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'weekly pay'!$C$31:$P$31</c:f>
              <c:numCache>
                <c:formatCode>0%</c:formatCode>
                <c:ptCount val="14"/>
                <c:pt idx="0">
                  <c:v>1.5624999999999976E-2</c:v>
                </c:pt>
                <c:pt idx="1">
                  <c:v>-9.8290598290598288E-2</c:v>
                </c:pt>
                <c:pt idx="2">
                  <c:v>-6.0189573459715588E-2</c:v>
                </c:pt>
                <c:pt idx="3">
                  <c:v>-1.8658598083711633E-2</c:v>
                </c:pt>
                <c:pt idx="4">
                  <c:v>0.1022610483042138</c:v>
                </c:pt>
                <c:pt idx="5">
                  <c:v>-9.8368298368298343E-2</c:v>
                </c:pt>
                <c:pt idx="6">
                  <c:v>6.721820062047569E-2</c:v>
                </c:pt>
                <c:pt idx="7">
                  <c:v>8.7693798449612378E-2</c:v>
                </c:pt>
                <c:pt idx="8">
                  <c:v>3.5189309576837441E-2</c:v>
                </c:pt>
                <c:pt idx="9">
                  <c:v>6.6265060240963874E-2</c:v>
                </c:pt>
                <c:pt idx="10">
                  <c:v>2.9055690072639178E-2</c:v>
                </c:pt>
                <c:pt idx="11">
                  <c:v>-0.11450980392156858</c:v>
                </c:pt>
                <c:pt idx="12">
                  <c:v>7.2630646589902467E-2</c:v>
                </c:pt>
                <c:pt idx="13">
                  <c:v>0.32947976878612723</c:v>
                </c:pt>
              </c:numCache>
            </c:numRef>
          </c:val>
          <c:extLst>
            <c:ext xmlns:c16="http://schemas.microsoft.com/office/drawing/2014/chart" uri="{C3380CC4-5D6E-409C-BE32-E72D297353CC}">
              <c16:uniqueId val="{00000000-F9BF-4F79-A975-399F63983AD3}"/>
            </c:ext>
          </c:extLst>
        </c:ser>
        <c:ser>
          <c:idx val="1"/>
          <c:order val="1"/>
          <c:tx>
            <c:strRef>
              <c:f>'weekly pay'!$A$32:$B$32</c:f>
              <c:strCache>
                <c:ptCount val="2"/>
                <c:pt idx="0">
                  <c:v>Change year on year in all NI jobs</c:v>
                </c:pt>
                <c:pt idx="1">
                  <c:v>na</c:v>
                </c:pt>
              </c:strCache>
            </c:strRef>
          </c:tx>
          <c:spPr>
            <a:solidFill>
              <a:schemeClr val="accent5"/>
            </a:solidFill>
            <a:ln>
              <a:noFill/>
            </a:ln>
            <a:effectLst/>
          </c:spPr>
          <c:invertIfNegative val="0"/>
          <c:cat>
            <c:strRef>
              <c:f>'weekly pay'!$C$9:$P$9</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 (revised)</c:v>
                </c:pt>
                <c:pt idx="13">
                  <c:v>2022 (provisional)</c:v>
                </c:pt>
              </c:strCache>
            </c:strRef>
          </c:cat>
          <c:val>
            <c:numRef>
              <c:f>'weekly pay'!$C$32:$P$32</c:f>
              <c:numCache>
                <c:formatCode>0%</c:formatCode>
                <c:ptCount val="14"/>
                <c:pt idx="0">
                  <c:v>2.7826086956521806E-2</c:v>
                </c:pt>
                <c:pt idx="1">
                  <c:v>2.8200789622099799E-4</c:v>
                </c:pt>
                <c:pt idx="2">
                  <c:v>-5.6385678037775206E-4</c:v>
                </c:pt>
                <c:pt idx="3">
                  <c:v>1.7771509167842064E-2</c:v>
                </c:pt>
                <c:pt idx="4">
                  <c:v>1.3026607538802628E-2</c:v>
                </c:pt>
                <c:pt idx="5">
                  <c:v>-6.5663474692201837E-3</c:v>
                </c:pt>
                <c:pt idx="6">
                  <c:v>5.1776370145965173E-2</c:v>
                </c:pt>
                <c:pt idx="7">
                  <c:v>2.9327048965697947E-2</c:v>
                </c:pt>
                <c:pt idx="8">
                  <c:v>3.6377512083439208E-2</c:v>
                </c:pt>
                <c:pt idx="9">
                  <c:v>3.1418753068237631E-2</c:v>
                </c:pt>
                <c:pt idx="10">
                  <c:v>1.9990480723465098E-2</c:v>
                </c:pt>
                <c:pt idx="11">
                  <c:v>7.9328044797012994E-3</c:v>
                </c:pt>
                <c:pt idx="12">
                  <c:v>8.4722222222222268E-2</c:v>
                </c:pt>
                <c:pt idx="13">
                  <c:v>6.2313273580879187E-2</c:v>
                </c:pt>
              </c:numCache>
            </c:numRef>
          </c:val>
          <c:extLst>
            <c:ext xmlns:c16="http://schemas.microsoft.com/office/drawing/2014/chart" uri="{C3380CC4-5D6E-409C-BE32-E72D297353CC}">
              <c16:uniqueId val="{00000001-F9BF-4F79-A975-399F63983AD3}"/>
            </c:ext>
          </c:extLst>
        </c:ser>
        <c:dLbls>
          <c:showLegendKey val="0"/>
          <c:showVal val="0"/>
          <c:showCatName val="0"/>
          <c:showSerName val="0"/>
          <c:showPercent val="0"/>
          <c:showBubbleSize val="0"/>
        </c:dLbls>
        <c:gapWidth val="219"/>
        <c:overlap val="-27"/>
        <c:axId val="835337000"/>
        <c:axId val="835335040"/>
      </c:barChart>
      <c:catAx>
        <c:axId val="835337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5040"/>
        <c:crosses val="autoZero"/>
        <c:auto val="1"/>
        <c:lblAlgn val="ctr"/>
        <c:lblOffset val="100"/>
        <c:noMultiLvlLbl val="0"/>
      </c:catAx>
      <c:valAx>
        <c:axId val="8353350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5337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a:t>
            </a:r>
            <a:r>
              <a:rPr lang="en-GB" baseline="0"/>
              <a:t> Nation Brands Index ranking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 ranking'!$A$7</c:f>
              <c:strCache>
                <c:ptCount val="1"/>
                <c:pt idx="0">
                  <c:v>Northern Irelands NBI rankings</c:v>
                </c:pt>
              </c:strCache>
            </c:strRef>
          </c:tx>
          <c:spPr>
            <a:ln w="28575" cap="rnd">
              <a:solidFill>
                <a:schemeClr val="accent1"/>
              </a:solidFill>
              <a:round/>
            </a:ln>
            <a:effectLst/>
          </c:spPr>
          <c:marker>
            <c:symbol val="none"/>
          </c:marker>
          <c:dLbls>
            <c:dLbl>
              <c:idx val="2"/>
              <c:layout>
                <c:manualLayout>
                  <c:x val="-8.763172490293962E-2"/>
                  <c:y val="0.12355212355212356"/>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ranking'!$B$6:$H$6</c:f>
              <c:strCache>
                <c:ptCount val="7"/>
                <c:pt idx="0">
                  <c:v>2016</c:v>
                </c:pt>
                <c:pt idx="1">
                  <c:v>2017</c:v>
                </c:pt>
                <c:pt idx="2">
                  <c:v>2018</c:v>
                </c:pt>
                <c:pt idx="3">
                  <c:v>2019</c:v>
                </c:pt>
                <c:pt idx="4">
                  <c:v>2020</c:v>
                </c:pt>
                <c:pt idx="5">
                  <c:v>2021</c:v>
                </c:pt>
                <c:pt idx="6">
                  <c:v>2022</c:v>
                </c:pt>
              </c:strCache>
            </c:strRef>
          </c:cat>
          <c:val>
            <c:numRef>
              <c:f>'Nation Brands Index - ranking'!$B$7:$H$7</c:f>
              <c:numCache>
                <c:formatCode>General</c:formatCode>
                <c:ptCount val="7"/>
                <c:pt idx="0">
                  <c:v>21</c:v>
                </c:pt>
                <c:pt idx="1">
                  <c:v>22</c:v>
                </c:pt>
                <c:pt idx="2">
                  <c:v>22</c:v>
                </c:pt>
                <c:pt idx="3">
                  <c:v>22</c:v>
                </c:pt>
                <c:pt idx="4">
                  <c:v>22</c:v>
                </c:pt>
                <c:pt idx="5">
                  <c:v>24</c:v>
                </c:pt>
                <c:pt idx="6">
                  <c:v>24</c:v>
                </c:pt>
              </c:numCache>
            </c:numRef>
          </c:val>
          <c:smooth val="0"/>
          <c:extLst>
            <c:ext xmlns:c16="http://schemas.microsoft.com/office/drawing/2014/chart" uri="{C3380CC4-5D6E-409C-BE32-E72D297353CC}">
              <c16:uniqueId val="{00000001-8BE0-41C8-967F-066C014810EF}"/>
            </c:ext>
          </c:extLst>
        </c:ser>
        <c:ser>
          <c:idx val="1"/>
          <c:order val="1"/>
          <c:tx>
            <c:strRef>
              <c:f>'Nation Brands Index - ranking'!$A$8</c:f>
              <c:strCache>
                <c:ptCount val="1"/>
                <c:pt idx="0">
                  <c:v>Tourism Dimension</c:v>
                </c:pt>
              </c:strCache>
            </c:strRef>
          </c:tx>
          <c:spPr>
            <a:ln w="28575" cap="rnd">
              <a:solidFill>
                <a:srgbClr val="00B050"/>
              </a:solidFill>
              <a:round/>
            </a:ln>
            <a:effectLst/>
          </c:spPr>
          <c:marker>
            <c:symbol val="none"/>
          </c:marker>
          <c:dLbls>
            <c:dLbl>
              <c:idx val="2"/>
              <c:layout>
                <c:manualLayout>
                  <c:x val="-1.9966722129783777E-2"/>
                  <c:y val="-7.722007722007721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BE0-41C8-967F-066C014810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 ranking'!$B$6:$H$6</c:f>
              <c:strCache>
                <c:ptCount val="7"/>
                <c:pt idx="0">
                  <c:v>2016</c:v>
                </c:pt>
                <c:pt idx="1">
                  <c:v>2017</c:v>
                </c:pt>
                <c:pt idx="2">
                  <c:v>2018</c:v>
                </c:pt>
                <c:pt idx="3">
                  <c:v>2019</c:v>
                </c:pt>
                <c:pt idx="4">
                  <c:v>2020</c:v>
                </c:pt>
                <c:pt idx="5">
                  <c:v>2021</c:v>
                </c:pt>
                <c:pt idx="6">
                  <c:v>2022</c:v>
                </c:pt>
              </c:strCache>
            </c:strRef>
          </c:cat>
          <c:val>
            <c:numRef>
              <c:f>'Nation Brands Index - ranking'!$B$8:$H$8</c:f>
              <c:numCache>
                <c:formatCode>General</c:formatCode>
                <c:ptCount val="7"/>
                <c:pt idx="0">
                  <c:v>28</c:v>
                </c:pt>
                <c:pt idx="1">
                  <c:v>28</c:v>
                </c:pt>
                <c:pt idx="2">
                  <c:v>28</c:v>
                </c:pt>
                <c:pt idx="3">
                  <c:v>28</c:v>
                </c:pt>
                <c:pt idx="4">
                  <c:v>27</c:v>
                </c:pt>
                <c:pt idx="5">
                  <c:v>24</c:v>
                </c:pt>
                <c:pt idx="6">
                  <c:v>27</c:v>
                </c:pt>
              </c:numCache>
            </c:numRef>
          </c:val>
          <c:smooth val="0"/>
          <c:extLst>
            <c:ext xmlns:c16="http://schemas.microsoft.com/office/drawing/2014/chart" uri="{C3380CC4-5D6E-409C-BE32-E72D297353CC}">
              <c16:uniqueId val="{00000003-8BE0-41C8-967F-066C014810EF}"/>
            </c:ext>
          </c:extLst>
        </c:ser>
        <c:dLbls>
          <c:showLegendKey val="0"/>
          <c:showVal val="0"/>
          <c:showCatName val="0"/>
          <c:showSerName val="0"/>
          <c:showPercent val="0"/>
          <c:showBubbleSize val="0"/>
        </c:dLbls>
        <c:smooth val="0"/>
        <c:axId val="822399240"/>
        <c:axId val="822396104"/>
        <c:extLst/>
      </c:lineChart>
      <c:catAx>
        <c:axId val="8223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104"/>
        <c:crosses val="autoZero"/>
        <c:auto val="1"/>
        <c:lblAlgn val="ctr"/>
        <c:lblOffset val="100"/>
        <c:noMultiLvlLbl val="0"/>
      </c:catAx>
      <c:valAx>
        <c:axId val="822396104"/>
        <c:scaling>
          <c:orientation val="minMax"/>
          <c:max val="5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Ranking (out of 50)</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2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Northern Ireland's Brand Index Scores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'Nation Brands Index Score'!$A$7</c:f>
              <c:strCache>
                <c:ptCount val="1"/>
                <c:pt idx="0">
                  <c:v>Northern Irelands NBI score</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1-61AE-4D0B-8082-FDC75F14CE04}"/>
                </c:ext>
              </c:extLst>
            </c:dLbl>
            <c:dLbl>
              <c:idx val="2"/>
              <c:layout>
                <c:manualLayout>
                  <c:x val="-4.0372670807453492E-2"/>
                  <c:y val="9.797297297297291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3-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4-61AE-4D0B-8082-FDC75F14CE04}"/>
                </c:ext>
              </c:extLst>
            </c:dLbl>
            <c:dLbl>
              <c:idx val="5"/>
              <c:delete val="1"/>
              <c:extLst>
                <c:ext xmlns:c15="http://schemas.microsoft.com/office/drawing/2012/chart" uri="{CE6537A1-D6FC-4f65-9D91-7224C49458BB}"/>
                <c:ext xmlns:c16="http://schemas.microsoft.com/office/drawing/2014/chart" uri="{C3380CC4-5D6E-409C-BE32-E72D297353CC}">
                  <c16:uniqueId val="{00000000-2201-4DC1-B3DE-F8572CDE7F01}"/>
                </c:ext>
              </c:extLst>
            </c:dLbl>
            <c:dLbl>
              <c:idx val="6"/>
              <c:delete val="1"/>
              <c:extLst>
                <c:ext xmlns:c15="http://schemas.microsoft.com/office/drawing/2012/chart" uri="{CE6537A1-D6FC-4f65-9D91-7224C49458BB}"/>
                <c:ext xmlns:c16="http://schemas.microsoft.com/office/drawing/2014/chart" uri="{C3380CC4-5D6E-409C-BE32-E72D297353CC}">
                  <c16:uniqueId val="{00000001-B321-4A5D-B714-244918BB26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Score'!$B$6:$H$6</c:f>
              <c:strCache>
                <c:ptCount val="7"/>
                <c:pt idx="0">
                  <c:v>2016</c:v>
                </c:pt>
                <c:pt idx="1">
                  <c:v>2017</c:v>
                </c:pt>
                <c:pt idx="2">
                  <c:v>2018</c:v>
                </c:pt>
                <c:pt idx="3">
                  <c:v>2019</c:v>
                </c:pt>
                <c:pt idx="4">
                  <c:v>2020</c:v>
                </c:pt>
                <c:pt idx="5">
                  <c:v>2021</c:v>
                </c:pt>
                <c:pt idx="6">
                  <c:v>2022</c:v>
                </c:pt>
              </c:strCache>
            </c:strRef>
          </c:cat>
          <c:val>
            <c:numRef>
              <c:f>'Nation Brands Index Score'!$B$7:$H$7</c:f>
              <c:numCache>
                <c:formatCode>0.00</c:formatCode>
                <c:ptCount val="7"/>
                <c:pt idx="0">
                  <c:v>57.93</c:v>
                </c:pt>
                <c:pt idx="1">
                  <c:v>59.01</c:v>
                </c:pt>
                <c:pt idx="2">
                  <c:v>58.71</c:v>
                </c:pt>
                <c:pt idx="3">
                  <c:v>59.38</c:v>
                </c:pt>
                <c:pt idx="4">
                  <c:v>59.16</c:v>
                </c:pt>
                <c:pt idx="5">
                  <c:v>61.27</c:v>
                </c:pt>
                <c:pt idx="6">
                  <c:v>60.89</c:v>
                </c:pt>
              </c:numCache>
            </c:numRef>
          </c:val>
          <c:smooth val="0"/>
          <c:extLst>
            <c:ext xmlns:c16="http://schemas.microsoft.com/office/drawing/2014/chart" uri="{C3380CC4-5D6E-409C-BE32-E72D297353CC}">
              <c16:uniqueId val="{00000005-61AE-4D0B-8082-FDC75F14CE04}"/>
            </c:ext>
          </c:extLst>
        </c:ser>
        <c:ser>
          <c:idx val="1"/>
          <c:order val="1"/>
          <c:tx>
            <c:strRef>
              <c:f>'Nation Brands Index Score'!$A$8</c:f>
              <c:strCache>
                <c:ptCount val="1"/>
                <c:pt idx="0">
                  <c:v>Tourism Dimension</c:v>
                </c:pt>
              </c:strCache>
            </c:strRef>
          </c:tx>
          <c:spPr>
            <a:ln w="28575" cap="rnd">
              <a:solidFill>
                <a:srgbClr val="00B05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61AE-4D0B-8082-FDC75F14CE04}"/>
                </c:ext>
              </c:extLst>
            </c:dLbl>
            <c:dLbl>
              <c:idx val="1"/>
              <c:delete val="1"/>
              <c:extLst>
                <c:ext xmlns:c15="http://schemas.microsoft.com/office/drawing/2012/chart" uri="{CE6537A1-D6FC-4f65-9D91-7224C49458BB}"/>
                <c:ext xmlns:c16="http://schemas.microsoft.com/office/drawing/2014/chart" uri="{C3380CC4-5D6E-409C-BE32-E72D297353CC}">
                  <c16:uniqueId val="{00000007-61AE-4D0B-8082-FDC75F14CE04}"/>
                </c:ext>
              </c:extLst>
            </c:dLbl>
            <c:dLbl>
              <c:idx val="2"/>
              <c:layout>
                <c:manualLayout>
                  <c:x val="-1.138716356107668E-2"/>
                  <c:y val="-5.2423919982975103E-2"/>
                </c:manualLayout>
              </c:layout>
              <c:tx>
                <c:rich>
                  <a:bodyPr/>
                  <a:lstStyle/>
                  <a:p>
                    <a:fld id="{101D52C7-A4C0-4C9B-B32D-4A0220BD1212}"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1AE-4D0B-8082-FDC75F14CE04}"/>
                </c:ext>
              </c:extLst>
            </c:dLbl>
            <c:dLbl>
              <c:idx val="3"/>
              <c:delete val="1"/>
              <c:extLst>
                <c:ext xmlns:c15="http://schemas.microsoft.com/office/drawing/2012/chart" uri="{CE6537A1-D6FC-4f65-9D91-7224C49458BB}"/>
                <c:ext xmlns:c16="http://schemas.microsoft.com/office/drawing/2014/chart" uri="{C3380CC4-5D6E-409C-BE32-E72D297353CC}">
                  <c16:uniqueId val="{00000009-61AE-4D0B-8082-FDC75F14CE04}"/>
                </c:ext>
              </c:extLst>
            </c:dLbl>
            <c:dLbl>
              <c:idx val="4"/>
              <c:delete val="1"/>
              <c:extLst>
                <c:ext xmlns:c15="http://schemas.microsoft.com/office/drawing/2012/chart" uri="{CE6537A1-D6FC-4f65-9D91-7224C49458BB}"/>
                <c:ext xmlns:c16="http://schemas.microsoft.com/office/drawing/2014/chart" uri="{C3380CC4-5D6E-409C-BE32-E72D297353CC}">
                  <c16:uniqueId val="{0000000A-61AE-4D0B-8082-FDC75F14CE04}"/>
                </c:ext>
              </c:extLst>
            </c:dLbl>
            <c:dLbl>
              <c:idx val="5"/>
              <c:delete val="1"/>
              <c:extLst>
                <c:ext xmlns:c15="http://schemas.microsoft.com/office/drawing/2012/chart" uri="{CE6537A1-D6FC-4f65-9D91-7224C49458BB}"/>
                <c:ext xmlns:c16="http://schemas.microsoft.com/office/drawing/2014/chart" uri="{C3380CC4-5D6E-409C-BE32-E72D297353CC}">
                  <c16:uniqueId val="{00000001-2201-4DC1-B3DE-F8572CDE7F01}"/>
                </c:ext>
              </c:extLst>
            </c:dLbl>
            <c:dLbl>
              <c:idx val="6"/>
              <c:delete val="1"/>
              <c:extLst>
                <c:ext xmlns:c15="http://schemas.microsoft.com/office/drawing/2012/chart" uri="{CE6537A1-D6FC-4f65-9D91-7224C49458BB}"/>
                <c:ext xmlns:c16="http://schemas.microsoft.com/office/drawing/2014/chart" uri="{C3380CC4-5D6E-409C-BE32-E72D297353CC}">
                  <c16:uniqueId val="{00000000-B321-4A5D-B714-244918BB26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Score'!$B$6:$H$6</c:f>
              <c:strCache>
                <c:ptCount val="7"/>
                <c:pt idx="0">
                  <c:v>2016</c:v>
                </c:pt>
                <c:pt idx="1">
                  <c:v>2017</c:v>
                </c:pt>
                <c:pt idx="2">
                  <c:v>2018</c:v>
                </c:pt>
                <c:pt idx="3">
                  <c:v>2019</c:v>
                </c:pt>
                <c:pt idx="4">
                  <c:v>2020</c:v>
                </c:pt>
                <c:pt idx="5">
                  <c:v>2021</c:v>
                </c:pt>
                <c:pt idx="6">
                  <c:v>2022</c:v>
                </c:pt>
              </c:strCache>
            </c:strRef>
          </c:cat>
          <c:val>
            <c:numRef>
              <c:f>'Nation Brands Index Score'!$B$8:$H$8</c:f>
              <c:numCache>
                <c:formatCode>0.00</c:formatCode>
                <c:ptCount val="7"/>
                <c:pt idx="0">
                  <c:v>63.27</c:v>
                </c:pt>
                <c:pt idx="1">
                  <c:v>64.42</c:v>
                </c:pt>
                <c:pt idx="2">
                  <c:v>64.17</c:v>
                </c:pt>
                <c:pt idx="3">
                  <c:v>64.39</c:v>
                </c:pt>
                <c:pt idx="4">
                  <c:v>64.11</c:v>
                </c:pt>
                <c:pt idx="5">
                  <c:v>66.52</c:v>
                </c:pt>
                <c:pt idx="6">
                  <c:v>66.430000000000007</c:v>
                </c:pt>
              </c:numCache>
            </c:numRef>
          </c:val>
          <c:smooth val="0"/>
          <c:extLst>
            <c:ext xmlns:c16="http://schemas.microsoft.com/office/drawing/2014/chart" uri="{C3380CC4-5D6E-409C-BE32-E72D297353CC}">
              <c16:uniqueId val="{0000000B-61AE-4D0B-8082-FDC75F14CE04}"/>
            </c:ext>
          </c:extLst>
        </c:ser>
        <c:dLbls>
          <c:showLegendKey val="0"/>
          <c:showVal val="0"/>
          <c:showCatName val="0"/>
          <c:showSerName val="0"/>
          <c:showPercent val="0"/>
          <c:showBubbleSize val="0"/>
        </c:dLbls>
        <c:smooth val="0"/>
        <c:axId val="822396496"/>
        <c:axId val="822398848"/>
      </c:lineChart>
      <c:catAx>
        <c:axId val="82239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848"/>
        <c:crosses val="autoZero"/>
        <c:auto val="1"/>
        <c:lblAlgn val="ctr"/>
        <c:lblOffset val="100"/>
        <c:noMultiLvlLbl val="0"/>
      </c:catAx>
      <c:valAx>
        <c:axId val="822398848"/>
        <c:scaling>
          <c:orientation val="minMax"/>
          <c:max val="7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6496"/>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a:t>Share of Individuals who have cut back on holidays due to the cost of living in the UK as of May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03-5E49-4FE4-B56A-2A6A844994B4}"/>
              </c:ext>
            </c:extLst>
          </c:dPt>
          <c:dPt>
            <c:idx val="5"/>
            <c:invertIfNegative val="0"/>
            <c:bubble3D val="0"/>
            <c:spPr>
              <a:solidFill>
                <a:schemeClr val="accent3"/>
              </a:solidFill>
              <a:ln>
                <a:noFill/>
              </a:ln>
              <a:effectLst/>
            </c:spPr>
            <c:extLst>
              <c:ext xmlns:c16="http://schemas.microsoft.com/office/drawing/2014/chart" uri="{C3380CC4-5D6E-409C-BE32-E72D297353CC}">
                <c16:uniqueId val="{00000002-5E49-4FE4-B56A-2A6A844994B4}"/>
              </c:ext>
            </c:extLst>
          </c:dPt>
          <c:dPt>
            <c:idx val="6"/>
            <c:invertIfNegative val="0"/>
            <c:bubble3D val="0"/>
            <c:spPr>
              <a:solidFill>
                <a:schemeClr val="accent3"/>
              </a:solidFill>
              <a:ln>
                <a:noFill/>
              </a:ln>
              <a:effectLst/>
            </c:spPr>
            <c:extLst>
              <c:ext xmlns:c16="http://schemas.microsoft.com/office/drawing/2014/chart" uri="{C3380CC4-5D6E-409C-BE32-E72D297353CC}">
                <c16:uniqueId val="{00000001-5E49-4FE4-B56A-2A6A844994B4}"/>
              </c:ext>
            </c:extLst>
          </c:dPt>
          <c:cat>
            <c:strRef>
              <c:f>'cost of living'!$A$6:$A$12</c:f>
              <c:strCache>
                <c:ptCount val="7"/>
                <c:pt idx="0">
                  <c:v>I have reduced the amount I spend on this by seitching to a cheaper alternative(s)</c:v>
                </c:pt>
                <c:pt idx="1">
                  <c:v>I have made cutbacks, but not because I was forced to do so</c:v>
                </c:pt>
                <c:pt idx="2">
                  <c:v>I have stopped buying/spending money on this altogether</c:v>
                </c:pt>
                <c:pt idx="3">
                  <c:v>I have reduced the amount I spend on this by buying it/doing it less frequently</c:v>
                </c:pt>
                <c:pt idx="4">
                  <c:v>Not applicable - I was not spending money on this item</c:v>
                </c:pt>
                <c:pt idx="5">
                  <c:v>I have not made any cutbacks on this</c:v>
                </c:pt>
                <c:pt idx="6">
                  <c:v>Don't know</c:v>
                </c:pt>
              </c:strCache>
            </c:strRef>
          </c:cat>
          <c:val>
            <c:numRef>
              <c:f>'cost of living'!$B$6:$B$12</c:f>
              <c:numCache>
                <c:formatCode>0%</c:formatCode>
                <c:ptCount val="7"/>
                <c:pt idx="0">
                  <c:v>7.0000000000000007E-2</c:v>
                </c:pt>
                <c:pt idx="1">
                  <c:v>0.08</c:v>
                </c:pt>
                <c:pt idx="2">
                  <c:v>0.11</c:v>
                </c:pt>
                <c:pt idx="3">
                  <c:v>0.14000000000000001</c:v>
                </c:pt>
                <c:pt idx="4">
                  <c:v>0.28999999999999998</c:v>
                </c:pt>
                <c:pt idx="5">
                  <c:v>0.28999999999999998</c:v>
                </c:pt>
                <c:pt idx="6">
                  <c:v>0.03</c:v>
                </c:pt>
              </c:numCache>
            </c:numRef>
          </c:val>
          <c:extLst>
            <c:ext xmlns:c16="http://schemas.microsoft.com/office/drawing/2014/chart" uri="{C3380CC4-5D6E-409C-BE32-E72D297353CC}">
              <c16:uniqueId val="{00000000-5E49-4FE4-B56A-2A6A844994B4}"/>
            </c:ext>
          </c:extLst>
        </c:ser>
        <c:dLbls>
          <c:showLegendKey val="0"/>
          <c:showVal val="0"/>
          <c:showCatName val="0"/>
          <c:showSerName val="0"/>
          <c:showPercent val="0"/>
          <c:showBubbleSize val="0"/>
        </c:dLbls>
        <c:gapWidth val="150"/>
        <c:overlap val="100"/>
        <c:axId val="952334736"/>
        <c:axId val="952337688"/>
      </c:barChart>
      <c:catAx>
        <c:axId val="952334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2337688"/>
        <c:crosses val="autoZero"/>
        <c:auto val="1"/>
        <c:lblAlgn val="ctr"/>
        <c:lblOffset val="100"/>
        <c:noMultiLvlLbl val="0"/>
      </c:catAx>
      <c:valAx>
        <c:axId val="9523376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Share of respondents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952334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number of hotel rooms sold across NI</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'Hotels rooms'!$B$8</c:f>
              <c:strCache>
                <c:ptCount val="1"/>
                <c:pt idx="0">
                  <c:v>Estimated Rooms sold in Hotels</c:v>
                </c:pt>
              </c:strCache>
            </c:strRef>
          </c:tx>
          <c:spPr>
            <a:ln w="28575" cap="rnd">
              <a:solidFill>
                <a:schemeClr val="accent5"/>
              </a:solidFill>
              <a:round/>
            </a:ln>
            <a:effectLst/>
          </c:spPr>
          <c:marker>
            <c:symbol val="none"/>
          </c:marker>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4-49A4-43D6-802A-C61746E6E22D}"/>
              </c:ext>
            </c:extLst>
          </c:dPt>
          <c:dPt>
            <c:idx val="6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5-49A4-43D6-802A-C61746E6E22D}"/>
              </c:ext>
            </c:extLst>
          </c:dPt>
          <c:dPt>
            <c:idx val="6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6-49A4-43D6-802A-C61746E6E22D}"/>
              </c:ext>
            </c:extLst>
          </c:dPt>
          <c:dPt>
            <c:idx val="6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7-49A4-43D6-802A-C61746E6E22D}"/>
              </c:ext>
            </c:extLst>
          </c:dPt>
          <c:dPt>
            <c:idx val="6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8-49A4-43D6-802A-C61746E6E22D}"/>
              </c:ext>
            </c:extLst>
          </c:dPt>
          <c:dPt>
            <c:idx val="6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9-49A4-43D6-802A-C61746E6E22D}"/>
              </c:ext>
            </c:extLst>
          </c:dPt>
          <c:dPt>
            <c:idx val="6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A-49A4-43D6-802A-C61746E6E22D}"/>
              </c:ext>
            </c:extLst>
          </c:dPt>
          <c:dPt>
            <c:idx val="7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B-49A4-43D6-802A-C61746E6E22D}"/>
              </c:ext>
            </c:extLst>
          </c:dPt>
          <c:dPt>
            <c:idx val="7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C-49A4-43D6-802A-C61746E6E22D}"/>
              </c:ext>
            </c:extLst>
          </c:dPt>
          <c:dPt>
            <c:idx val="7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D-49A4-43D6-802A-C61746E6E22D}"/>
              </c:ext>
            </c:extLst>
          </c:dPt>
          <c:dPt>
            <c:idx val="7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E-49A4-43D6-802A-C61746E6E22D}"/>
              </c:ext>
            </c:extLst>
          </c:dPt>
          <c:dPt>
            <c:idx val="7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F-49A4-43D6-802A-C61746E6E22D}"/>
              </c:ext>
            </c:extLst>
          </c:dPt>
          <c:dPt>
            <c:idx val="7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0-49A4-43D6-802A-C61746E6E22D}"/>
              </c:ext>
            </c:extLst>
          </c:dPt>
          <c:dPt>
            <c:idx val="7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1-49A4-43D6-802A-C61746E6E22D}"/>
              </c:ext>
            </c:extLst>
          </c:dPt>
          <c:dPt>
            <c:idx val="7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2-49A4-43D6-802A-C61746E6E22D}"/>
              </c:ext>
            </c:extLst>
          </c:dPt>
          <c:dPt>
            <c:idx val="7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13-49A4-43D6-802A-C61746E6E22D}"/>
              </c:ext>
            </c:extLst>
          </c:dPt>
          <c:dPt>
            <c:idx val="7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0-28D0-44B3-A4F4-17766FD68EA4}"/>
              </c:ext>
            </c:extLst>
          </c:dPt>
          <c:dPt>
            <c:idx val="80"/>
            <c:marker>
              <c:symbol val="none"/>
            </c:marker>
            <c:bubble3D val="0"/>
            <c:spPr>
              <a:ln w="28575" cap="rnd">
                <a:solidFill>
                  <a:schemeClr val="accent5"/>
                </a:solidFill>
                <a:prstDash val="dashDot"/>
                <a:round/>
              </a:ln>
              <a:effectLst/>
            </c:spPr>
            <c:extLst>
              <c:ext xmlns:c16="http://schemas.microsoft.com/office/drawing/2014/chart" uri="{C3380CC4-5D6E-409C-BE32-E72D297353CC}">
                <c16:uniqueId val="{00000021-28D0-44B3-A4F4-17766FD68EA4}"/>
              </c:ext>
            </c:extLst>
          </c:dPt>
          <c:dPt>
            <c:idx val="8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4-E211-44DF-8FA0-008D1B50C6FC}"/>
              </c:ext>
            </c:extLst>
          </c:dPt>
          <c:dPt>
            <c:idx val="8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5-E211-44DF-8FA0-008D1B50C6FC}"/>
              </c:ext>
            </c:extLst>
          </c:dPt>
          <c:dPt>
            <c:idx val="8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8-B018-41F1-A26F-54E5FE79E99F}"/>
              </c:ext>
            </c:extLst>
          </c:dPt>
          <c:dPt>
            <c:idx val="8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9-B018-41F1-A26F-54E5FE79E99F}"/>
              </c:ext>
            </c:extLst>
          </c:dPt>
          <c:dPt>
            <c:idx val="8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A-B018-41F1-A26F-54E5FE79E99F}"/>
              </c:ext>
            </c:extLst>
          </c:dPt>
          <c:dPt>
            <c:idx val="8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E-35D3-4356-8D9E-4EF51993558D}"/>
              </c:ext>
            </c:extLst>
          </c:dPt>
          <c:dPt>
            <c:idx val="8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2F-35D3-4356-8D9E-4EF51993558D}"/>
              </c:ext>
            </c:extLst>
          </c:dPt>
          <c:dPt>
            <c:idx val="8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0-35D3-4356-8D9E-4EF51993558D}"/>
              </c:ext>
            </c:extLst>
          </c:dPt>
          <c:dPt>
            <c:idx val="8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4-85F9-40F9-B9EB-A5BCE1577D19}"/>
              </c:ext>
            </c:extLst>
          </c:dPt>
          <c:dPt>
            <c:idx val="9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5-85F9-40F9-B9EB-A5BCE1577D19}"/>
              </c:ext>
            </c:extLst>
          </c:dPt>
          <c:dPt>
            <c:idx val="91"/>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6-85F9-40F9-B9EB-A5BCE1577D19}"/>
              </c:ext>
            </c:extLst>
          </c:dPt>
          <c:dPt>
            <c:idx val="92"/>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7-85F9-40F9-B9EB-A5BCE1577D19}"/>
              </c:ext>
            </c:extLst>
          </c:dPt>
          <c:dPt>
            <c:idx val="9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C-6736-4587-B44B-11FBF58E77B0}"/>
              </c:ext>
            </c:extLst>
          </c:dPt>
          <c:dPt>
            <c:idx val="94"/>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3D-6736-4587-B44B-11FBF58E77B0}"/>
              </c:ext>
            </c:extLst>
          </c:dPt>
          <c:dPt>
            <c:idx val="95"/>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0-11D0-4443-8FB5-A82116F21E69}"/>
              </c:ext>
            </c:extLst>
          </c:dPt>
          <c:dPt>
            <c:idx val="96"/>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1-11D0-4443-8FB5-A82116F21E69}"/>
              </c:ext>
            </c:extLst>
          </c:dPt>
          <c:dPt>
            <c:idx val="97"/>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4-FE7A-4EAC-973D-3328E640D4FE}"/>
              </c:ext>
            </c:extLst>
          </c:dPt>
          <c:dPt>
            <c:idx val="98"/>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6-0A4A-4821-AA66-D4795164B5B7}"/>
              </c:ext>
            </c:extLst>
          </c:dPt>
          <c:dPt>
            <c:idx val="99"/>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7-0A4A-4821-AA66-D4795164B5B7}"/>
              </c:ext>
            </c:extLst>
          </c:dPt>
          <c:dPt>
            <c:idx val="100"/>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48-0A4A-4821-AA66-D4795164B5B7}"/>
              </c:ext>
            </c:extLst>
          </c:dPt>
          <c:cat>
            <c:strRef>
              <c:f>'Hotels rooms'!$A$9:$A$115</c:f>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June 2023</c:v>
                </c:pt>
                <c:pt idx="103">
                  <c:v>12 months to July 2023</c:v>
                </c:pt>
                <c:pt idx="104">
                  <c:v>12 months to Aug 2023</c:v>
                </c:pt>
                <c:pt idx="105">
                  <c:v>12 months to Sep 2023</c:v>
                </c:pt>
                <c:pt idx="106">
                  <c:v>12 months to Oct 2023</c:v>
                </c:pt>
              </c:strCache>
            </c:strRef>
          </c:cat>
          <c:val>
            <c:numRef>
              <c:f>'Hotels rooms'!$B$9:$B$115</c:f>
              <c:numCache>
                <c:formatCode>_(* #,##0_);_(* \(#,##0\);_(* "-"??_);_(@_)</c:formatCode>
                <c:ptCount val="107"/>
                <c:pt idx="0">
                  <c:v>1849521.42167173</c:v>
                </c:pt>
                <c:pt idx="1">
                  <c:v>1851402.3551132507</c:v>
                </c:pt>
                <c:pt idx="2">
                  <c:v>1853062.4272391261</c:v>
                </c:pt>
                <c:pt idx="3">
                  <c:v>1875195.6301086748</c:v>
                </c:pt>
                <c:pt idx="4">
                  <c:v>1882948.5030404772</c:v>
                </c:pt>
                <c:pt idx="5">
                  <c:v>1893856.0775225307</c:v>
                </c:pt>
                <c:pt idx="6">
                  <c:v>1907646.3557784595</c:v>
                </c:pt>
                <c:pt idx="7">
                  <c:v>1908124.4800053327</c:v>
                </c:pt>
                <c:pt idx="8">
                  <c:v>1906321.3964124767</c:v>
                </c:pt>
                <c:pt idx="9">
                  <c:v>1907929.1659618034</c:v>
                </c:pt>
                <c:pt idx="10">
                  <c:v>1907001.5762997693</c:v>
                </c:pt>
                <c:pt idx="11">
                  <c:v>1891447.3182142144</c:v>
                </c:pt>
                <c:pt idx="12">
                  <c:v>1897876.3195426711</c:v>
                </c:pt>
                <c:pt idx="13">
                  <c:v>1880403.0685369316</c:v>
                </c:pt>
                <c:pt idx="14">
                  <c:v>1879771.915964352</c:v>
                </c:pt>
                <c:pt idx="15">
                  <c:v>1873411.2333054063</c:v>
                </c:pt>
                <c:pt idx="16">
                  <c:v>1869576.4094018522</c:v>
                </c:pt>
                <c:pt idx="17">
                  <c:v>1866226.4720209199</c:v>
                </c:pt>
                <c:pt idx="18">
                  <c:v>1873676.9647953967</c:v>
                </c:pt>
                <c:pt idx="19">
                  <c:v>1903011.1811197884</c:v>
                </c:pt>
                <c:pt idx="20">
                  <c:v>1922431.1725288606</c:v>
                </c:pt>
                <c:pt idx="21">
                  <c:v>1944377.5885761529</c:v>
                </c:pt>
                <c:pt idx="22">
                  <c:v>1966225.4702924495</c:v>
                </c:pt>
                <c:pt idx="23">
                  <c:v>1992317.8115490316</c:v>
                </c:pt>
                <c:pt idx="24">
                  <c:v>2016024.3900910101</c:v>
                </c:pt>
                <c:pt idx="25">
                  <c:v>2056265.3827732939</c:v>
                </c:pt>
                <c:pt idx="26">
                  <c:v>2064661.223217692</c:v>
                </c:pt>
                <c:pt idx="27">
                  <c:v>2071677.8162868996</c:v>
                </c:pt>
                <c:pt idx="28">
                  <c:v>2079349.7005975267</c:v>
                </c:pt>
                <c:pt idx="29">
                  <c:v>2084692.8665591073</c:v>
                </c:pt>
                <c:pt idx="30">
                  <c:v>2092588.8883795021</c:v>
                </c:pt>
                <c:pt idx="31">
                  <c:v>2087625.980334908</c:v>
                </c:pt>
                <c:pt idx="32" formatCode="#,##0">
                  <c:v>2090456.6564944026</c:v>
                </c:pt>
                <c:pt idx="33" formatCode="#,##0">
                  <c:v>2091495.933747893</c:v>
                </c:pt>
                <c:pt idx="34" formatCode="#,##0">
                  <c:v>2100027.0173590835</c:v>
                </c:pt>
                <c:pt idx="35">
                  <c:v>2105129.2253709296</c:v>
                </c:pt>
                <c:pt idx="36">
                  <c:v>2105193.6179806227</c:v>
                </c:pt>
                <c:pt idx="37">
                  <c:v>2106929.9175392087</c:v>
                </c:pt>
                <c:pt idx="38">
                  <c:v>2114931.6451519066</c:v>
                </c:pt>
                <c:pt idx="39">
                  <c:v>2128500.4006096423</c:v>
                </c:pt>
                <c:pt idx="40">
                  <c:v>2132213.7551914225</c:v>
                </c:pt>
                <c:pt idx="41">
                  <c:v>2149106.4128780211</c:v>
                </c:pt>
                <c:pt idx="42">
                  <c:v>2157475.239653246</c:v>
                </c:pt>
                <c:pt idx="43">
                  <c:v>2163130.2715394688</c:v>
                </c:pt>
                <c:pt idx="44">
                  <c:v>2169948.4579318175</c:v>
                </c:pt>
                <c:pt idx="45">
                  <c:v>2180901.4680421674</c:v>
                </c:pt>
                <c:pt idx="46">
                  <c:v>2192852.1440155408</c:v>
                </c:pt>
                <c:pt idx="47">
                  <c:v>2200077.874126289</c:v>
                </c:pt>
                <c:pt idx="48">
                  <c:v>2211912.2785237655</c:v>
                </c:pt>
                <c:pt idx="49">
                  <c:v>2212884.865800255</c:v>
                </c:pt>
                <c:pt idx="50">
                  <c:v>2228647.8001340325</c:v>
                </c:pt>
                <c:pt idx="51">
                  <c:v>2229625.1106077698</c:v>
                </c:pt>
                <c:pt idx="52">
                  <c:v>2229757.0247861431</c:v>
                </c:pt>
                <c:pt idx="53">
                  <c:v>2235305.9964482239</c:v>
                </c:pt>
                <c:pt idx="54">
                  <c:v>2253968.8063452491</c:v>
                </c:pt>
                <c:pt idx="55">
                  <c:v>2284090.9828568534</c:v>
                </c:pt>
                <c:pt idx="56">
                  <c:v>2301985.6522921794</c:v>
                </c:pt>
                <c:pt idx="57">
                  <c:v>2307021.9520261083</c:v>
                </c:pt>
                <c:pt idx="58">
                  <c:v>2308807.605752626</c:v>
                </c:pt>
                <c:pt idx="59">
                  <c:v>2313087.6293088133</c:v>
                </c:pt>
                <c:pt idx="60">
                  <c:v>2312089.4683966869</c:v>
                </c:pt>
                <c:pt idx="61">
                  <c:v>2318322.6202500514</c:v>
                </c:pt>
                <c:pt idx="62">
                  <c:v>2297283.8186784051</c:v>
                </c:pt>
                <c:pt idx="63">
                  <c:v>2199186.9784810264</c:v>
                </c:pt>
                <c:pt idx="64">
                  <c:v>2026898.4516859169</c:v>
                </c:pt>
                <c:pt idx="65">
                  <c:v>1817846.3208624469</c:v>
                </c:pt>
                <c:pt idx="66">
                  <c:v>1589961.0291345678</c:v>
                </c:pt>
                <c:pt idx="67">
                  <c:v>1436654.7353007132</c:v>
                </c:pt>
                <c:pt idx="68">
                  <c:v>1364845.3419895736</c:v>
                </c:pt>
                <c:pt idx="69">
                  <c:v>1269906.6682355895</c:v>
                </c:pt>
                <c:pt idx="70">
                  <c:v>1123496.3096963419</c:v>
                </c:pt>
                <c:pt idx="71">
                  <c:v>949551.81585821696</c:v>
                </c:pt>
                <c:pt idx="72">
                  <c:v>834788</c:v>
                </c:pt>
                <c:pt idx="73">
                  <c:v>684251</c:v>
                </c:pt>
                <c:pt idx="74">
                  <c:v>541585</c:v>
                </c:pt>
                <c:pt idx="75">
                  <c:v>467317</c:v>
                </c:pt>
                <c:pt idx="76">
                  <c:v>467317</c:v>
                </c:pt>
                <c:pt idx="77">
                  <c:v>507648.61086583999</c:v>
                </c:pt>
                <c:pt idx="78">
                  <c:v>671880.61086583999</c:v>
                </c:pt>
                <c:pt idx="79">
                  <c:v>767016.61086583999</c:v>
                </c:pt>
                <c:pt idx="80">
                  <c:v>830414.80709298933</c:v>
                </c:pt>
                <c:pt idx="81">
                  <c:v>909475.50325325306</c:v>
                </c:pt>
                <c:pt idx="82">
                  <c:v>1051351.2147040924</c:v>
                </c:pt>
                <c:pt idx="83">
                  <c:v>1228713.098339685</c:v>
                </c:pt>
                <c:pt idx="84">
                  <c:v>1324516.5291461044</c:v>
                </c:pt>
                <c:pt idx="85">
                  <c:v>1429960.3937000877</c:v>
                </c:pt>
                <c:pt idx="86">
                  <c:v>1586057.9293608356</c:v>
                </c:pt>
                <c:pt idx="87">
                  <c:v>1765956.5699545559</c:v>
                </c:pt>
                <c:pt idx="88">
                  <c:v>1957084.1971739721</c:v>
                </c:pt>
                <c:pt idx="89">
                  <c:v>2124733.4653051919</c:v>
                </c:pt>
                <c:pt idx="90">
                  <c:v>2181874.9538183524</c:v>
                </c:pt>
                <c:pt idx="91">
                  <c:v>2218539.6710767457</c:v>
                </c:pt>
                <c:pt idx="92">
                  <c:v>2212624.7921878314</c:v>
                </c:pt>
                <c:pt idx="93">
                  <c:v>2239271.7118453323</c:v>
                </c:pt>
                <c:pt idx="94">
                  <c:v>2246189.7429304547</c:v>
                </c:pt>
                <c:pt idx="95">
                  <c:v>2266437.6881421604</c:v>
                </c:pt>
                <c:pt idx="96">
                  <c:v>2289343.2614941807</c:v>
                </c:pt>
                <c:pt idx="97">
                  <c:v>2297163.3969401978</c:v>
                </c:pt>
                <c:pt idx="98">
                  <c:v>2293142.9952401672</c:v>
                </c:pt>
                <c:pt idx="99">
                  <c:v>2295059.1255318136</c:v>
                </c:pt>
                <c:pt idx="100">
                  <c:v>2283143.0124691371</c:v>
                </c:pt>
                <c:pt idx="101">
                  <c:v>2274711</c:v>
                </c:pt>
                <c:pt idx="102">
                  <c:v>2266141</c:v>
                </c:pt>
                <c:pt idx="103">
                  <c:v>2252149</c:v>
                </c:pt>
                <c:pt idx="104">
                  <c:v>2237595</c:v>
                </c:pt>
                <c:pt idx="105">
                  <c:v>2201541</c:v>
                </c:pt>
                <c:pt idx="106">
                  <c:v>2178532</c:v>
                </c:pt>
              </c:numCache>
            </c:numRef>
          </c:val>
          <c:smooth val="0"/>
          <c:extLst>
            <c:ext xmlns:c16="http://schemas.microsoft.com/office/drawing/2014/chart" uri="{C3380CC4-5D6E-409C-BE32-E72D297353CC}">
              <c16:uniqueId val="{00000000-49A4-43D6-802A-C61746E6E22D}"/>
            </c:ext>
          </c:extLst>
        </c:ser>
        <c:dLbls>
          <c:showLegendKey val="0"/>
          <c:showVal val="0"/>
          <c:showCatName val="0"/>
          <c:showSerName val="0"/>
          <c:showPercent val="0"/>
          <c:showBubbleSize val="0"/>
        </c:dLbls>
        <c:smooth val="0"/>
        <c:axId val="1410984000"/>
        <c:axId val="1410982360"/>
        <c:extLst>
          <c:ext xmlns:c15="http://schemas.microsoft.com/office/drawing/2012/chart" uri="{02D57815-91ED-43cb-92C2-25804820EDAC}">
            <c15:filteredLineSeries>
              <c15:ser>
                <c:idx val="1"/>
                <c:order val="1"/>
                <c:tx>
                  <c:strRef>
                    <c:extLst>
                      <c:ext uri="{02D57815-91ED-43cb-92C2-25804820EDAC}">
                        <c15:formulaRef>
                          <c15:sqref>'Hotels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'Hotels rooms'!$A$9:$A$115</c15:sqref>
                        </c15:formulaRef>
                      </c:ext>
                    </c:extLst>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June 2023</c:v>
                      </c:pt>
                      <c:pt idx="103">
                        <c:v>12 months to July 2023</c:v>
                      </c:pt>
                      <c:pt idx="104">
                        <c:v>12 months to Aug 2023</c:v>
                      </c:pt>
                      <c:pt idx="105">
                        <c:v>12 months to Sep 2023</c:v>
                      </c:pt>
                      <c:pt idx="106">
                        <c:v>12 months to Oct 2023</c:v>
                      </c:pt>
                    </c:strCache>
                  </c:strRef>
                </c:cat>
                <c:val>
                  <c:numRef>
                    <c:extLst>
                      <c:ext uri="{02D57815-91ED-43cb-92C2-25804820EDAC}">
                        <c15:formulaRef>
                          <c15:sqref>'Hotels rooms'!$C$9:$C$115</c15:sqref>
                        </c15:formulaRef>
                      </c:ext>
                    </c:extLst>
                    <c:numCache>
                      <c:formatCode>0%</c:formatCode>
                      <c:ptCount val="107"/>
                      <c:pt idx="12">
                        <c:v>2.6144545991381093E-2</c:v>
                      </c:pt>
                      <c:pt idx="13">
                        <c:v>1.5664187389405691E-2</c:v>
                      </c:pt>
                      <c:pt idx="14">
                        <c:v>1.4413701520579811E-2</c:v>
                      </c:pt>
                      <c:pt idx="15">
                        <c:v>-9.5157901107366155E-4</c:v>
                      </c:pt>
                      <c:pt idx="16">
                        <c:v>-7.1016778297614122E-3</c:v>
                      </c:pt>
                      <c:pt idx="17">
                        <c:v>-1.458907349377613E-2</c:v>
                      </c:pt>
                      <c:pt idx="18">
                        <c:v>-1.7806964524722295E-2</c:v>
                      </c:pt>
                      <c:pt idx="19">
                        <c:v>-2.6797512107438639E-3</c:v>
                      </c:pt>
                      <c:pt idx="20">
                        <c:v>8.4507135820334877E-3</c:v>
                      </c:pt>
                      <c:pt idx="21">
                        <c:v>1.9103656081474889E-2</c:v>
                      </c:pt>
                      <c:pt idx="22">
                        <c:v>3.1056027812832013E-2</c:v>
                      </c:pt>
                      <c:pt idx="23">
                        <c:v>5.3329792674348876E-2</c:v>
                      </c:pt>
                      <c:pt idx="24">
                        <c:v>6.2252776607070501E-2</c:v>
                      </c:pt>
                      <c:pt idx="25">
                        <c:v>9.3523732852230368E-2</c:v>
                      </c:pt>
                      <c:pt idx="26">
                        <c:v>9.8357309034744766E-2</c:v>
                      </c:pt>
                      <c:pt idx="27">
                        <c:v>0.10583185338953907</c:v>
                      </c:pt>
                      <c:pt idx="28">
                        <c:v>0.11220364684789157</c:v>
                      </c:pt>
                      <c:pt idx="29">
                        <c:v>0.11706317417178855</c:v>
                      </c:pt>
                      <c:pt idx="30">
                        <c:v>0.11683546721086491</c:v>
                      </c:pt>
                      <c:pt idx="31">
                        <c:v>9.7011936160294507E-2</c:v>
                      </c:pt>
                      <c:pt idx="32">
                        <c:v>8.7402600606248465E-2</c:v>
                      </c:pt>
                      <c:pt idx="33">
                        <c:v>7.5663464769450073E-2</c:v>
                      </c:pt>
                      <c:pt idx="34">
                        <c:v>6.8049951080499882E-2</c:v>
                      </c:pt>
                      <c:pt idx="35">
                        <c:v>5.6623201965045326E-2</c:v>
                      </c:pt>
                      <c:pt idx="36">
                        <c:v>4.4230232693557421E-2</c:v>
                      </c:pt>
                      <c:pt idx="37">
                        <c:v>2.4639103099417695E-2</c:v>
                      </c:pt>
                      <c:pt idx="38">
                        <c:v>2.4348024445322903E-2</c:v>
                      </c:pt>
                      <c:pt idx="39">
                        <c:v>2.7428292119566475E-2</c:v>
                      </c:pt>
                      <c:pt idx="40">
                        <c:v>2.5423359321765194E-2</c:v>
                      </c:pt>
                      <c:pt idx="41">
                        <c:v>3.0898338720385068E-2</c:v>
                      </c:pt>
                      <c:pt idx="42">
                        <c:v>3.1007691780296033E-2</c:v>
                      </c:pt>
                      <c:pt idx="43">
                        <c:v>3.6167537631644146E-2</c:v>
                      </c:pt>
                      <c:pt idx="44">
                        <c:v>3.8026046218398502E-2</c:v>
                      </c:pt>
                      <c:pt idx="45">
                        <c:v>4.2747170984962224E-2</c:v>
                      </c:pt>
                      <c:pt idx="46">
                        <c:v>4.4201872589806381E-2</c:v>
                      </c:pt>
                      <c:pt idx="47">
                        <c:v>4.5103477549521577E-2</c:v>
                      </c:pt>
                      <c:pt idx="48">
                        <c:v>5.0693038223016837E-2</c:v>
                      </c:pt>
                      <c:pt idx="49">
                        <c:v>5.0288786247240973E-2</c:v>
                      </c:pt>
                      <c:pt idx="50">
                        <c:v>5.3768241277584221E-2</c:v>
                      </c:pt>
                      <c:pt idx="51">
                        <c:v>4.7509838367502083E-2</c:v>
                      </c:pt>
                      <c:pt idx="52">
                        <c:v>4.5747415969541703E-2</c:v>
                      </c:pt>
                      <c:pt idx="53">
                        <c:v>4.0109499954805318E-2</c:v>
                      </c:pt>
                      <c:pt idx="54">
                        <c:v>4.4725225540716611E-2</c:v>
                      </c:pt>
                      <c:pt idx="55">
                        <c:v>5.5919291088880475E-2</c:v>
                      </c:pt>
                      <c:pt idx="56">
                        <c:v>6.0848078615750548E-2</c:v>
                      </c:pt>
                      <c:pt idx="57">
                        <c:v>5.7829519504685109E-2</c:v>
                      </c:pt>
                      <c:pt idx="58">
                        <c:v>5.2878832735502188E-2</c:v>
                      </c:pt>
                      <c:pt idx="59">
                        <c:v>5.1366252309320404E-2</c:v>
                      </c:pt>
                      <c:pt idx="60">
                        <c:v>4.5289856584990747E-2</c:v>
                      </c:pt>
                      <c:pt idx="61">
                        <c:v>4.7647193977110279E-2</c:v>
                      </c:pt>
                      <c:pt idx="62">
                        <c:v>3.0797158052629409E-2</c:v>
                      </c:pt>
                      <c:pt idx="63">
                        <c:v>-1.3651681613168754E-2</c:v>
                      </c:pt>
                      <c:pt idx="64">
                        <c:v>-9.097788272230356E-2</c:v>
                      </c:pt>
                      <c:pt idx="65">
                        <c:v>-0.18675728345429982</c:v>
                      </c:pt>
                      <c:pt idx="66">
                        <c:v>-0.29459492755241468</c:v>
                      </c:pt>
                      <c:pt idx="67">
                        <c:v>-0.3710168526195044</c:v>
                      </c:pt>
                      <c:pt idx="68">
                        <c:v>-0.40710084763971388</c:v>
                      </c:pt>
                      <c:pt idx="69">
                        <c:v>-0.44954721080121818</c:v>
                      </c:pt>
                      <c:pt idx="70">
                        <c:v>-0.51338677727107362</c:v>
                      </c:pt>
                      <c:pt idx="71">
                        <c:v>-0.58948731391470977</c:v>
                      </c:pt>
                      <c:pt idx="72">
                        <c:v>-0.63894649778458534</c:v>
                      </c:pt>
                      <c:pt idx="73">
                        <c:v>-0.70485082877455707</c:v>
                      </c:pt>
                      <c:pt idx="74">
                        <c:v>-0.76424985210945062</c:v>
                      </c:pt>
                      <c:pt idx="75">
                        <c:v>-0.78750465305011275</c:v>
                      </c:pt>
                      <c:pt idx="76">
                        <c:v>-0.76944232227751774</c:v>
                      </c:pt>
                      <c:pt idx="77">
                        <c:v>-0.72074173430403365</c:v>
                      </c:pt>
                      <c:pt idx="78">
                        <c:v>-0.57742322072412589</c:v>
                      </c:pt>
                      <c:pt idx="79">
                        <c:v>-0.46610929402930484</c:v>
                      </c:pt>
                      <c:pt idx="80">
                        <c:v>-0.39156856711510607</c:v>
                      </c:pt>
                      <c:pt idx="81">
                        <c:v>-0.28382492508927459</c:v>
                      </c:pt>
                      <c:pt idx="82">
                        <c:v>-6.4214803706608398E-2</c:v>
                      </c:pt>
                      <c:pt idx="83">
                        <c:v>0.29399267930329692</c:v>
                      </c:pt>
                      <c:pt idx="84">
                        <c:v>0.58665017842386857</c:v>
                      </c:pt>
                      <c:pt idx="85">
                        <c:v>1.0898184930677306</c:v>
                      </c:pt>
                      <c:pt idx="86">
                        <c:v>1.92854848151414</c:v>
                      </c:pt>
                      <c:pt idx="87">
                        <c:v>2.7789264459768335</c:v>
                      </c:pt>
                      <c:pt idx="88">
                        <c:v>3.1879156914342346</c:v>
                      </c:pt>
                      <c:pt idx="89">
                        <c:v>3.1854413068938956</c:v>
                      </c:pt>
                      <c:pt idx="90">
                        <c:v>2.2474146723874213</c:v>
                      </c:pt>
                      <c:pt idx="91">
                        <c:v>1.892427151704533</c:v>
                      </c:pt>
                      <c:pt idx="92">
                        <c:v>1.6644813812189925</c:v>
                      </c:pt>
                      <c:pt idx="93">
                        <c:v>1.462157258590596</c:v>
                      </c:pt>
                      <c:pt idx="94">
                        <c:v>1.1364789534795516</c:v>
                      </c:pt>
                      <c:pt idx="95">
                        <c:v>0.84456216117880945</c:v>
                      </c:pt>
                      <c:pt idx="96">
                        <c:v>0.72843691348275241</c:v>
                      </c:pt>
                      <c:pt idx="97">
                        <c:v>0.60645246334143765</c:v>
                      </c:pt>
                      <c:pt idx="98">
                        <c:v>0.44581288790900558</c:v>
                      </c:pt>
                      <c:pt idx="99">
                        <c:v>0.29961243927469478</c:v>
                      </c:pt>
                      <c:pt idx="100">
                        <c:v>0.16660438818421486</c:v>
                      </c:pt>
                      <c:pt idx="101">
                        <c:v>7.0586516917906988E-2</c:v>
                      </c:pt>
                      <c:pt idx="102">
                        <c:v>3.8620932897267667E-2</c:v>
                      </c:pt>
                      <c:pt idx="103">
                        <c:v>1.5149302652290336E-2</c:v>
                      </c:pt>
                      <c:pt idx="104">
                        <c:v>1.1285333103168491E-2</c:v>
                      </c:pt>
                      <c:pt idx="105">
                        <c:v>-1.6849546058097291E-2</c:v>
                      </c:pt>
                      <c:pt idx="106">
                        <c:v>-3.0121116501131424E-2</c:v>
                      </c:pt>
                    </c:numCache>
                  </c:numRef>
                </c:val>
                <c:smooth val="0"/>
                <c:extLst>
                  <c:ext xmlns:c16="http://schemas.microsoft.com/office/drawing/2014/chart" uri="{C3380CC4-5D6E-409C-BE32-E72D297353CC}">
                    <c16:uniqueId val="{00000001-49A4-43D6-802A-C61746E6E22D}"/>
                  </c:ext>
                </c:extLst>
              </c15:ser>
            </c15:filteredLineSeries>
          </c:ext>
        </c:extLst>
      </c:lineChart>
      <c:catAx>
        <c:axId val="141098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2360"/>
        <c:crosses val="autoZero"/>
        <c:auto val="1"/>
        <c:lblAlgn val="ctr"/>
        <c:lblOffset val="100"/>
        <c:tickLblSkip val="12"/>
        <c:noMultiLvlLbl val="0"/>
      </c:catAx>
      <c:valAx>
        <c:axId val="141098236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10984000"/>
        <c:crosses val="autoZero"/>
        <c:crossBetween val="between"/>
        <c:majorUnit val="1000000"/>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Change year on year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6154760608840946E-2"/>
          <c:y val="0.15115431348724179"/>
          <c:w val="0.91207933109743755"/>
          <c:h val="0.77108140947752124"/>
        </c:manualLayout>
      </c:layout>
      <c:barChart>
        <c:barDir val="col"/>
        <c:grouping val="clustered"/>
        <c:varyColors val="0"/>
        <c:ser>
          <c:idx val="1"/>
          <c:order val="1"/>
          <c:tx>
            <c:strRef>
              <c:f>'Hotels rooms'!$C$8</c:f>
              <c:strCache>
                <c:ptCount val="1"/>
                <c:pt idx="0">
                  <c:v>% Change year on year</c:v>
                </c:pt>
              </c:strCache>
            </c:strRef>
          </c:tx>
          <c:spPr>
            <a:solidFill>
              <a:schemeClr val="accent5"/>
            </a:solidFill>
            <a:ln>
              <a:solidFill>
                <a:schemeClr val="accent5"/>
              </a:solidFill>
            </a:ln>
            <a:effectLst/>
          </c:spPr>
          <c:invertIfNegative val="0"/>
          <c:dPt>
            <c:idx val="5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1-4A95-4796-89DB-47132F0FF741}"/>
              </c:ext>
            </c:extLst>
          </c:dPt>
          <c:dPt>
            <c:idx val="5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4-4A95-4796-89DB-47132F0FF741}"/>
              </c:ext>
            </c:extLst>
          </c:dPt>
          <c:dPt>
            <c:idx val="5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3-4A95-4796-89DB-47132F0FF741}"/>
              </c:ext>
            </c:extLst>
          </c:dPt>
          <c:dPt>
            <c:idx val="5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2-4A95-4796-89DB-47132F0FF741}"/>
              </c:ext>
            </c:extLst>
          </c:dPt>
          <c:dPt>
            <c:idx val="5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5-4A95-4796-89DB-47132F0FF741}"/>
              </c:ext>
            </c:extLst>
          </c:dPt>
          <c:dPt>
            <c:idx val="5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6-4A95-4796-89DB-47132F0FF741}"/>
              </c:ext>
            </c:extLst>
          </c:dPt>
          <c:dPt>
            <c:idx val="5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7-4A95-4796-89DB-47132F0FF741}"/>
              </c:ext>
            </c:extLst>
          </c:dPt>
          <c:dPt>
            <c:idx val="5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8-4A95-4796-89DB-47132F0FF741}"/>
              </c:ext>
            </c:extLst>
          </c:dPt>
          <c:dPt>
            <c:idx val="5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9-4A95-4796-89DB-47132F0FF741}"/>
              </c:ext>
            </c:extLst>
          </c:dPt>
          <c:dPt>
            <c:idx val="6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A-4A95-4796-89DB-47132F0FF741}"/>
              </c:ext>
            </c:extLst>
          </c:dPt>
          <c:dPt>
            <c:idx val="6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B-4A95-4796-89DB-47132F0FF741}"/>
              </c:ext>
            </c:extLst>
          </c:dPt>
          <c:dPt>
            <c:idx val="6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C-4A95-4796-89DB-47132F0FF741}"/>
              </c:ext>
            </c:extLst>
          </c:dPt>
          <c:dPt>
            <c:idx val="6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D-4A95-4796-89DB-47132F0FF741}"/>
              </c:ext>
            </c:extLst>
          </c:dPt>
          <c:dPt>
            <c:idx val="6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E-4A95-4796-89DB-47132F0FF741}"/>
              </c:ext>
            </c:extLst>
          </c:dPt>
          <c:dPt>
            <c:idx val="6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0F-4A95-4796-89DB-47132F0FF741}"/>
              </c:ext>
            </c:extLst>
          </c:dPt>
          <c:dPt>
            <c:idx val="6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10-4A95-4796-89DB-47132F0FF741}"/>
              </c:ext>
            </c:extLst>
          </c:dPt>
          <c:dPt>
            <c:idx val="6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0-8022-4B80-B1DB-EE4B0E7D08A8}"/>
              </c:ext>
            </c:extLst>
          </c:dPt>
          <c:dPt>
            <c:idx val="6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1-8022-4B80-B1DB-EE4B0E7D08A8}"/>
              </c:ext>
            </c:extLst>
          </c:dPt>
          <c:dPt>
            <c:idx val="6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4-F969-4617-9065-3F4F552C1796}"/>
              </c:ext>
            </c:extLst>
          </c:dPt>
          <c:dPt>
            <c:idx val="7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5-F969-4617-9065-3F4F552C1796}"/>
              </c:ext>
            </c:extLst>
          </c:dPt>
          <c:dPt>
            <c:idx val="7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8-198A-446E-A5FF-B3C779626E95}"/>
              </c:ext>
            </c:extLst>
          </c:dPt>
          <c:dPt>
            <c:idx val="7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9-198A-446E-A5FF-B3C779626E95}"/>
              </c:ext>
            </c:extLst>
          </c:dPt>
          <c:dPt>
            <c:idx val="7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A-198A-446E-A5FF-B3C779626E95}"/>
              </c:ext>
            </c:extLst>
          </c:dPt>
          <c:dPt>
            <c:idx val="7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E-9200-4890-B951-DB40B03B8D23}"/>
              </c:ext>
            </c:extLst>
          </c:dPt>
          <c:dPt>
            <c:idx val="7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2F-9200-4890-B951-DB40B03B8D23}"/>
              </c:ext>
            </c:extLst>
          </c:dPt>
          <c:dPt>
            <c:idx val="7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0-9200-4890-B951-DB40B03B8D23}"/>
              </c:ext>
            </c:extLst>
          </c:dPt>
          <c:dPt>
            <c:idx val="7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4-2665-43A1-8D96-C5B7B838B633}"/>
              </c:ext>
            </c:extLst>
          </c:dPt>
          <c:dPt>
            <c:idx val="7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5-2665-43A1-8D96-C5B7B838B633}"/>
              </c:ext>
            </c:extLst>
          </c:dPt>
          <c:dPt>
            <c:idx val="79"/>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6-2665-43A1-8D96-C5B7B838B633}"/>
              </c:ext>
            </c:extLst>
          </c:dPt>
          <c:dPt>
            <c:idx val="80"/>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7-2665-43A1-8D96-C5B7B838B633}"/>
              </c:ext>
            </c:extLst>
          </c:dPt>
          <c:dPt>
            <c:idx val="81"/>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C-D2A9-4958-862D-678D53B3AF7A}"/>
              </c:ext>
            </c:extLst>
          </c:dPt>
          <c:dPt>
            <c:idx val="82"/>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3D-D2A9-4958-862D-678D53B3AF7A}"/>
              </c:ext>
            </c:extLst>
          </c:dPt>
          <c:dPt>
            <c:idx val="83"/>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0-46D1-4414-8BC8-EE1D3B5A90DA}"/>
              </c:ext>
            </c:extLst>
          </c:dPt>
          <c:dPt>
            <c:idx val="84"/>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1-46D1-4414-8BC8-EE1D3B5A90DA}"/>
              </c:ext>
            </c:extLst>
          </c:dPt>
          <c:dPt>
            <c:idx val="85"/>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4-EA37-4370-8813-3D9210BFB8D1}"/>
              </c:ext>
            </c:extLst>
          </c:dPt>
          <c:dPt>
            <c:idx val="86"/>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6-9A4E-4502-BAC9-7C9FD87BC122}"/>
              </c:ext>
            </c:extLst>
          </c:dPt>
          <c:dPt>
            <c:idx val="87"/>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7-9A4E-4502-BAC9-7C9FD87BC122}"/>
              </c:ext>
            </c:extLst>
          </c:dPt>
          <c:dPt>
            <c:idx val="88"/>
            <c:invertIfNegative val="0"/>
            <c:bubble3D val="0"/>
            <c:spPr>
              <a:pattFill prst="dkUpDiag">
                <a:fgClr>
                  <a:schemeClr val="accent5"/>
                </a:fgClr>
                <a:bgClr>
                  <a:schemeClr val="bg1"/>
                </a:bgClr>
              </a:pattFill>
              <a:ln>
                <a:solidFill>
                  <a:schemeClr val="accent5"/>
                </a:solidFill>
              </a:ln>
              <a:effectLst/>
            </c:spPr>
            <c:extLst>
              <c:ext xmlns:c16="http://schemas.microsoft.com/office/drawing/2014/chart" uri="{C3380CC4-5D6E-409C-BE32-E72D297353CC}">
                <c16:uniqueId val="{00000048-9A4E-4502-BAC9-7C9FD87BC122}"/>
              </c:ext>
            </c:extLst>
          </c:dPt>
          <c:cat>
            <c:strRef>
              <c:extLst>
                <c:ext xmlns:c15="http://schemas.microsoft.com/office/drawing/2012/chart" uri="{02D57815-91ED-43cb-92C2-25804820EDAC}">
                  <c15:fullRef>
                    <c15:sqref>'Hotels rooms'!$A$9:$A$115</c15:sqref>
                  </c15:fullRef>
                </c:ext>
              </c:extLst>
              <c:f>'Hotels rooms'!$A$21:$A$115</c:f>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June 2023</c:v>
                </c:pt>
                <c:pt idx="91">
                  <c:v>12 months to July 2023</c:v>
                </c:pt>
                <c:pt idx="92">
                  <c:v>12 months to Aug 2023</c:v>
                </c:pt>
                <c:pt idx="93">
                  <c:v>12 months to Sep 2023</c:v>
                </c:pt>
                <c:pt idx="94">
                  <c:v>12 months to Oct 2023</c:v>
                </c:pt>
              </c:strCache>
            </c:strRef>
          </c:cat>
          <c:val>
            <c:numRef>
              <c:extLst>
                <c:ext xmlns:c15="http://schemas.microsoft.com/office/drawing/2012/chart" uri="{02D57815-91ED-43cb-92C2-25804820EDAC}">
                  <c15:fullRef>
                    <c15:sqref>'Hotels rooms'!$C$9:$C$115</c15:sqref>
                  </c15:fullRef>
                </c:ext>
              </c:extLst>
              <c:f>'Hotels rooms'!$C$21:$C$115</c:f>
              <c:numCache>
                <c:formatCode>0%</c:formatCode>
                <c:ptCount val="95"/>
                <c:pt idx="0">
                  <c:v>2.6144545991381093E-2</c:v>
                </c:pt>
                <c:pt idx="1">
                  <c:v>1.5664187389405691E-2</c:v>
                </c:pt>
                <c:pt idx="2">
                  <c:v>1.4413701520579811E-2</c:v>
                </c:pt>
                <c:pt idx="3">
                  <c:v>-9.5157901107366155E-4</c:v>
                </c:pt>
                <c:pt idx="4">
                  <c:v>-7.1016778297614122E-3</c:v>
                </c:pt>
                <c:pt idx="5">
                  <c:v>-1.458907349377613E-2</c:v>
                </c:pt>
                <c:pt idx="6">
                  <c:v>-1.7806964524722295E-2</c:v>
                </c:pt>
                <c:pt idx="7">
                  <c:v>-2.6797512107438639E-3</c:v>
                </c:pt>
                <c:pt idx="8">
                  <c:v>8.4507135820334877E-3</c:v>
                </c:pt>
                <c:pt idx="9">
                  <c:v>1.9103656081474889E-2</c:v>
                </c:pt>
                <c:pt idx="10">
                  <c:v>3.1056027812832013E-2</c:v>
                </c:pt>
                <c:pt idx="11">
                  <c:v>5.3329792674348876E-2</c:v>
                </c:pt>
                <c:pt idx="12">
                  <c:v>6.2252776607070501E-2</c:v>
                </c:pt>
                <c:pt idx="13">
                  <c:v>9.3523732852230368E-2</c:v>
                </c:pt>
                <c:pt idx="14">
                  <c:v>9.8357309034744766E-2</c:v>
                </c:pt>
                <c:pt idx="15">
                  <c:v>0.10583185338953907</c:v>
                </c:pt>
                <c:pt idx="16">
                  <c:v>0.11220364684789157</c:v>
                </c:pt>
                <c:pt idx="17">
                  <c:v>0.11706317417178855</c:v>
                </c:pt>
                <c:pt idx="18">
                  <c:v>0.11683546721086491</c:v>
                </c:pt>
                <c:pt idx="19">
                  <c:v>9.7011936160294507E-2</c:v>
                </c:pt>
                <c:pt idx="20">
                  <c:v>8.7402600606248465E-2</c:v>
                </c:pt>
                <c:pt idx="21">
                  <c:v>7.5663464769450073E-2</c:v>
                </c:pt>
                <c:pt idx="22">
                  <c:v>6.8049951080499882E-2</c:v>
                </c:pt>
                <c:pt idx="23">
                  <c:v>5.6623201965045326E-2</c:v>
                </c:pt>
                <c:pt idx="24">
                  <c:v>4.4230232693557421E-2</c:v>
                </c:pt>
                <c:pt idx="25">
                  <c:v>2.4639103099417695E-2</c:v>
                </c:pt>
                <c:pt idx="26">
                  <c:v>2.4348024445322903E-2</c:v>
                </c:pt>
                <c:pt idx="27">
                  <c:v>2.7428292119566475E-2</c:v>
                </c:pt>
                <c:pt idx="28">
                  <c:v>2.5423359321765194E-2</c:v>
                </c:pt>
                <c:pt idx="29">
                  <c:v>3.0898338720385068E-2</c:v>
                </c:pt>
                <c:pt idx="30">
                  <c:v>3.1007691780296033E-2</c:v>
                </c:pt>
                <c:pt idx="31">
                  <c:v>3.6167537631644146E-2</c:v>
                </c:pt>
                <c:pt idx="32">
                  <c:v>3.8026046218398502E-2</c:v>
                </c:pt>
                <c:pt idx="33">
                  <c:v>4.2747170984962224E-2</c:v>
                </c:pt>
                <c:pt idx="34">
                  <c:v>4.4201872589806381E-2</c:v>
                </c:pt>
                <c:pt idx="35">
                  <c:v>4.5103477549521577E-2</c:v>
                </c:pt>
                <c:pt idx="36">
                  <c:v>5.0693038223016837E-2</c:v>
                </c:pt>
                <c:pt idx="37">
                  <c:v>5.0288786247240973E-2</c:v>
                </c:pt>
                <c:pt idx="38">
                  <c:v>5.3768241277584221E-2</c:v>
                </c:pt>
                <c:pt idx="39">
                  <c:v>4.7509838367502083E-2</c:v>
                </c:pt>
                <c:pt idx="40">
                  <c:v>4.5747415969541703E-2</c:v>
                </c:pt>
                <c:pt idx="41">
                  <c:v>4.0109499954805318E-2</c:v>
                </c:pt>
                <c:pt idx="42">
                  <c:v>4.4725225540716611E-2</c:v>
                </c:pt>
                <c:pt idx="43">
                  <c:v>5.5919291088880475E-2</c:v>
                </c:pt>
                <c:pt idx="44">
                  <c:v>6.0848078615750548E-2</c:v>
                </c:pt>
                <c:pt idx="45">
                  <c:v>5.7829519504685109E-2</c:v>
                </c:pt>
                <c:pt idx="46">
                  <c:v>5.2878832735502188E-2</c:v>
                </c:pt>
                <c:pt idx="47">
                  <c:v>5.1366252309320404E-2</c:v>
                </c:pt>
                <c:pt idx="48">
                  <c:v>4.5289856584990747E-2</c:v>
                </c:pt>
                <c:pt idx="49">
                  <c:v>4.7647193977110279E-2</c:v>
                </c:pt>
                <c:pt idx="50">
                  <c:v>3.0797158052629409E-2</c:v>
                </c:pt>
                <c:pt idx="51">
                  <c:v>-1.3651681613168754E-2</c:v>
                </c:pt>
                <c:pt idx="52">
                  <c:v>-9.097788272230356E-2</c:v>
                </c:pt>
                <c:pt idx="53">
                  <c:v>-0.18675728345429982</c:v>
                </c:pt>
                <c:pt idx="54">
                  <c:v>-0.29459492755241468</c:v>
                </c:pt>
                <c:pt idx="55">
                  <c:v>-0.3710168526195044</c:v>
                </c:pt>
                <c:pt idx="56">
                  <c:v>-0.40710084763971388</c:v>
                </c:pt>
                <c:pt idx="57">
                  <c:v>-0.44954721080121818</c:v>
                </c:pt>
                <c:pt idx="58">
                  <c:v>-0.51338677727107362</c:v>
                </c:pt>
                <c:pt idx="59">
                  <c:v>-0.58948731391470977</c:v>
                </c:pt>
                <c:pt idx="60">
                  <c:v>-0.63894649778458534</c:v>
                </c:pt>
                <c:pt idx="61">
                  <c:v>-0.70485082877455707</c:v>
                </c:pt>
                <c:pt idx="62">
                  <c:v>-0.76424985210945062</c:v>
                </c:pt>
                <c:pt idx="63">
                  <c:v>-0.78750465305011275</c:v>
                </c:pt>
                <c:pt idx="64">
                  <c:v>-0.76944232227751774</c:v>
                </c:pt>
                <c:pt idx="65">
                  <c:v>-0.72074173430403365</c:v>
                </c:pt>
                <c:pt idx="66">
                  <c:v>-0.57742322072412589</c:v>
                </c:pt>
                <c:pt idx="67">
                  <c:v>-0.46610929402930484</c:v>
                </c:pt>
                <c:pt idx="68">
                  <c:v>-0.39156856711510607</c:v>
                </c:pt>
                <c:pt idx="69">
                  <c:v>-0.28382492508927459</c:v>
                </c:pt>
                <c:pt idx="70">
                  <c:v>-6.4214803706608398E-2</c:v>
                </c:pt>
                <c:pt idx="71">
                  <c:v>0.29399267930329692</c:v>
                </c:pt>
                <c:pt idx="72">
                  <c:v>0.58665017842386857</c:v>
                </c:pt>
                <c:pt idx="73">
                  <c:v>1.0898184930677306</c:v>
                </c:pt>
                <c:pt idx="74">
                  <c:v>1.92854848151414</c:v>
                </c:pt>
                <c:pt idx="75">
                  <c:v>2.7789264459768335</c:v>
                </c:pt>
                <c:pt idx="76">
                  <c:v>3.1879156914342346</c:v>
                </c:pt>
                <c:pt idx="77">
                  <c:v>3.1854413068938956</c:v>
                </c:pt>
                <c:pt idx="78">
                  <c:v>2.2474146723874213</c:v>
                </c:pt>
                <c:pt idx="79">
                  <c:v>1.892427151704533</c:v>
                </c:pt>
                <c:pt idx="80">
                  <c:v>1.6644813812189925</c:v>
                </c:pt>
                <c:pt idx="81">
                  <c:v>1.462157258590596</c:v>
                </c:pt>
                <c:pt idx="82">
                  <c:v>1.1364789534795516</c:v>
                </c:pt>
                <c:pt idx="83">
                  <c:v>0.84456216117880945</c:v>
                </c:pt>
                <c:pt idx="84">
                  <c:v>0.72843691348275241</c:v>
                </c:pt>
                <c:pt idx="85">
                  <c:v>0.60645246334143765</c:v>
                </c:pt>
                <c:pt idx="86">
                  <c:v>0.44581288790900558</c:v>
                </c:pt>
                <c:pt idx="87">
                  <c:v>0.29961243927469478</c:v>
                </c:pt>
                <c:pt idx="88">
                  <c:v>0.16660438818421486</c:v>
                </c:pt>
                <c:pt idx="89">
                  <c:v>7.0586516917906988E-2</c:v>
                </c:pt>
                <c:pt idx="90">
                  <c:v>3.8620932897267667E-2</c:v>
                </c:pt>
                <c:pt idx="91">
                  <c:v>1.5149302652290336E-2</c:v>
                </c:pt>
                <c:pt idx="92">
                  <c:v>1.1285333103168491E-2</c:v>
                </c:pt>
                <c:pt idx="93">
                  <c:v>-1.6849546058097291E-2</c:v>
                </c:pt>
                <c:pt idx="94">
                  <c:v>-3.0121116501131424E-2</c:v>
                </c:pt>
              </c:numCache>
            </c:numRef>
          </c:val>
          <c:extLst>
            <c:ext xmlns:c16="http://schemas.microsoft.com/office/drawing/2014/chart" uri="{C3380CC4-5D6E-409C-BE32-E72D297353CC}">
              <c16:uniqueId val="{00000001-4A95-4796-89DB-47132F0FF741}"/>
            </c:ext>
          </c:extLst>
        </c:ser>
        <c:dLbls>
          <c:showLegendKey val="0"/>
          <c:showVal val="0"/>
          <c:showCatName val="0"/>
          <c:showSerName val="0"/>
          <c:showPercent val="0"/>
          <c:showBubbleSize val="0"/>
        </c:dLbls>
        <c:gapWidth val="219"/>
        <c:overlap val="-27"/>
        <c:axId val="1438909344"/>
        <c:axId val="1438908032"/>
        <c:extLst>
          <c:ext xmlns:c15="http://schemas.microsoft.com/office/drawing/2012/chart" uri="{02D57815-91ED-43cb-92C2-25804820EDAC}">
            <c15:filteredBarSeries>
              <c15:ser>
                <c:idx val="0"/>
                <c:order val="0"/>
                <c:tx>
                  <c:strRef>
                    <c:extLst>
                      <c:ext uri="{02D57815-91ED-43cb-92C2-25804820EDAC}">
                        <c15:formulaRef>
                          <c15:sqref>'Hotels rooms'!$B$8</c15:sqref>
                        </c15:formulaRef>
                      </c:ext>
                    </c:extLst>
                    <c:strCache>
                      <c:ptCount val="1"/>
                      <c:pt idx="0">
                        <c:v>Estimated Rooms sold in Hotels</c:v>
                      </c:pt>
                    </c:strCache>
                  </c:strRef>
                </c:tx>
                <c:spPr>
                  <a:solidFill>
                    <a:schemeClr val="accent1"/>
                  </a:solidFill>
                  <a:ln>
                    <a:noFill/>
                  </a:ln>
                  <a:effectLst/>
                </c:spPr>
                <c:invertIfNegative val="0"/>
                <c:cat>
                  <c:strRef>
                    <c:extLst>
                      <c:ext uri="{02D57815-91ED-43cb-92C2-25804820EDAC}">
                        <c15:fullRef>
                          <c15:sqref>'Hotels rooms'!$A$9:$A$115</c15:sqref>
                        </c15:fullRef>
                        <c15:formulaRef>
                          <c15:sqref>'Hotels rooms'!$A$21:$A$115</c15:sqref>
                        </c15:formulaRef>
                      </c:ext>
                    </c:extLst>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June 2023</c:v>
                      </c:pt>
                      <c:pt idx="91">
                        <c:v>12 months to July 2023</c:v>
                      </c:pt>
                      <c:pt idx="92">
                        <c:v>12 months to Aug 2023</c:v>
                      </c:pt>
                      <c:pt idx="93">
                        <c:v>12 months to Sep 2023</c:v>
                      </c:pt>
                      <c:pt idx="94">
                        <c:v>12 months to Oct 2023</c:v>
                      </c:pt>
                    </c:strCache>
                  </c:strRef>
                </c:cat>
                <c:val>
                  <c:numRef>
                    <c:extLst>
                      <c:ext uri="{02D57815-91ED-43cb-92C2-25804820EDAC}">
                        <c15:fullRef>
                          <c15:sqref>'Hotels rooms'!$B$9:$B$115</c15:sqref>
                        </c15:fullRef>
                        <c15:formulaRef>
                          <c15:sqref>'Hotels rooms'!$B$21:$B$115</c15:sqref>
                        </c15:formulaRef>
                      </c:ext>
                    </c:extLst>
                    <c:numCache>
                      <c:formatCode>_(* #,##0_);_(* \(#,##0\);_(* "-"??_);_(@_)</c:formatCode>
                      <c:ptCount val="95"/>
                      <c:pt idx="0">
                        <c:v>1897876.3195426711</c:v>
                      </c:pt>
                      <c:pt idx="1">
                        <c:v>1880403.0685369316</c:v>
                      </c:pt>
                      <c:pt idx="2">
                        <c:v>1879771.915964352</c:v>
                      </c:pt>
                      <c:pt idx="3">
                        <c:v>1873411.2333054063</c:v>
                      </c:pt>
                      <c:pt idx="4">
                        <c:v>1869576.4094018522</c:v>
                      </c:pt>
                      <c:pt idx="5">
                        <c:v>1866226.4720209199</c:v>
                      </c:pt>
                      <c:pt idx="6">
                        <c:v>1873676.9647953967</c:v>
                      </c:pt>
                      <c:pt idx="7">
                        <c:v>1903011.1811197884</c:v>
                      </c:pt>
                      <c:pt idx="8">
                        <c:v>1922431.1725288606</c:v>
                      </c:pt>
                      <c:pt idx="9">
                        <c:v>1944377.5885761529</c:v>
                      </c:pt>
                      <c:pt idx="10">
                        <c:v>1966225.4702924495</c:v>
                      </c:pt>
                      <c:pt idx="11">
                        <c:v>1992317.8115490316</c:v>
                      </c:pt>
                      <c:pt idx="12">
                        <c:v>2016024.3900910101</c:v>
                      </c:pt>
                      <c:pt idx="13">
                        <c:v>2056265.3827732939</c:v>
                      </c:pt>
                      <c:pt idx="14">
                        <c:v>2064661.223217692</c:v>
                      </c:pt>
                      <c:pt idx="15">
                        <c:v>2071677.8162868996</c:v>
                      </c:pt>
                      <c:pt idx="16">
                        <c:v>2079349.7005975267</c:v>
                      </c:pt>
                      <c:pt idx="17">
                        <c:v>2084692.8665591073</c:v>
                      </c:pt>
                      <c:pt idx="18">
                        <c:v>2092588.8883795021</c:v>
                      </c:pt>
                      <c:pt idx="19">
                        <c:v>2087625.980334908</c:v>
                      </c:pt>
                      <c:pt idx="20" formatCode="#,##0">
                        <c:v>2090456.6564944026</c:v>
                      </c:pt>
                      <c:pt idx="21" formatCode="#,##0">
                        <c:v>2091495.933747893</c:v>
                      </c:pt>
                      <c:pt idx="22" formatCode="#,##0">
                        <c:v>2100027.0173590835</c:v>
                      </c:pt>
                      <c:pt idx="23">
                        <c:v>2105129.2253709296</c:v>
                      </c:pt>
                      <c:pt idx="24">
                        <c:v>2105193.6179806227</c:v>
                      </c:pt>
                      <c:pt idx="25">
                        <c:v>2106929.9175392087</c:v>
                      </c:pt>
                      <c:pt idx="26">
                        <c:v>2114931.6451519066</c:v>
                      </c:pt>
                      <c:pt idx="27">
                        <c:v>2128500.4006096423</c:v>
                      </c:pt>
                      <c:pt idx="28">
                        <c:v>2132213.7551914225</c:v>
                      </c:pt>
                      <c:pt idx="29">
                        <c:v>2149106.4128780211</c:v>
                      </c:pt>
                      <c:pt idx="30">
                        <c:v>2157475.239653246</c:v>
                      </c:pt>
                      <c:pt idx="31">
                        <c:v>2163130.2715394688</c:v>
                      </c:pt>
                      <c:pt idx="32">
                        <c:v>2169948.4579318175</c:v>
                      </c:pt>
                      <c:pt idx="33">
                        <c:v>2180901.4680421674</c:v>
                      </c:pt>
                      <c:pt idx="34">
                        <c:v>2192852.1440155408</c:v>
                      </c:pt>
                      <c:pt idx="35">
                        <c:v>2200077.874126289</c:v>
                      </c:pt>
                      <c:pt idx="36">
                        <c:v>2211912.2785237655</c:v>
                      </c:pt>
                      <c:pt idx="37">
                        <c:v>2212884.865800255</c:v>
                      </c:pt>
                      <c:pt idx="38">
                        <c:v>2228647.8001340325</c:v>
                      </c:pt>
                      <c:pt idx="39">
                        <c:v>2229625.1106077698</c:v>
                      </c:pt>
                      <c:pt idx="40">
                        <c:v>2229757.0247861431</c:v>
                      </c:pt>
                      <c:pt idx="41">
                        <c:v>2235305.9964482239</c:v>
                      </c:pt>
                      <c:pt idx="42">
                        <c:v>2253968.8063452491</c:v>
                      </c:pt>
                      <c:pt idx="43">
                        <c:v>2284090.9828568534</c:v>
                      </c:pt>
                      <c:pt idx="44">
                        <c:v>2301985.6522921794</c:v>
                      </c:pt>
                      <c:pt idx="45">
                        <c:v>2307021.9520261083</c:v>
                      </c:pt>
                      <c:pt idx="46">
                        <c:v>2308807.605752626</c:v>
                      </c:pt>
                      <c:pt idx="47">
                        <c:v>2313087.6293088133</c:v>
                      </c:pt>
                      <c:pt idx="48">
                        <c:v>2312089.4683966869</c:v>
                      </c:pt>
                      <c:pt idx="49">
                        <c:v>2318322.6202500514</c:v>
                      </c:pt>
                      <c:pt idx="50">
                        <c:v>2297283.8186784051</c:v>
                      </c:pt>
                      <c:pt idx="51">
                        <c:v>2199186.9784810264</c:v>
                      </c:pt>
                      <c:pt idx="52">
                        <c:v>2026898.4516859169</c:v>
                      </c:pt>
                      <c:pt idx="53">
                        <c:v>1817846.3208624469</c:v>
                      </c:pt>
                      <c:pt idx="54">
                        <c:v>1589961.0291345678</c:v>
                      </c:pt>
                      <c:pt idx="55">
                        <c:v>1436654.7353007132</c:v>
                      </c:pt>
                      <c:pt idx="56">
                        <c:v>1364845.3419895736</c:v>
                      </c:pt>
                      <c:pt idx="57">
                        <c:v>1269906.6682355895</c:v>
                      </c:pt>
                      <c:pt idx="58">
                        <c:v>1123496.3096963419</c:v>
                      </c:pt>
                      <c:pt idx="59">
                        <c:v>949551.81585821696</c:v>
                      </c:pt>
                      <c:pt idx="60">
                        <c:v>834788</c:v>
                      </c:pt>
                      <c:pt idx="61">
                        <c:v>684251</c:v>
                      </c:pt>
                      <c:pt idx="62">
                        <c:v>541585</c:v>
                      </c:pt>
                      <c:pt idx="63">
                        <c:v>467317</c:v>
                      </c:pt>
                      <c:pt idx="64">
                        <c:v>467317</c:v>
                      </c:pt>
                      <c:pt idx="65">
                        <c:v>507648.61086583999</c:v>
                      </c:pt>
                      <c:pt idx="66">
                        <c:v>671880.61086583999</c:v>
                      </c:pt>
                      <c:pt idx="67">
                        <c:v>767016.61086583999</c:v>
                      </c:pt>
                      <c:pt idx="68">
                        <c:v>830414.80709298933</c:v>
                      </c:pt>
                      <c:pt idx="69">
                        <c:v>909475.50325325306</c:v>
                      </c:pt>
                      <c:pt idx="70">
                        <c:v>1051351.2147040924</c:v>
                      </c:pt>
                      <c:pt idx="71">
                        <c:v>1228713.098339685</c:v>
                      </c:pt>
                      <c:pt idx="72">
                        <c:v>1324516.5291461044</c:v>
                      </c:pt>
                      <c:pt idx="73">
                        <c:v>1429960.3937000877</c:v>
                      </c:pt>
                      <c:pt idx="74">
                        <c:v>1586057.9293608356</c:v>
                      </c:pt>
                      <c:pt idx="75">
                        <c:v>1765956.5699545559</c:v>
                      </c:pt>
                      <c:pt idx="76">
                        <c:v>1957084.1971739721</c:v>
                      </c:pt>
                      <c:pt idx="77">
                        <c:v>2124733.4653051919</c:v>
                      </c:pt>
                      <c:pt idx="78">
                        <c:v>2181874.9538183524</c:v>
                      </c:pt>
                      <c:pt idx="79">
                        <c:v>2218539.6710767457</c:v>
                      </c:pt>
                      <c:pt idx="80">
                        <c:v>2212624.7921878314</c:v>
                      </c:pt>
                      <c:pt idx="81">
                        <c:v>2239271.7118453323</c:v>
                      </c:pt>
                      <c:pt idx="82">
                        <c:v>2246189.7429304547</c:v>
                      </c:pt>
                      <c:pt idx="83">
                        <c:v>2266437.6881421604</c:v>
                      </c:pt>
                      <c:pt idx="84">
                        <c:v>2289343.2614941807</c:v>
                      </c:pt>
                      <c:pt idx="85">
                        <c:v>2297163.3969401978</c:v>
                      </c:pt>
                      <c:pt idx="86">
                        <c:v>2293142.9952401672</c:v>
                      </c:pt>
                      <c:pt idx="87">
                        <c:v>2295059.1255318136</c:v>
                      </c:pt>
                      <c:pt idx="88">
                        <c:v>2283143.0124691371</c:v>
                      </c:pt>
                      <c:pt idx="89">
                        <c:v>2274711</c:v>
                      </c:pt>
                      <c:pt idx="90">
                        <c:v>2266141</c:v>
                      </c:pt>
                      <c:pt idx="91">
                        <c:v>2252149</c:v>
                      </c:pt>
                      <c:pt idx="92">
                        <c:v>2237595</c:v>
                      </c:pt>
                      <c:pt idx="93">
                        <c:v>2201541</c:v>
                      </c:pt>
                      <c:pt idx="94">
                        <c:v>2178532</c:v>
                      </c:pt>
                    </c:numCache>
                  </c:numRef>
                </c:val>
                <c:extLst>
                  <c:ext xmlns:c16="http://schemas.microsoft.com/office/drawing/2014/chart" uri="{C3380CC4-5D6E-409C-BE32-E72D297353CC}">
                    <c16:uniqueId val="{00000000-4A95-4796-89DB-47132F0FF741}"/>
                  </c:ext>
                </c:extLst>
              </c15:ser>
            </c15:filteredBarSeries>
          </c:ext>
        </c:extLst>
      </c:barChart>
      <c:catAx>
        <c:axId val="143890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8032"/>
        <c:crosses val="autoZero"/>
        <c:auto val="1"/>
        <c:lblAlgn val="ctr"/>
        <c:lblOffset val="100"/>
        <c:tickLblSkip val="12"/>
        <c:noMultiLvlLbl val="0"/>
      </c:catAx>
      <c:valAx>
        <c:axId val="1438908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38909344"/>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Meaningful work</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Job Per '!$A$10</c:f>
              <c:strCache>
                <c:ptCount val="1"/>
                <c:pt idx="0">
                  <c:v>Tourism Industry</c:v>
                </c:pt>
              </c:strCache>
            </c:strRef>
          </c:tx>
          <c:spPr>
            <a:ln w="28575" cap="rnd">
              <a:solidFill>
                <a:schemeClr val="accent5"/>
              </a:solidFill>
              <a:round/>
            </a:ln>
            <a:effectLst/>
          </c:spPr>
          <c:marker>
            <c:symbol val="none"/>
          </c:marker>
          <c:cat>
            <c:strRef>
              <c:f>'WQI Job Per '!$B$9:$C$9</c:f>
              <c:strCache>
                <c:ptCount val="2"/>
                <c:pt idx="0">
                  <c:v>July 2020-June 2021</c:v>
                </c:pt>
                <c:pt idx="1">
                  <c:v>July 2021-June 2022</c:v>
                </c:pt>
              </c:strCache>
            </c:strRef>
          </c:cat>
          <c:val>
            <c:numRef>
              <c:f>'WQI Job Per '!$B$10:$C$10</c:f>
              <c:numCache>
                <c:formatCode>0.0</c:formatCode>
                <c:ptCount val="2"/>
                <c:pt idx="0">
                  <c:v>77.5</c:v>
                </c:pt>
                <c:pt idx="1">
                  <c:v>73.956643854582865</c:v>
                </c:pt>
              </c:numCache>
            </c:numRef>
          </c:val>
          <c:smooth val="0"/>
          <c:extLst>
            <c:ext xmlns:c16="http://schemas.microsoft.com/office/drawing/2014/chart" uri="{C3380CC4-5D6E-409C-BE32-E72D297353CC}">
              <c16:uniqueId val="{00000000-C9BD-461C-9C93-9BBAF1109876}"/>
            </c:ext>
          </c:extLst>
        </c:ser>
        <c:ser>
          <c:idx val="1"/>
          <c:order val="1"/>
          <c:tx>
            <c:strRef>
              <c:f>'WQI Job Per '!$A$11</c:f>
              <c:strCache>
                <c:ptCount val="1"/>
                <c:pt idx="0">
                  <c:v>NI</c:v>
                </c:pt>
              </c:strCache>
            </c:strRef>
          </c:tx>
          <c:spPr>
            <a:ln w="28575" cap="rnd">
              <a:solidFill>
                <a:schemeClr val="accent6"/>
              </a:solidFill>
              <a:round/>
            </a:ln>
            <a:effectLst/>
          </c:spPr>
          <c:marker>
            <c:symbol val="none"/>
          </c:marker>
          <c:cat>
            <c:strRef>
              <c:f>'WQI Job Per '!$B$9:$C$9</c:f>
              <c:strCache>
                <c:ptCount val="2"/>
                <c:pt idx="0">
                  <c:v>July 2020-June 2021</c:v>
                </c:pt>
                <c:pt idx="1">
                  <c:v>July 2021-June 2022</c:v>
                </c:pt>
              </c:strCache>
            </c:strRef>
          </c:cat>
          <c:val>
            <c:numRef>
              <c:f>'WQI Job Per '!$B$11:$C$11</c:f>
              <c:numCache>
                <c:formatCode>0.0</c:formatCode>
                <c:ptCount val="2"/>
                <c:pt idx="0">
                  <c:v>87.6</c:v>
                </c:pt>
                <c:pt idx="1">
                  <c:v>86.454547034438136</c:v>
                </c:pt>
              </c:numCache>
            </c:numRef>
          </c:val>
          <c:smooth val="0"/>
          <c:extLst>
            <c:ext xmlns:c16="http://schemas.microsoft.com/office/drawing/2014/chart" uri="{C3380CC4-5D6E-409C-BE32-E72D297353CC}">
              <c16:uniqueId val="{00000001-C9BD-461C-9C93-9BBAF1109876}"/>
            </c:ext>
          </c:extLst>
        </c:ser>
        <c:dLbls>
          <c:showLegendKey val="0"/>
          <c:showVal val="0"/>
          <c:showCatName val="0"/>
          <c:showSerName val="0"/>
          <c:showPercent val="0"/>
          <c:showBubbleSize val="0"/>
        </c:dLbls>
        <c:smooth val="0"/>
        <c:axId val="1049462496"/>
        <c:axId val="1049452984"/>
      </c:lineChart>
      <c:catAx>
        <c:axId val="10494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52984"/>
        <c:crosses val="autoZero"/>
        <c:auto val="1"/>
        <c:lblAlgn val="ctr"/>
        <c:lblOffset val="100"/>
        <c:noMultiLvlLbl val="0"/>
      </c:catAx>
      <c:valAx>
        <c:axId val="10494529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946249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 Change year on year in Rooms sold in Bed&amp;Breakfasts, Guest Accommodation and Guesthouses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tx>
            <c:strRef>
              <c:f>'B&amp;B rooms'!$C$8</c:f>
              <c:strCache>
                <c:ptCount val="1"/>
                <c:pt idx="0">
                  <c:v>% Change year on year</c:v>
                </c:pt>
              </c:strCache>
            </c:strRef>
          </c:tx>
          <c:spPr>
            <a:solidFill>
              <a:srgbClr val="0070C0"/>
            </a:solidFill>
            <a:ln>
              <a:noFill/>
            </a:ln>
            <a:effectLst/>
          </c:spPr>
          <c:invertIfNegative val="0"/>
          <c:dPt>
            <c:idx val="5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3-91D8-46CA-9843-42D1B3E355A1}"/>
              </c:ext>
            </c:extLst>
          </c:dPt>
          <c:dPt>
            <c:idx val="5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2-91D8-46CA-9843-42D1B3E355A1}"/>
              </c:ext>
            </c:extLst>
          </c:dPt>
          <c:dPt>
            <c:idx val="5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1-91D8-46CA-9843-42D1B3E355A1}"/>
              </c:ext>
            </c:extLst>
          </c:dPt>
          <c:dPt>
            <c:idx val="5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0-91D8-46CA-9843-42D1B3E355A1}"/>
              </c:ext>
            </c:extLst>
          </c:dPt>
          <c:dPt>
            <c:idx val="5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4-91D8-46CA-9843-42D1B3E355A1}"/>
              </c:ext>
            </c:extLst>
          </c:dPt>
          <c:dPt>
            <c:idx val="5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5-91D8-46CA-9843-42D1B3E355A1}"/>
              </c:ext>
            </c:extLst>
          </c:dPt>
          <c:dPt>
            <c:idx val="5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6-91D8-46CA-9843-42D1B3E355A1}"/>
              </c:ext>
            </c:extLst>
          </c:dPt>
          <c:dPt>
            <c:idx val="5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7-91D8-46CA-9843-42D1B3E355A1}"/>
              </c:ext>
            </c:extLst>
          </c:dPt>
          <c:dPt>
            <c:idx val="5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8-91D8-46CA-9843-42D1B3E355A1}"/>
              </c:ext>
            </c:extLst>
          </c:dPt>
          <c:dPt>
            <c:idx val="6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9-91D8-46CA-9843-42D1B3E355A1}"/>
              </c:ext>
            </c:extLst>
          </c:dPt>
          <c:dPt>
            <c:idx val="6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A-91D8-46CA-9843-42D1B3E355A1}"/>
              </c:ext>
            </c:extLst>
          </c:dPt>
          <c:dPt>
            <c:idx val="6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B-91D8-46CA-9843-42D1B3E355A1}"/>
              </c:ext>
            </c:extLst>
          </c:dPt>
          <c:dPt>
            <c:idx val="6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C-91D8-46CA-9843-42D1B3E355A1}"/>
              </c:ext>
            </c:extLst>
          </c:dPt>
          <c:dPt>
            <c:idx val="6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D-91D8-46CA-9843-42D1B3E355A1}"/>
              </c:ext>
            </c:extLst>
          </c:dPt>
          <c:dPt>
            <c:idx val="6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E-91D8-46CA-9843-42D1B3E355A1}"/>
              </c:ext>
            </c:extLst>
          </c:dPt>
          <c:dPt>
            <c:idx val="6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0F-91D8-46CA-9843-42D1B3E355A1}"/>
              </c:ext>
            </c:extLst>
          </c:dPt>
          <c:dPt>
            <c:idx val="6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0-78AA-4504-8AFD-23771D6B2029}"/>
              </c:ext>
            </c:extLst>
          </c:dPt>
          <c:dPt>
            <c:idx val="6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1-78AA-4504-8AFD-23771D6B2029}"/>
              </c:ext>
            </c:extLst>
          </c:dPt>
          <c:dPt>
            <c:idx val="6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5-A779-486C-A5F6-C1DEA082EF2A}"/>
              </c:ext>
            </c:extLst>
          </c:dPt>
          <c:dPt>
            <c:idx val="7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4-A779-486C-A5F6-C1DEA082EF2A}"/>
              </c:ext>
            </c:extLst>
          </c:dPt>
          <c:dPt>
            <c:idx val="7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8-7F6D-4C2D-91BD-0AFA61B38A79}"/>
              </c:ext>
            </c:extLst>
          </c:dPt>
          <c:dPt>
            <c:idx val="7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9-7F6D-4C2D-91BD-0AFA61B38A79}"/>
              </c:ext>
            </c:extLst>
          </c:dPt>
          <c:dPt>
            <c:idx val="7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A-7F6D-4C2D-91BD-0AFA61B38A79}"/>
              </c:ext>
            </c:extLst>
          </c:dPt>
          <c:dPt>
            <c:idx val="74"/>
            <c:invertIfNegative val="0"/>
            <c:bubble3D val="0"/>
            <c:spPr>
              <a:pattFill prst="dkUpDiag">
                <a:fgClr>
                  <a:srgbClr val="0070C0"/>
                </a:fgClr>
                <a:bgClr>
                  <a:schemeClr val="bg1"/>
                </a:bgClr>
              </a:pattFill>
              <a:ln>
                <a:solidFill>
                  <a:schemeClr val="accent1"/>
                </a:solidFill>
              </a:ln>
              <a:effectLst/>
            </c:spPr>
            <c:extLst>
              <c:ext xmlns:c16="http://schemas.microsoft.com/office/drawing/2014/chart" uri="{C3380CC4-5D6E-409C-BE32-E72D297353CC}">
                <c16:uniqueId val="{0000002E-9281-4C4C-9486-3BBF627EA0D4}"/>
              </c:ext>
            </c:extLst>
          </c:dPt>
          <c:dPt>
            <c:idx val="7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2F-9281-4C4C-9486-3BBF627EA0D4}"/>
              </c:ext>
            </c:extLst>
          </c:dPt>
          <c:dPt>
            <c:idx val="7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0-9281-4C4C-9486-3BBF627EA0D4}"/>
              </c:ext>
            </c:extLst>
          </c:dPt>
          <c:dPt>
            <c:idx val="7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4-BAD5-4F94-97EA-404C33B2B3DE}"/>
              </c:ext>
            </c:extLst>
          </c:dPt>
          <c:dPt>
            <c:idx val="7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5-BAD5-4F94-97EA-404C33B2B3DE}"/>
              </c:ext>
            </c:extLst>
          </c:dPt>
          <c:dPt>
            <c:idx val="79"/>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6-BAD5-4F94-97EA-404C33B2B3DE}"/>
              </c:ext>
            </c:extLst>
          </c:dPt>
          <c:dPt>
            <c:idx val="8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7-BAD5-4F94-97EA-404C33B2B3DE}"/>
              </c:ext>
            </c:extLst>
          </c:dPt>
          <c:dPt>
            <c:idx val="8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C-4397-4B92-A19C-66966FBFCC34}"/>
              </c:ext>
            </c:extLst>
          </c:dPt>
          <c:dPt>
            <c:idx val="8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D-4397-4B92-A19C-66966FBFCC34}"/>
              </c:ext>
            </c:extLst>
          </c:dPt>
          <c:dPt>
            <c:idx val="8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0-D56B-4CD3-8FDA-4F5CC594B3F7}"/>
              </c:ext>
            </c:extLst>
          </c:dPt>
          <c:dPt>
            <c:idx val="84"/>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1-D56B-4CD3-8FDA-4F5CC594B3F7}"/>
              </c:ext>
            </c:extLst>
          </c:dPt>
          <c:dPt>
            <c:idx val="85"/>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4-F468-4CB2-84E7-F5A077F48250}"/>
              </c:ext>
            </c:extLst>
          </c:dPt>
          <c:dPt>
            <c:idx val="86"/>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6-9BBC-4BF5-A314-3E4ADC4F7313}"/>
              </c:ext>
            </c:extLst>
          </c:dPt>
          <c:dPt>
            <c:idx val="87"/>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7-9BBC-4BF5-A314-3E4ADC4F7313}"/>
              </c:ext>
            </c:extLst>
          </c:dPt>
          <c:dPt>
            <c:idx val="88"/>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48-9BBC-4BF5-A314-3E4ADC4F7313}"/>
              </c:ext>
            </c:extLst>
          </c:dPt>
          <c:cat>
            <c:strRef>
              <c:extLst>
                <c:ext xmlns:c15="http://schemas.microsoft.com/office/drawing/2012/chart" uri="{02D57815-91ED-43cb-92C2-25804820EDAC}">
                  <c15:fullRef>
                    <c15:sqref>'B&amp;B rooms'!$A$9:$A$115</c15:sqref>
                  </c15:fullRef>
                </c:ext>
              </c:extLst>
              <c:f>'B&amp;B rooms'!$A$21:$A$115</c:f>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 2023</c:v>
                </c:pt>
                <c:pt idx="91">
                  <c:v>12 months to Jul 2023</c:v>
                </c:pt>
                <c:pt idx="92">
                  <c:v>12 months to Aug 2023</c:v>
                </c:pt>
                <c:pt idx="93">
                  <c:v>12 months to Sep 2023</c:v>
                </c:pt>
                <c:pt idx="94">
                  <c:v>12 months to Oct 2023</c:v>
                </c:pt>
              </c:strCache>
            </c:strRef>
          </c:cat>
          <c:val>
            <c:numRef>
              <c:extLst>
                <c:ext xmlns:c15="http://schemas.microsoft.com/office/drawing/2012/chart" uri="{02D57815-91ED-43cb-92C2-25804820EDAC}">
                  <c15:fullRef>
                    <c15:sqref>'B&amp;B rooms'!$C$9:$C$115</c15:sqref>
                  </c15:fullRef>
                </c:ext>
              </c:extLst>
              <c:f>'B&amp;B rooms'!$C$21:$C$115</c:f>
              <c:numCache>
                <c:formatCode>General</c:formatCode>
                <c:ptCount val="95"/>
                <c:pt idx="0" formatCode="0%">
                  <c:v>-8.3837423651640597E-2</c:v>
                </c:pt>
                <c:pt idx="1" formatCode="0%">
                  <c:v>-9.0558610871664599E-2</c:v>
                </c:pt>
                <c:pt idx="2" formatCode="0%">
                  <c:v>-8.9662332132603495E-2</c:v>
                </c:pt>
                <c:pt idx="3" formatCode="0%">
                  <c:v>-7.544716515422295E-2</c:v>
                </c:pt>
                <c:pt idx="4" formatCode="0%">
                  <c:v>-4.3302084963533417E-2</c:v>
                </c:pt>
                <c:pt idx="5" formatCode="0%">
                  <c:v>-1.3863968151523423E-2</c:v>
                </c:pt>
                <c:pt idx="6" formatCode="0%">
                  <c:v>2.2168367662689887E-2</c:v>
                </c:pt>
                <c:pt idx="7" formatCode="0%">
                  <c:v>7.7612067620249803E-2</c:v>
                </c:pt>
                <c:pt idx="8" formatCode="0%">
                  <c:v>0.13591723696886482</c:v>
                </c:pt>
                <c:pt idx="9" formatCode="0%">
                  <c:v>0.20225352162662194</c:v>
                </c:pt>
                <c:pt idx="10" formatCode="0%">
                  <c:v>0.23704389401649287</c:v>
                </c:pt>
                <c:pt idx="11" formatCode="0%">
                  <c:v>0.29647651955495236</c:v>
                </c:pt>
                <c:pt idx="12" formatCode="0%">
                  <c:v>0.3298982259065486</c:v>
                </c:pt>
                <c:pt idx="13" formatCode="0%">
                  <c:v>0.35207617630766735</c:v>
                </c:pt>
                <c:pt idx="14" formatCode="0%">
                  <c:v>0.3523375042783396</c:v>
                </c:pt>
                <c:pt idx="15" formatCode="0%">
                  <c:v>0.32724888269709557</c:v>
                </c:pt>
                <c:pt idx="16" formatCode="0%">
                  <c:v>0.30754210822439976</c:v>
                </c:pt>
                <c:pt idx="17" formatCode="0%">
                  <c:v>0.30058271472471165</c:v>
                </c:pt>
                <c:pt idx="18" formatCode="0%">
                  <c:v>0.27809244900582575</c:v>
                </c:pt>
                <c:pt idx="19" formatCode="0%">
                  <c:v>0.2241795723269609</c:v>
                </c:pt>
                <c:pt idx="20" formatCode="0%">
                  <c:v>0.19915955304121025</c:v>
                </c:pt>
                <c:pt idx="21" formatCode="0%">
                  <c:v>0.18313588477195433</c:v>
                </c:pt>
                <c:pt idx="22" formatCode="0%">
                  <c:v>0.15935621180703069</c:v>
                </c:pt>
                <c:pt idx="23" formatCode="0%">
                  <c:v>0.1151585395845897</c:v>
                </c:pt>
                <c:pt idx="24" formatCode="0%">
                  <c:v>9.9725146316980873E-2</c:v>
                </c:pt>
                <c:pt idx="25" formatCode="0%">
                  <c:v>9.0545719322342802E-2</c:v>
                </c:pt>
                <c:pt idx="26" formatCode="0%">
                  <c:v>7.4216191601371329E-2</c:v>
                </c:pt>
                <c:pt idx="27" formatCode="0%">
                  <c:v>7.395041092791424E-2</c:v>
                </c:pt>
                <c:pt idx="28" formatCode="0%">
                  <c:v>5.1588281979100689E-2</c:v>
                </c:pt>
                <c:pt idx="29" formatCode="0%">
                  <c:v>3.6549072747812147E-2</c:v>
                </c:pt>
                <c:pt idx="30" formatCode="0%">
                  <c:v>4.0988585308905028E-2</c:v>
                </c:pt>
                <c:pt idx="31" formatCode="0%">
                  <c:v>6.2976726235282929E-2</c:v>
                </c:pt>
                <c:pt idx="32" formatCode="0%">
                  <c:v>5.2902853087398859E-2</c:v>
                </c:pt>
                <c:pt idx="33" formatCode="0%">
                  <c:v>3.6114987062632449E-2</c:v>
                </c:pt>
                <c:pt idx="34" formatCode="0%">
                  <c:v>5.2609398217835779E-2</c:v>
                </c:pt>
                <c:pt idx="35" formatCode="0%">
                  <c:v>6.7840231892195055E-2</c:v>
                </c:pt>
                <c:pt idx="36" formatCode="0%">
                  <c:v>7.2449204985860924E-2</c:v>
                </c:pt>
                <c:pt idx="37" formatCode="0%">
                  <c:v>7.3191723415742163E-2</c:v>
                </c:pt>
                <c:pt idx="38" formatCode="0%">
                  <c:v>7.7389427013058149E-2</c:v>
                </c:pt>
                <c:pt idx="39" formatCode="0%">
                  <c:v>7.8509532019686037E-2</c:v>
                </c:pt>
                <c:pt idx="40" formatCode="0%">
                  <c:v>8.7875214745669616E-2</c:v>
                </c:pt>
                <c:pt idx="41" formatCode="0%">
                  <c:v>7.3821696049443247E-2</c:v>
                </c:pt>
                <c:pt idx="42" formatCode="0%">
                  <c:v>5.0716828442303269E-2</c:v>
                </c:pt>
                <c:pt idx="43" formatCode="0%">
                  <c:v>3.7465200741604546E-2</c:v>
                </c:pt>
                <c:pt idx="44" formatCode="0%">
                  <c:v>5.5387270374291524E-2</c:v>
                </c:pt>
                <c:pt idx="45" formatCode="0%">
                  <c:v>4.9466337695724338E-2</c:v>
                </c:pt>
                <c:pt idx="46" formatCode="0%">
                  <c:v>3.1337671413416937E-2</c:v>
                </c:pt>
                <c:pt idx="47" formatCode="0%">
                  <c:v>2.1315033406355582E-2</c:v>
                </c:pt>
                <c:pt idx="48" formatCode="0%">
                  <c:v>9.9978622315653864E-3</c:v>
                </c:pt>
                <c:pt idx="49" formatCode="0%">
                  <c:v>-1.4190613929160757E-4</c:v>
                </c:pt>
                <c:pt idx="50" formatCode="0%">
                  <c:v>2.726072642306776E-2</c:v>
                </c:pt>
                <c:pt idx="51" formatCode="0%">
                  <c:v>-3.0448975726595134E-2</c:v>
                </c:pt>
                <c:pt idx="52" formatCode="0%">
                  <c:v>-0.11485199992613629</c:v>
                </c:pt>
                <c:pt idx="53" formatCode="0%">
                  <c:v>-0.20161114147051398</c:v>
                </c:pt>
                <c:pt idx="54" formatCode="0%">
                  <c:v>-0.30278482876660684</c:v>
                </c:pt>
                <c:pt idx="55" formatCode="0%">
                  <c:v>-0.4261730647980419</c:v>
                </c:pt>
                <c:pt idx="56" formatCode="0%">
                  <c:v>-0.50546710319869936</c:v>
                </c:pt>
                <c:pt idx="57" formatCode="0%">
                  <c:v>-0.54923128526540055</c:v>
                </c:pt>
                <c:pt idx="58" formatCode="0%">
                  <c:v>-0.61583606201981966</c:v>
                </c:pt>
                <c:pt idx="59" formatCode="0%">
                  <c:v>-0.67528140296547312</c:v>
                </c:pt>
                <c:pt idx="60" formatCode="0%">
                  <c:v>-0.72329016914775146</c:v>
                </c:pt>
                <c:pt idx="61" formatCode="0%">
                  <c:v>-0.75619822069524201</c:v>
                </c:pt>
                <c:pt idx="62" formatCode="0%">
                  <c:v>-0.83931682341986735</c:v>
                </c:pt>
                <c:pt idx="63" formatCode="0%">
                  <c:v>-0.83774121499724108</c:v>
                </c:pt>
                <c:pt idx="64" formatCode="0%">
                  <c:v>-0.82303185076453367</c:v>
                </c:pt>
                <c:pt idx="65" formatCode="0%">
                  <c:v>-0.77580857536760073</c:v>
                </c:pt>
                <c:pt idx="66" formatCode="0%">
                  <c:v>-0.64074113728982407</c:v>
                </c:pt>
                <c:pt idx="67" formatCode="0%">
                  <c:v>-0.36457760753372886</c:v>
                </c:pt>
                <c:pt idx="68" formatCode="0%">
                  <c:v>-0.18095720660122797</c:v>
                </c:pt>
                <c:pt idx="69" formatCode="0%">
                  <c:v>1.4833503485316169E-2</c:v>
                </c:pt>
                <c:pt idx="70" formatCode="0%">
                  <c:v>0.37105700701721706</c:v>
                </c:pt>
                <c:pt idx="71" formatCode="0%">
                  <c:v>0.85987712664707672</c:v>
                </c:pt>
                <c:pt idx="72" formatCode="0%">
                  <c:v>1.4143993150847487</c:v>
                </c:pt>
                <c:pt idx="73" formatCode="0%">
                  <c:v>1.8889603581694447</c:v>
                </c:pt>
                <c:pt idx="74" formatCode="0%">
                  <c:v>3.581855215689032</c:v>
                </c:pt>
                <c:pt idx="75" formatCode="0%">
                  <c:v>4.3529843073408205</c:v>
                </c:pt>
                <c:pt idx="76" formatCode="0%">
                  <c:v>5.0429120520858852</c:v>
                </c:pt>
                <c:pt idx="77" formatCode="0%">
                  <c:v>4.8310713282486484</c:v>
                </c:pt>
                <c:pt idx="78" formatCode="0%">
                  <c:v>3.4010988095869301</c:v>
                </c:pt>
                <c:pt idx="79" formatCode="0%">
                  <c:v>2.0185385886601979</c:v>
                </c:pt>
                <c:pt idx="80" formatCode="0%">
                  <c:v>1.729440114306305</c:v>
                </c:pt>
                <c:pt idx="81" formatCode="0%">
                  <c:v>1.4757537817048076</c:v>
                </c:pt>
                <c:pt idx="82" formatCode="0%">
                  <c:v>1.1845259120421348</c:v>
                </c:pt>
                <c:pt idx="83" formatCode="0%">
                  <c:v>0.92326682119548642</c:v>
                </c:pt>
                <c:pt idx="84" formatCode="0%">
                  <c:v>0.81194751576223134</c:v>
                </c:pt>
                <c:pt idx="85" formatCode="0%">
                  <c:v>0.78782225802812678</c:v>
                </c:pt>
                <c:pt idx="86" formatCode="0%">
                  <c:v>0.67260766465520394</c:v>
                </c:pt>
                <c:pt idx="87" formatCode="0%">
                  <c:v>0.48865872679365252</c:v>
                </c:pt>
                <c:pt idx="88" formatCode="0%">
                  <c:v>0.30452287469142442</c:v>
                </c:pt>
                <c:pt idx="89" formatCode="0%">
                  <c:v>0.18794054600181706</c:v>
                </c:pt>
                <c:pt idx="90" formatCode="0%">
                  <c:v>0.12929240298181593</c:v>
                </c:pt>
                <c:pt idx="91" formatCode="0%">
                  <c:v>0.1264600383359844</c:v>
                </c:pt>
                <c:pt idx="92" formatCode="0%">
                  <c:v>8.8323060796519387E-2</c:v>
                </c:pt>
                <c:pt idx="93" formatCode="0%">
                  <c:v>5.560770068019389E-2</c:v>
                </c:pt>
                <c:pt idx="94" formatCode="0%">
                  <c:v>3.1906220536290969E-2</c:v>
                </c:pt>
              </c:numCache>
            </c:numRef>
          </c:val>
          <c:extLst>
            <c:ext xmlns:c16="http://schemas.microsoft.com/office/drawing/2014/chart" uri="{C3380CC4-5D6E-409C-BE32-E72D297353CC}">
              <c16:uniqueId val="{00000000-A955-496C-9813-1AAE88570E82}"/>
            </c:ext>
          </c:extLst>
        </c:ser>
        <c:dLbls>
          <c:showLegendKey val="0"/>
          <c:showVal val="0"/>
          <c:showCatName val="0"/>
          <c:showSerName val="0"/>
          <c:showPercent val="0"/>
          <c:showBubbleSize val="0"/>
        </c:dLbls>
        <c:gapWidth val="219"/>
        <c:overlap val="-27"/>
        <c:axId val="823142352"/>
        <c:axId val="823144312"/>
        <c:extLst>
          <c:ext xmlns:c15="http://schemas.microsoft.com/office/drawing/2012/chart" uri="{02D57815-91ED-43cb-92C2-25804820EDAC}">
            <c15:filteredBarSeries>
              <c15:ser>
                <c:idx val="0"/>
                <c:order val="0"/>
                <c:tx>
                  <c:strRef>
                    <c:extLst>
                      <c:ext uri="{02D57815-91ED-43cb-92C2-25804820EDAC}">
                        <c15:formulaRef>
                          <c15:sqref>'B&amp;B rooms'!$B$8</c15:sqref>
                        </c15:formulaRef>
                      </c:ext>
                    </c:extLst>
                    <c:strCache>
                      <c:ptCount val="1"/>
                      <c:pt idx="0">
                        <c:v>Estimated rooms sold in B&amp;Bs/Guesthouses and Guest Accommodation (12 months rolling data)</c:v>
                      </c:pt>
                    </c:strCache>
                  </c:strRef>
                </c:tx>
                <c:spPr>
                  <a:solidFill>
                    <a:schemeClr val="accent1"/>
                  </a:solidFill>
                  <a:ln>
                    <a:noFill/>
                  </a:ln>
                  <a:effectLst/>
                </c:spPr>
                <c:invertIfNegative val="0"/>
                <c:cat>
                  <c:strRef>
                    <c:extLst>
                      <c:ext uri="{02D57815-91ED-43cb-92C2-25804820EDAC}">
                        <c15:fullRef>
                          <c15:sqref>'B&amp;B rooms'!$A$9:$A$115</c15:sqref>
                        </c15:fullRef>
                        <c15:formulaRef>
                          <c15:sqref>'B&amp;B rooms'!$A$21:$A$115</c15:sqref>
                        </c15:formulaRef>
                      </c:ext>
                    </c:extLst>
                    <c:strCache>
                      <c:ptCount val="95"/>
                      <c:pt idx="0">
                        <c:v>12 months to Dec 2015</c:v>
                      </c:pt>
                      <c:pt idx="1">
                        <c:v>12 months to Jan 2016</c:v>
                      </c:pt>
                      <c:pt idx="2">
                        <c:v>12 months to Feb 2016</c:v>
                      </c:pt>
                      <c:pt idx="3">
                        <c:v>12 months to Mar 2016</c:v>
                      </c:pt>
                      <c:pt idx="4">
                        <c:v>12 months to Apr 2016</c:v>
                      </c:pt>
                      <c:pt idx="5">
                        <c:v>12 months to May 2016</c:v>
                      </c:pt>
                      <c:pt idx="6">
                        <c:v>12 months to Jun 2016</c:v>
                      </c:pt>
                      <c:pt idx="7">
                        <c:v>12 months to Jul 2016</c:v>
                      </c:pt>
                      <c:pt idx="8">
                        <c:v>12 months to Aug 2016</c:v>
                      </c:pt>
                      <c:pt idx="9">
                        <c:v>12 months to Sep 2016</c:v>
                      </c:pt>
                      <c:pt idx="10">
                        <c:v>12 months to Oct 2016</c:v>
                      </c:pt>
                      <c:pt idx="11">
                        <c:v>12 months to Nov 2016</c:v>
                      </c:pt>
                      <c:pt idx="12">
                        <c:v>12 months to Dec 2016</c:v>
                      </c:pt>
                      <c:pt idx="13">
                        <c:v>12 months to Jan 2017</c:v>
                      </c:pt>
                      <c:pt idx="14">
                        <c:v>12 months to Feb 2017</c:v>
                      </c:pt>
                      <c:pt idx="15">
                        <c:v>12 months to Mar 2017</c:v>
                      </c:pt>
                      <c:pt idx="16">
                        <c:v>12 months to Apr 2017</c:v>
                      </c:pt>
                      <c:pt idx="17">
                        <c:v>12 months to May 2017</c:v>
                      </c:pt>
                      <c:pt idx="18">
                        <c:v>12 months to Jun 2017</c:v>
                      </c:pt>
                      <c:pt idx="19">
                        <c:v>12 months to Jul 2017</c:v>
                      </c:pt>
                      <c:pt idx="20">
                        <c:v>12 months to Aug 2017</c:v>
                      </c:pt>
                      <c:pt idx="21">
                        <c:v>12 months to Sep 2017</c:v>
                      </c:pt>
                      <c:pt idx="22">
                        <c:v>12 months to Oct 2017</c:v>
                      </c:pt>
                      <c:pt idx="23">
                        <c:v>12 months to Nov 2017</c:v>
                      </c:pt>
                      <c:pt idx="24">
                        <c:v>12 months to Dec 2017</c:v>
                      </c:pt>
                      <c:pt idx="25">
                        <c:v>12 months to Jan 2018</c:v>
                      </c:pt>
                      <c:pt idx="26">
                        <c:v>12 months to Feb 2018</c:v>
                      </c:pt>
                      <c:pt idx="27">
                        <c:v>12 months to Mar 2018</c:v>
                      </c:pt>
                      <c:pt idx="28">
                        <c:v>12 months to Apr 2018</c:v>
                      </c:pt>
                      <c:pt idx="29">
                        <c:v>12 months to May 2018</c:v>
                      </c:pt>
                      <c:pt idx="30">
                        <c:v>12 months to June 2018</c:v>
                      </c:pt>
                      <c:pt idx="31">
                        <c:v>12 months to Jul 2018</c:v>
                      </c:pt>
                      <c:pt idx="32">
                        <c:v>12 months to Aug 2018</c:v>
                      </c:pt>
                      <c:pt idx="33">
                        <c:v>12 months to Sep 2018</c:v>
                      </c:pt>
                      <c:pt idx="34">
                        <c:v>12 months to Oct 2018</c:v>
                      </c:pt>
                      <c:pt idx="35">
                        <c:v>12 months to Nov 2018</c:v>
                      </c:pt>
                      <c:pt idx="36">
                        <c:v>12 months to Dec 2018</c:v>
                      </c:pt>
                      <c:pt idx="37">
                        <c:v>12 months to Jan 2019</c:v>
                      </c:pt>
                      <c:pt idx="38">
                        <c:v>12 months to Feb 2019</c:v>
                      </c:pt>
                      <c:pt idx="39">
                        <c:v>12 months to Mar 2019</c:v>
                      </c:pt>
                      <c:pt idx="40">
                        <c:v>12 months to Apr 2019</c:v>
                      </c:pt>
                      <c:pt idx="41">
                        <c:v>12 months to May 2019</c:v>
                      </c:pt>
                      <c:pt idx="42">
                        <c:v>12 months to Jun 2019</c:v>
                      </c:pt>
                      <c:pt idx="43">
                        <c:v>12 months to Jul 2019</c:v>
                      </c:pt>
                      <c:pt idx="44">
                        <c:v>12 months to Aug 2019</c:v>
                      </c:pt>
                      <c:pt idx="45">
                        <c:v>12 months to Sep 2019</c:v>
                      </c:pt>
                      <c:pt idx="46">
                        <c:v>12 months to Oct 2019</c:v>
                      </c:pt>
                      <c:pt idx="47">
                        <c:v>12 months to Nov 2019</c:v>
                      </c:pt>
                      <c:pt idx="48">
                        <c:v>12 months to Dec 2019</c:v>
                      </c:pt>
                      <c:pt idx="49">
                        <c:v>12 months to Jan 2020</c:v>
                      </c:pt>
                      <c:pt idx="50">
                        <c:v>12 months to Feb 2020</c:v>
                      </c:pt>
                      <c:pt idx="51">
                        <c:v>12 months to Mar 2020</c:v>
                      </c:pt>
                      <c:pt idx="52">
                        <c:v>12 months to Apr 2020</c:v>
                      </c:pt>
                      <c:pt idx="53">
                        <c:v>12 months to May 2020</c:v>
                      </c:pt>
                      <c:pt idx="54">
                        <c:v>12 months to Jun 2020</c:v>
                      </c:pt>
                      <c:pt idx="55">
                        <c:v>12 months to Jul 2020</c:v>
                      </c:pt>
                      <c:pt idx="56">
                        <c:v>12 months to Aug 2020</c:v>
                      </c:pt>
                      <c:pt idx="57">
                        <c:v>12 months to Sep 2020</c:v>
                      </c:pt>
                      <c:pt idx="58">
                        <c:v>12 months to Oct 2020</c:v>
                      </c:pt>
                      <c:pt idx="59">
                        <c:v>12 months to Nov 2020</c:v>
                      </c:pt>
                      <c:pt idx="60">
                        <c:v>12 months to Dec 2020</c:v>
                      </c:pt>
                      <c:pt idx="61">
                        <c:v>12 months to Jan 2021</c:v>
                      </c:pt>
                      <c:pt idx="62">
                        <c:v>12 months to Feb 2021</c:v>
                      </c:pt>
                      <c:pt idx="63">
                        <c:v>12 months to Mar 2021</c:v>
                      </c:pt>
                      <c:pt idx="64">
                        <c:v>12 months to Apr 2021</c:v>
                      </c:pt>
                      <c:pt idx="65">
                        <c:v>12 months to May 2021</c:v>
                      </c:pt>
                      <c:pt idx="66">
                        <c:v>12 months to Jun 2021</c:v>
                      </c:pt>
                      <c:pt idx="67">
                        <c:v>12 months to Jul 2021</c:v>
                      </c:pt>
                      <c:pt idx="68">
                        <c:v>12 months to Aug 2021</c:v>
                      </c:pt>
                      <c:pt idx="69">
                        <c:v>12 months to Sep 2021</c:v>
                      </c:pt>
                      <c:pt idx="70">
                        <c:v>12 months to Oct 2021</c:v>
                      </c:pt>
                      <c:pt idx="71">
                        <c:v>12 months to Nov 2021</c:v>
                      </c:pt>
                      <c:pt idx="72">
                        <c:v>12 months to Dec 2021</c:v>
                      </c:pt>
                      <c:pt idx="73">
                        <c:v>12 months to Jan 2022</c:v>
                      </c:pt>
                      <c:pt idx="74">
                        <c:v>12 months to Feb 2022</c:v>
                      </c:pt>
                      <c:pt idx="75">
                        <c:v>12 months to Mar 2022</c:v>
                      </c:pt>
                      <c:pt idx="76">
                        <c:v>12 months to Apr 2022</c:v>
                      </c:pt>
                      <c:pt idx="77">
                        <c:v>12 months to May 2022</c:v>
                      </c:pt>
                      <c:pt idx="78">
                        <c:v>12 months to Jun 2022</c:v>
                      </c:pt>
                      <c:pt idx="79">
                        <c:v>12 months to Jul 2022</c:v>
                      </c:pt>
                      <c:pt idx="80">
                        <c:v>12 months to Aug 2022</c:v>
                      </c:pt>
                      <c:pt idx="81">
                        <c:v>12 months to Sep 2022</c:v>
                      </c:pt>
                      <c:pt idx="82">
                        <c:v>12 months to Oct 2022</c:v>
                      </c:pt>
                      <c:pt idx="83">
                        <c:v>12 months to Nov 2022</c:v>
                      </c:pt>
                      <c:pt idx="84">
                        <c:v>12 months to Dec 2022</c:v>
                      </c:pt>
                      <c:pt idx="85">
                        <c:v>12 months to Jan 2023</c:v>
                      </c:pt>
                      <c:pt idx="86">
                        <c:v>12 months to Feb 2023</c:v>
                      </c:pt>
                      <c:pt idx="87">
                        <c:v>12 months to Mar 2023</c:v>
                      </c:pt>
                      <c:pt idx="88">
                        <c:v>12 months to Apr 2023</c:v>
                      </c:pt>
                      <c:pt idx="89">
                        <c:v>12 months to May 2023</c:v>
                      </c:pt>
                      <c:pt idx="90">
                        <c:v>12 months to Jun 2023</c:v>
                      </c:pt>
                      <c:pt idx="91">
                        <c:v>12 months to Jul 2023</c:v>
                      </c:pt>
                      <c:pt idx="92">
                        <c:v>12 months to Aug 2023</c:v>
                      </c:pt>
                      <c:pt idx="93">
                        <c:v>12 months to Sep 2023</c:v>
                      </c:pt>
                      <c:pt idx="94">
                        <c:v>12 months to Oct 2023</c:v>
                      </c:pt>
                    </c:strCache>
                  </c:strRef>
                </c:cat>
                <c:val>
                  <c:numRef>
                    <c:extLst>
                      <c:ext uri="{02D57815-91ED-43cb-92C2-25804820EDAC}">
                        <c15:fullRef>
                          <c15:sqref>'B&amp;B rooms'!$B$9:$B$115</c15:sqref>
                        </c15:fullRef>
                        <c15:formulaRef>
                          <c15:sqref>'B&amp;B rooms'!$B$21:$B$115</c15:sqref>
                        </c15:formulaRef>
                      </c:ext>
                    </c:extLst>
                    <c:numCache>
                      <c:formatCode>_(* #,##0_);_(* \(#,##0\);_(* "-"??_);_(@_)</c:formatCode>
                      <c:ptCount val="95"/>
                      <c:pt idx="0">
                        <c:v>289246.82843879069</c:v>
                      </c:pt>
                      <c:pt idx="1">
                        <c:v>287628.11673184403</c:v>
                      </c:pt>
                      <c:pt idx="2">
                        <c:v>290805.98067981453</c:v>
                      </c:pt>
                      <c:pt idx="3">
                        <c:v>296746.03747729521</c:v>
                      </c:pt>
                      <c:pt idx="4">
                        <c:v>306290.05565496633</c:v>
                      </c:pt>
                      <c:pt idx="5">
                        <c:v>313753.86694373464</c:v>
                      </c:pt>
                      <c:pt idx="6">
                        <c:v>322647.20927507494</c:v>
                      </c:pt>
                      <c:pt idx="7">
                        <c:v>336218.00965171336</c:v>
                      </c:pt>
                      <c:pt idx="8">
                        <c:v>346968.59297845548</c:v>
                      </c:pt>
                      <c:pt idx="9">
                        <c:v>357868.08448233007</c:v>
                      </c:pt>
                      <c:pt idx="10">
                        <c:v>365593.1989574348</c:v>
                      </c:pt>
                      <c:pt idx="11">
                        <c:v>377725.05183333723</c:v>
                      </c:pt>
                      <c:pt idx="12">
                        <c:v>384668.84398984356</c:v>
                      </c:pt>
                      <c:pt idx="13">
                        <c:v>388895.12426936708</c:v>
                      </c:pt>
                      <c:pt idx="14">
                        <c:v>393267.83414175542</c:v>
                      </c:pt>
                      <c:pt idx="15">
                        <c:v>393855.84668653051</c:v>
                      </c:pt>
                      <c:pt idx="16">
                        <c:v>400487.14509926341</c:v>
                      </c:pt>
                      <c:pt idx="17">
                        <c:v>408062.85602505837</c:v>
                      </c:pt>
                      <c:pt idx="18">
                        <c:v>412372.96186727571</c:v>
                      </c:pt>
                      <c:pt idx="19">
                        <c:v>411591.21926405648</c:v>
                      </c:pt>
                      <c:pt idx="20">
                        <c:v>416070.70287538227</c:v>
                      </c:pt>
                      <c:pt idx="21">
                        <c:v>423406.57276564609</c:v>
                      </c:pt>
                      <c:pt idx="22">
                        <c:v>423852.74620570568</c:v>
                      </c:pt>
                      <c:pt idx="23">
                        <c:v>421223.31716697779</c:v>
                      </c:pt>
                      <c:pt idx="24">
                        <c:v>423030.0007403146</c:v>
                      </c:pt>
                      <c:pt idx="25">
                        <c:v>424107.91303728882</c:v>
                      </c:pt>
                      <c:pt idx="26">
                        <c:v>422454.67507107626</c:v>
                      </c:pt>
                      <c:pt idx="27">
                        <c:v>422981.64839536103</c:v>
                      </c:pt>
                      <c:pt idx="28">
                        <c:v>421147.58886964922</c:v>
                      </c:pt>
                      <c:pt idx="29">
                        <c:v>422977.17503559822</c:v>
                      </c:pt>
                      <c:pt idx="30">
                        <c:v>429275.54619385838</c:v>
                      </c:pt>
                      <c:pt idx="31">
                        <c:v>437511.88680049527</c:v>
                      </c:pt>
                      <c:pt idx="32">
                        <c:v>438082.0301435694</c:v>
                      </c:pt>
                      <c:pt idx="33">
                        <c:v>438697.89566331095</c:v>
                      </c:pt>
                      <c:pt idx="34">
                        <c:v>446151.38411656494</c:v>
                      </c:pt>
                      <c:pt idx="35">
                        <c:v>449799.2046819852</c:v>
                      </c:pt>
                      <c:pt idx="36">
                        <c:v>453678.18797911855</c:v>
                      </c:pt>
                      <c:pt idx="37">
                        <c:v>455149.10210674169</c:v>
                      </c:pt>
                      <c:pt idx="38">
                        <c:v>455148.20031381451</c:v>
                      </c:pt>
                      <c:pt idx="39">
                        <c:v>456189.73966379621</c:v>
                      </c:pt>
                      <c:pt idx="40">
                        <c:v>458156.02368119062</c:v>
                      </c:pt>
                      <c:pt idx="41">
                        <c:v>454202.06748692831</c:v>
                      </c:pt>
                      <c:pt idx="42">
                        <c:v>451047.04042464832</c:v>
                      </c:pt>
                      <c:pt idx="43">
                        <c:v>453903.35746631399</c:v>
                      </c:pt>
                      <c:pt idx="44">
                        <c:v>462346.19799324981</c:v>
                      </c:pt>
                      <c:pt idx="45">
                        <c:v>460398.67391659593</c:v>
                      </c:pt>
                      <c:pt idx="46">
                        <c:v>460132.72959265101</c:v>
                      </c:pt>
                      <c:pt idx="47">
                        <c:v>459386.68975593388</c:v>
                      </c:pt>
                      <c:pt idx="48">
                        <c:v>458214</c:v>
                      </c:pt>
                      <c:pt idx="49">
                        <c:v>455084.51365485968</c:v>
                      </c:pt>
                      <c:pt idx="50">
                        <c:v>467555.87088452105</c:v>
                      </c:pt>
                      <c:pt idx="51">
                        <c:v>442299.22935405152</c:v>
                      </c:pt>
                      <c:pt idx="52">
                        <c:v>405535.88808319962</c:v>
                      </c:pt>
                      <c:pt idx="53">
                        <c:v>362629.87020262127</c:v>
                      </c:pt>
                      <c:pt idx="54">
                        <c:v>314476.83952398639</c:v>
                      </c:pt>
                      <c:pt idx="55">
                        <c:v>260461.97249277378</c:v>
                      </c:pt>
                      <c:pt idx="56">
                        <c:v>228645.4046186695</c:v>
                      </c:pt>
                      <c:pt idx="57">
                        <c:v>207533.31850689789</c:v>
                      </c:pt>
                      <c:pt idx="58">
                        <c:v>176766.40139388229</c:v>
                      </c:pt>
                      <c:pt idx="59">
                        <c:v>149171.40139388229</c:v>
                      </c:pt>
                      <c:pt idx="60">
                        <c:v>126792.31843413219</c:v>
                      </c:pt>
                      <c:pt idx="61">
                        <c:v>110950.41416309525</c:v>
                      </c:pt>
                      <c:pt idx="62">
                        <c:v>75128.36256241519</c:v>
                      </c:pt>
                      <c:pt idx="63">
                        <c:v>71766.935562645012</c:v>
                      </c:pt>
                      <c:pt idx="64">
                        <c:v>71766.935562645012</c:v>
                      </c:pt>
                      <c:pt idx="65">
                        <c:v>81298.507214987738</c:v>
                      </c:pt>
                      <c:pt idx="66">
                        <c:v>112978.59171607785</c:v>
                      </c:pt>
                      <c:pt idx="67">
                        <c:v>165503.36970784242</c:v>
                      </c:pt>
                      <c:pt idx="68">
                        <c:v>187270.37089666756</c:v>
                      </c:pt>
                      <c:pt idx="69">
                        <c:v>210611.76471028919</c:v>
                      </c:pt>
                      <c:pt idx="70">
                        <c:v>242356.81323630028</c:v>
                      </c:pt>
                      <c:pt idx="71">
                        <c:v>277440.47740237153</c:v>
                      </c:pt>
                      <c:pt idx="72">
                        <c:v>306127.28678537614</c:v>
                      </c:pt>
                      <c:pt idx="73">
                        <c:v>320531.34823966387</c:v>
                      </c:pt>
                      <c:pt idx="74">
                        <c:v>344227.27985277865</c:v>
                      </c:pt>
                      <c:pt idx="75">
                        <c:v>384167.27985277865</c:v>
                      </c:pt>
                      <c:pt idx="76">
                        <c:v>433681.27985277865</c:v>
                      </c:pt>
                      <c:pt idx="77">
                        <c:v>474057.39445073088</c:v>
                      </c:pt>
                      <c:pt idx="78">
                        <c:v>497229.94551043806</c:v>
                      </c:pt>
                      <c:pt idx="79">
                        <c:v>499578.30801641761</c:v>
                      </c:pt>
                      <c:pt idx="80">
                        <c:v>511143.26254638442</c:v>
                      </c:pt>
                      <c:pt idx="81">
                        <c:v>521422.87295302161</c:v>
                      </c:pt>
                      <c:pt idx="82">
                        <c:v>529434.73847465415</c:v>
                      </c:pt>
                      <c:pt idx="83">
                        <c:v>533592.06504461728</c:v>
                      </c:pt>
                      <c:pt idx="84">
                        <c:v>554686.57679779443</c:v>
                      </c:pt>
                      <c:pt idx="85">
                        <c:v>573053.07877863571</c:v>
                      </c:pt>
                      <c:pt idx="86">
                        <c:v>575757.18666516943</c:v>
                      </c:pt>
                      <c:pt idx="87">
                        <c:v>571893.97370141826</c:v>
                      </c:pt>
                      <c:pt idx="88">
                        <c:v>565747.14989340294</c:v>
                      </c:pt>
                      <c:pt idx="89">
                        <c:v>563152</c:v>
                      </c:pt>
                      <c:pt idx="90">
                        <c:v>561518</c:v>
                      </c:pt>
                      <c:pt idx="91">
                        <c:v>562755</c:v>
                      </c:pt>
                      <c:pt idx="92">
                        <c:v>556289</c:v>
                      </c:pt>
                      <c:pt idx="93">
                        <c:v>550418</c:v>
                      </c:pt>
                      <c:pt idx="94">
                        <c:v>546327</c:v>
                      </c:pt>
                    </c:numCache>
                  </c:numRef>
                </c:val>
                <c:extLst>
                  <c:ext xmlns:c16="http://schemas.microsoft.com/office/drawing/2014/chart" uri="{C3380CC4-5D6E-409C-BE32-E72D297353CC}">
                    <c16:uniqueId val="{00000001-A955-496C-9813-1AAE88570E82}"/>
                  </c:ext>
                </c:extLst>
              </c15:ser>
            </c15:filteredBarSeries>
          </c:ext>
        </c:extLst>
      </c:barChart>
      <c:catAx>
        <c:axId val="823142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4312"/>
        <c:crosses val="autoZero"/>
        <c:auto val="1"/>
        <c:lblAlgn val="ctr"/>
        <c:lblOffset val="100"/>
        <c:tickLblSkip val="12"/>
        <c:noMultiLvlLbl val="1"/>
      </c:catAx>
      <c:valAx>
        <c:axId val="823144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Estimated rooms sold in</a:t>
            </a:r>
            <a:r>
              <a:rPr lang="en-GB" baseline="0"/>
              <a:t> B&amp;Bs, Guesthouses and Guest Accommodation (12 month rolling data)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'B&amp;B rooms'!$B$8</c:f>
              <c:strCache>
                <c:ptCount val="1"/>
                <c:pt idx="0">
                  <c:v>Estimated rooms sold in B&amp;Bs/Guesthouses and Guest Accommodation (12 months rolling data)</c:v>
                </c:pt>
              </c:strCache>
            </c:strRef>
          </c:tx>
          <c:spPr>
            <a:ln w="28575" cap="rnd">
              <a:solidFill>
                <a:schemeClr val="accent1"/>
              </a:solidFill>
              <a:round/>
            </a:ln>
            <a:effectLst/>
          </c:spPr>
          <c:marker>
            <c:symbol val="none"/>
          </c:marker>
          <c:dPt>
            <c:idx val="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4-DAC4-4AA1-9907-90822C17301A}"/>
              </c:ext>
            </c:extLst>
          </c:dPt>
          <c:dPt>
            <c:idx val="63"/>
            <c:marker>
              <c:symbol val="none"/>
            </c:marker>
            <c:bubble3D val="0"/>
            <c:spPr>
              <a:ln w="28575" cap="rnd">
                <a:solidFill>
                  <a:schemeClr val="accent5"/>
                </a:solidFill>
                <a:prstDash val="dash"/>
                <a:round/>
              </a:ln>
              <a:effectLst/>
            </c:spPr>
            <c:extLst>
              <c:ext xmlns:c16="http://schemas.microsoft.com/office/drawing/2014/chart" uri="{C3380CC4-5D6E-409C-BE32-E72D297353CC}">
                <c16:uniqueId val="{00000002-EF6C-45CB-A498-7FC862126898}"/>
              </c:ext>
            </c:extLst>
          </c:dPt>
          <c:dPt>
            <c:idx val="6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3-EF6C-45CB-A498-7FC862126898}"/>
              </c:ext>
            </c:extLst>
          </c:dPt>
          <c:dPt>
            <c:idx val="6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4-EF6C-45CB-A498-7FC862126898}"/>
              </c:ext>
            </c:extLst>
          </c:dPt>
          <c:dPt>
            <c:idx val="6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EF6C-45CB-A498-7FC862126898}"/>
              </c:ext>
            </c:extLst>
          </c:dPt>
          <c:dPt>
            <c:idx val="6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6-EF6C-45CB-A498-7FC862126898}"/>
              </c:ext>
            </c:extLst>
          </c:dPt>
          <c:dPt>
            <c:idx val="6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7-EF6C-45CB-A498-7FC862126898}"/>
              </c:ext>
            </c:extLst>
          </c:dPt>
          <c:dPt>
            <c:idx val="6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8-EF6C-45CB-A498-7FC862126898}"/>
              </c:ext>
            </c:extLst>
          </c:dPt>
          <c:dPt>
            <c:idx val="7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9-EF6C-45CB-A498-7FC862126898}"/>
              </c:ext>
            </c:extLst>
          </c:dPt>
          <c:dPt>
            <c:idx val="7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A-EF6C-45CB-A498-7FC862126898}"/>
              </c:ext>
            </c:extLst>
          </c:dPt>
          <c:dPt>
            <c:idx val="7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B-EF6C-45CB-A498-7FC862126898}"/>
              </c:ext>
            </c:extLst>
          </c:dPt>
          <c:dPt>
            <c:idx val="7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C-EF6C-45CB-A498-7FC862126898}"/>
              </c:ext>
            </c:extLst>
          </c:dPt>
          <c:dPt>
            <c:idx val="7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D-EF6C-45CB-A498-7FC862126898}"/>
              </c:ext>
            </c:extLst>
          </c:dPt>
          <c:dPt>
            <c:idx val="7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E-EF6C-45CB-A498-7FC862126898}"/>
              </c:ext>
            </c:extLst>
          </c:dPt>
          <c:dPt>
            <c:idx val="7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F-EF6C-45CB-A498-7FC862126898}"/>
              </c:ext>
            </c:extLst>
          </c:dPt>
          <c:dPt>
            <c:idx val="7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0-EF6C-45CB-A498-7FC862126898}"/>
              </c:ext>
            </c:extLst>
          </c:dPt>
          <c:dPt>
            <c:idx val="7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1-EF6C-45CB-A498-7FC862126898}"/>
              </c:ext>
            </c:extLst>
          </c:dPt>
          <c:dPt>
            <c:idx val="7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2-EF6C-45CB-A498-7FC862126898}"/>
              </c:ext>
            </c:extLst>
          </c:dPt>
          <c:dPt>
            <c:idx val="8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2-08E1-4D45-AD6E-ABAAC2430C60}"/>
              </c:ext>
            </c:extLst>
          </c:dPt>
          <c:dPt>
            <c:idx val="8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5-DAC4-4AA1-9907-90822C17301A}"/>
              </c:ext>
            </c:extLst>
          </c:dPt>
          <c:dPt>
            <c:idx val="8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6-DAC4-4AA1-9907-90822C17301A}"/>
              </c:ext>
            </c:extLst>
          </c:dPt>
          <c:dPt>
            <c:idx val="8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A-CAFA-473F-A3B3-37370FA81606}"/>
              </c:ext>
            </c:extLst>
          </c:dPt>
          <c:dPt>
            <c:idx val="84"/>
            <c:marker>
              <c:symbol val="none"/>
            </c:marker>
            <c:bubble3D val="0"/>
            <c:spPr>
              <a:ln w="28575" cap="rnd">
                <a:solidFill>
                  <a:schemeClr val="accent1"/>
                </a:solidFill>
                <a:prstDash val="dashDot"/>
                <a:round/>
              </a:ln>
              <a:effectLst/>
            </c:spPr>
            <c:extLst>
              <c:ext xmlns:c16="http://schemas.microsoft.com/office/drawing/2014/chart" uri="{C3380CC4-5D6E-409C-BE32-E72D297353CC}">
                <c16:uniqueId val="{0000002B-CAFA-473F-A3B3-37370FA81606}"/>
              </c:ext>
            </c:extLst>
          </c:dPt>
          <c:dPt>
            <c:idx val="8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2C-CAFA-473F-A3B3-37370FA81606}"/>
              </c:ext>
            </c:extLst>
          </c:dPt>
          <c:dPt>
            <c:idx val="8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0-868F-476B-A571-D0E198850674}"/>
              </c:ext>
            </c:extLst>
          </c:dPt>
          <c:dPt>
            <c:idx val="8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1-868F-476B-A571-D0E198850674}"/>
              </c:ext>
            </c:extLst>
          </c:dPt>
          <c:dPt>
            <c:idx val="8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2-868F-476B-A571-D0E198850674}"/>
              </c:ext>
            </c:extLst>
          </c:dPt>
          <c:dPt>
            <c:idx val="8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6-C3A8-406B-B0F0-D7A22A0AE1FA}"/>
              </c:ext>
            </c:extLst>
          </c:dPt>
          <c:dPt>
            <c:idx val="9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7-C3A8-406B-B0F0-D7A22A0AE1FA}"/>
              </c:ext>
            </c:extLst>
          </c:dPt>
          <c:dPt>
            <c:idx val="91"/>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8-C3A8-406B-B0F0-D7A22A0AE1FA}"/>
              </c:ext>
            </c:extLst>
          </c:dPt>
          <c:dPt>
            <c:idx val="92"/>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9-C3A8-406B-B0F0-D7A22A0AE1FA}"/>
              </c:ext>
            </c:extLst>
          </c:dPt>
          <c:dPt>
            <c:idx val="93"/>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E-F513-4586-A4DF-B06D26F51FA5}"/>
              </c:ext>
            </c:extLst>
          </c:dPt>
          <c:dPt>
            <c:idx val="94"/>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3F-F513-4586-A4DF-B06D26F51FA5}"/>
              </c:ext>
            </c:extLst>
          </c:dPt>
          <c:dPt>
            <c:idx val="95"/>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2-CE1E-42AB-AA00-49D77E9E3984}"/>
              </c:ext>
            </c:extLst>
          </c:dPt>
          <c:dPt>
            <c:idx val="96"/>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3-CE1E-42AB-AA00-49D77E9E3984}"/>
              </c:ext>
            </c:extLst>
          </c:dPt>
          <c:dPt>
            <c:idx val="97"/>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46-EB96-4F4A-8CC2-6E20A1426275}"/>
              </c:ext>
            </c:extLst>
          </c:dPt>
          <c:dPt>
            <c:idx val="9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8-3B11-42C8-A6F2-7B474959FA35}"/>
              </c:ext>
            </c:extLst>
          </c:dPt>
          <c:dPt>
            <c:idx val="99"/>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9-3B11-42C8-A6F2-7B474959FA35}"/>
              </c:ext>
            </c:extLst>
          </c:dPt>
          <c:dPt>
            <c:idx val="100"/>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4A-3B11-42C8-A6F2-7B474959FA35}"/>
              </c:ext>
            </c:extLst>
          </c:dPt>
          <c:cat>
            <c:strRef>
              <c:f>'B&amp;B rooms'!$A$9:$A$115</c:f>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 2023</c:v>
                </c:pt>
                <c:pt idx="103">
                  <c:v>12 months to Jul 2023</c:v>
                </c:pt>
                <c:pt idx="104">
                  <c:v>12 months to Aug 2023</c:v>
                </c:pt>
                <c:pt idx="105">
                  <c:v>12 months to Sep 2023</c:v>
                </c:pt>
                <c:pt idx="106">
                  <c:v>12 months to Oct 2023</c:v>
                </c:pt>
              </c:strCache>
            </c:strRef>
          </c:cat>
          <c:val>
            <c:numRef>
              <c:f>'B&amp;B rooms'!$B$9:$B$115</c:f>
              <c:numCache>
                <c:formatCode>_(* #,##0_);_(* \(#,##0\);_(* "-"??_);_(@_)</c:formatCode>
                <c:ptCount val="107"/>
                <c:pt idx="0">
                  <c:v>315715.61195139692</c:v>
                </c:pt>
                <c:pt idx="1">
                  <c:v>316268.99783780955</c:v>
                </c:pt>
                <c:pt idx="2">
                  <c:v>319448.47603754711</c:v>
                </c:pt>
                <c:pt idx="3">
                  <c:v>320961.68687514204</c:v>
                </c:pt>
                <c:pt idx="4">
                  <c:v>320153.36381630081</c:v>
                </c:pt>
                <c:pt idx="5">
                  <c:v>318164.89491375169</c:v>
                </c:pt>
                <c:pt idx="6">
                  <c:v>315649.76914013328</c:v>
                </c:pt>
                <c:pt idx="7">
                  <c:v>312002.8252784902</c:v>
                </c:pt>
                <c:pt idx="8">
                  <c:v>305452.35311713628</c:v>
                </c:pt>
                <c:pt idx="9">
                  <c:v>297664.40941519773</c:v>
                </c:pt>
                <c:pt idx="10">
                  <c:v>295537.77414511092</c:v>
                </c:pt>
                <c:pt idx="11">
                  <c:v>291347.39128403243</c:v>
                </c:pt>
                <c:pt idx="12">
                  <c:v>289246.82843879069</c:v>
                </c:pt>
                <c:pt idx="13">
                  <c:v>287628.11673184403</c:v>
                </c:pt>
                <c:pt idx="14">
                  <c:v>290805.98067981453</c:v>
                </c:pt>
                <c:pt idx="15">
                  <c:v>296746.03747729521</c:v>
                </c:pt>
                <c:pt idx="16">
                  <c:v>306290.05565496633</c:v>
                </c:pt>
                <c:pt idx="17">
                  <c:v>313753.86694373464</c:v>
                </c:pt>
                <c:pt idx="18">
                  <c:v>322647.20927507494</c:v>
                </c:pt>
                <c:pt idx="19">
                  <c:v>336218.00965171336</c:v>
                </c:pt>
                <c:pt idx="20">
                  <c:v>346968.59297845548</c:v>
                </c:pt>
                <c:pt idx="21">
                  <c:v>357868.08448233007</c:v>
                </c:pt>
                <c:pt idx="22">
                  <c:v>365593.1989574348</c:v>
                </c:pt>
                <c:pt idx="23">
                  <c:v>377725.05183333723</c:v>
                </c:pt>
                <c:pt idx="24">
                  <c:v>384668.84398984356</c:v>
                </c:pt>
                <c:pt idx="25">
                  <c:v>388895.12426936708</c:v>
                </c:pt>
                <c:pt idx="26">
                  <c:v>393267.83414175542</c:v>
                </c:pt>
                <c:pt idx="27">
                  <c:v>393855.84668653051</c:v>
                </c:pt>
                <c:pt idx="28">
                  <c:v>400487.14509926341</c:v>
                </c:pt>
                <c:pt idx="29">
                  <c:v>408062.85602505837</c:v>
                </c:pt>
                <c:pt idx="30">
                  <c:v>412372.96186727571</c:v>
                </c:pt>
                <c:pt idx="31">
                  <c:v>411591.21926405648</c:v>
                </c:pt>
                <c:pt idx="32">
                  <c:v>416070.70287538227</c:v>
                </c:pt>
                <c:pt idx="33">
                  <c:v>423406.57276564609</c:v>
                </c:pt>
                <c:pt idx="34">
                  <c:v>423852.74620570568</c:v>
                </c:pt>
                <c:pt idx="35">
                  <c:v>421223.31716697779</c:v>
                </c:pt>
                <c:pt idx="36">
                  <c:v>423030.0007403146</c:v>
                </c:pt>
                <c:pt idx="37">
                  <c:v>424107.91303728882</c:v>
                </c:pt>
                <c:pt idx="38">
                  <c:v>422454.67507107626</c:v>
                </c:pt>
                <c:pt idx="39">
                  <c:v>422981.64839536103</c:v>
                </c:pt>
                <c:pt idx="40">
                  <c:v>421147.58886964922</c:v>
                </c:pt>
                <c:pt idx="41">
                  <c:v>422977.17503559822</c:v>
                </c:pt>
                <c:pt idx="42">
                  <c:v>429275.54619385838</c:v>
                </c:pt>
                <c:pt idx="43">
                  <c:v>437511.88680049527</c:v>
                </c:pt>
                <c:pt idx="44">
                  <c:v>438082.0301435694</c:v>
                </c:pt>
                <c:pt idx="45">
                  <c:v>438697.89566331095</c:v>
                </c:pt>
                <c:pt idx="46">
                  <c:v>446151.38411656494</c:v>
                </c:pt>
                <c:pt idx="47">
                  <c:v>449799.2046819852</c:v>
                </c:pt>
                <c:pt idx="48">
                  <c:v>453678.18797911855</c:v>
                </c:pt>
                <c:pt idx="49">
                  <c:v>455149.10210674169</c:v>
                </c:pt>
                <c:pt idx="50">
                  <c:v>455148.20031381451</c:v>
                </c:pt>
                <c:pt idx="51">
                  <c:v>456189.73966379621</c:v>
                </c:pt>
                <c:pt idx="52">
                  <c:v>458156.02368119062</c:v>
                </c:pt>
                <c:pt idx="53">
                  <c:v>454202.06748692831</c:v>
                </c:pt>
                <c:pt idx="54">
                  <c:v>451047.04042464832</c:v>
                </c:pt>
                <c:pt idx="55">
                  <c:v>453903.35746631399</c:v>
                </c:pt>
                <c:pt idx="56">
                  <c:v>462346.19799324981</c:v>
                </c:pt>
                <c:pt idx="57">
                  <c:v>460398.67391659593</c:v>
                </c:pt>
                <c:pt idx="58">
                  <c:v>460132.72959265101</c:v>
                </c:pt>
                <c:pt idx="59">
                  <c:v>459386.68975593388</c:v>
                </c:pt>
                <c:pt idx="60">
                  <c:v>458214</c:v>
                </c:pt>
                <c:pt idx="61">
                  <c:v>455084.51365485968</c:v>
                </c:pt>
                <c:pt idx="62">
                  <c:v>467555.87088452105</c:v>
                </c:pt>
                <c:pt idx="63">
                  <c:v>442299.22935405152</c:v>
                </c:pt>
                <c:pt idx="64">
                  <c:v>405535.88808319962</c:v>
                </c:pt>
                <c:pt idx="65">
                  <c:v>362629.87020262127</c:v>
                </c:pt>
                <c:pt idx="66">
                  <c:v>314476.83952398639</c:v>
                </c:pt>
                <c:pt idx="67">
                  <c:v>260461.97249277378</c:v>
                </c:pt>
                <c:pt idx="68">
                  <c:v>228645.4046186695</c:v>
                </c:pt>
                <c:pt idx="69">
                  <c:v>207533.31850689789</c:v>
                </c:pt>
                <c:pt idx="70">
                  <c:v>176766.40139388229</c:v>
                </c:pt>
                <c:pt idx="71">
                  <c:v>149171.40139388229</c:v>
                </c:pt>
                <c:pt idx="72">
                  <c:v>126792.31843413219</c:v>
                </c:pt>
                <c:pt idx="73">
                  <c:v>110950.41416309525</c:v>
                </c:pt>
                <c:pt idx="74">
                  <c:v>75128.36256241519</c:v>
                </c:pt>
                <c:pt idx="75">
                  <c:v>71766.935562645012</c:v>
                </c:pt>
                <c:pt idx="76">
                  <c:v>71766.935562645012</c:v>
                </c:pt>
                <c:pt idx="77">
                  <c:v>81298.507214987738</c:v>
                </c:pt>
                <c:pt idx="78">
                  <c:v>112978.59171607785</c:v>
                </c:pt>
                <c:pt idx="79">
                  <c:v>165503.36970784242</c:v>
                </c:pt>
                <c:pt idx="80">
                  <c:v>187270.37089666756</c:v>
                </c:pt>
                <c:pt idx="81">
                  <c:v>210611.76471028919</c:v>
                </c:pt>
                <c:pt idx="82">
                  <c:v>242356.81323630028</c:v>
                </c:pt>
                <c:pt idx="83">
                  <c:v>277440.47740237153</c:v>
                </c:pt>
                <c:pt idx="84">
                  <c:v>306127.28678537614</c:v>
                </c:pt>
                <c:pt idx="85">
                  <c:v>320531.34823966387</c:v>
                </c:pt>
                <c:pt idx="86">
                  <c:v>344227.27985277865</c:v>
                </c:pt>
                <c:pt idx="87">
                  <c:v>384167.27985277865</c:v>
                </c:pt>
                <c:pt idx="88">
                  <c:v>433681.27985277865</c:v>
                </c:pt>
                <c:pt idx="89">
                  <c:v>474057.39445073088</c:v>
                </c:pt>
                <c:pt idx="90">
                  <c:v>497229.94551043806</c:v>
                </c:pt>
                <c:pt idx="91">
                  <c:v>499578.30801641761</c:v>
                </c:pt>
                <c:pt idx="92">
                  <c:v>511143.26254638442</c:v>
                </c:pt>
                <c:pt idx="93">
                  <c:v>521422.87295302161</c:v>
                </c:pt>
                <c:pt idx="94">
                  <c:v>529434.73847465415</c:v>
                </c:pt>
                <c:pt idx="95">
                  <c:v>533592.06504461728</c:v>
                </c:pt>
                <c:pt idx="96">
                  <c:v>554686.57679779443</c:v>
                </c:pt>
                <c:pt idx="97">
                  <c:v>573053.07877863571</c:v>
                </c:pt>
                <c:pt idx="98">
                  <c:v>575757.18666516943</c:v>
                </c:pt>
                <c:pt idx="99">
                  <c:v>571893.97370141826</c:v>
                </c:pt>
                <c:pt idx="100">
                  <c:v>565747.14989340294</c:v>
                </c:pt>
                <c:pt idx="101">
                  <c:v>563152</c:v>
                </c:pt>
                <c:pt idx="102">
                  <c:v>561518</c:v>
                </c:pt>
                <c:pt idx="103">
                  <c:v>562755</c:v>
                </c:pt>
                <c:pt idx="104">
                  <c:v>556289</c:v>
                </c:pt>
                <c:pt idx="105">
                  <c:v>550418</c:v>
                </c:pt>
                <c:pt idx="106">
                  <c:v>546327</c:v>
                </c:pt>
              </c:numCache>
            </c:numRef>
          </c:val>
          <c:smooth val="0"/>
          <c:extLst>
            <c:ext xmlns:c16="http://schemas.microsoft.com/office/drawing/2014/chart" uri="{C3380CC4-5D6E-409C-BE32-E72D297353CC}">
              <c16:uniqueId val="{00000000-EF6C-45CB-A498-7FC862126898}"/>
            </c:ext>
          </c:extLst>
        </c:ser>
        <c:dLbls>
          <c:showLegendKey val="0"/>
          <c:showVal val="0"/>
          <c:showCatName val="0"/>
          <c:showSerName val="0"/>
          <c:showPercent val="0"/>
          <c:showBubbleSize val="0"/>
        </c:dLbls>
        <c:smooth val="0"/>
        <c:axId val="1017555112"/>
        <c:axId val="1017561672"/>
        <c:extLst>
          <c:ext xmlns:c15="http://schemas.microsoft.com/office/drawing/2012/chart" uri="{02D57815-91ED-43cb-92C2-25804820EDAC}">
            <c15:filteredLineSeries>
              <c15:ser>
                <c:idx val="1"/>
                <c:order val="1"/>
                <c:tx>
                  <c:strRef>
                    <c:extLst>
                      <c:ext uri="{02D57815-91ED-43cb-92C2-25804820EDAC}">
                        <c15:formulaRef>
                          <c15:sqref>'B&amp;B rooms'!$C$8</c15:sqref>
                        </c15:formulaRef>
                      </c:ext>
                    </c:extLst>
                    <c:strCache>
                      <c:ptCount val="1"/>
                      <c:pt idx="0">
                        <c:v>% Change year on year</c:v>
                      </c:pt>
                    </c:strCache>
                  </c:strRef>
                </c:tx>
                <c:spPr>
                  <a:ln w="28575" cap="rnd">
                    <a:solidFill>
                      <a:schemeClr val="accent2"/>
                    </a:solidFill>
                    <a:round/>
                  </a:ln>
                  <a:effectLst/>
                </c:spPr>
                <c:marker>
                  <c:symbol val="none"/>
                </c:marker>
                <c:cat>
                  <c:strRef>
                    <c:extLst>
                      <c:ext uri="{02D57815-91ED-43cb-92C2-25804820EDAC}">
                        <c15:formulaRef>
                          <c15:sqref>'B&amp;B rooms'!$A$9:$A$115</c15:sqref>
                        </c15:formulaRef>
                      </c:ext>
                    </c:extLst>
                    <c:strCache>
                      <c:ptCount val="107"/>
                      <c:pt idx="0">
                        <c:v>12 months to Dec 2014</c:v>
                      </c:pt>
                      <c:pt idx="1">
                        <c:v>12 months to Jan 2015</c:v>
                      </c:pt>
                      <c:pt idx="2">
                        <c:v>12 months to Feb 2015</c:v>
                      </c:pt>
                      <c:pt idx="3">
                        <c:v>12 months to Mar 2015</c:v>
                      </c:pt>
                      <c:pt idx="4">
                        <c:v>12 months to Apr 2015</c:v>
                      </c:pt>
                      <c:pt idx="5">
                        <c:v>12 months to May 2015</c:v>
                      </c:pt>
                      <c:pt idx="6">
                        <c:v>12 months to Jun 2015</c:v>
                      </c:pt>
                      <c:pt idx="7">
                        <c:v>12 months to Jul 2015</c:v>
                      </c:pt>
                      <c:pt idx="8">
                        <c:v>12 months to Aug 2015</c:v>
                      </c:pt>
                      <c:pt idx="9">
                        <c:v>12 months to Sep 2015</c:v>
                      </c:pt>
                      <c:pt idx="10">
                        <c:v>12 months to Oct 2015</c:v>
                      </c:pt>
                      <c:pt idx="11">
                        <c:v>12 months to Nov 2015</c:v>
                      </c:pt>
                      <c:pt idx="12">
                        <c:v>12 months to Dec 2015</c:v>
                      </c:pt>
                      <c:pt idx="13">
                        <c:v>12 months to Jan 2016</c:v>
                      </c:pt>
                      <c:pt idx="14">
                        <c:v>12 months to Feb 2016</c:v>
                      </c:pt>
                      <c:pt idx="15">
                        <c:v>12 months to Mar 2016</c:v>
                      </c:pt>
                      <c:pt idx="16">
                        <c:v>12 months to Apr 2016</c:v>
                      </c:pt>
                      <c:pt idx="17">
                        <c:v>12 months to May 2016</c:v>
                      </c:pt>
                      <c:pt idx="18">
                        <c:v>12 months to Jun 2016</c:v>
                      </c:pt>
                      <c:pt idx="19">
                        <c:v>12 months to Jul 2016</c:v>
                      </c:pt>
                      <c:pt idx="20">
                        <c:v>12 months to Aug 2016</c:v>
                      </c:pt>
                      <c:pt idx="21">
                        <c:v>12 months to Sep 2016</c:v>
                      </c:pt>
                      <c:pt idx="22">
                        <c:v>12 months to Oct 2016</c:v>
                      </c:pt>
                      <c:pt idx="23">
                        <c:v>12 months to Nov 2016</c:v>
                      </c:pt>
                      <c:pt idx="24">
                        <c:v>12 months to Dec 2016</c:v>
                      </c:pt>
                      <c:pt idx="25">
                        <c:v>12 months to Jan 2017</c:v>
                      </c:pt>
                      <c:pt idx="26">
                        <c:v>12 months to Feb 2017</c:v>
                      </c:pt>
                      <c:pt idx="27">
                        <c:v>12 months to Mar 2017</c:v>
                      </c:pt>
                      <c:pt idx="28">
                        <c:v>12 months to Apr 2017</c:v>
                      </c:pt>
                      <c:pt idx="29">
                        <c:v>12 months to May 2017</c:v>
                      </c:pt>
                      <c:pt idx="30">
                        <c:v>12 months to Jun 2017</c:v>
                      </c:pt>
                      <c:pt idx="31">
                        <c:v>12 months to Jul 2017</c:v>
                      </c:pt>
                      <c:pt idx="32">
                        <c:v>12 months to Aug 2017</c:v>
                      </c:pt>
                      <c:pt idx="33">
                        <c:v>12 months to Sep 2017</c:v>
                      </c:pt>
                      <c:pt idx="34">
                        <c:v>12 months to Oct 2017</c:v>
                      </c:pt>
                      <c:pt idx="35">
                        <c:v>12 months to Nov 2017</c:v>
                      </c:pt>
                      <c:pt idx="36">
                        <c:v>12 months to Dec 2017</c:v>
                      </c:pt>
                      <c:pt idx="37">
                        <c:v>12 months to Jan 2018</c:v>
                      </c:pt>
                      <c:pt idx="38">
                        <c:v>12 months to Feb 2018</c:v>
                      </c:pt>
                      <c:pt idx="39">
                        <c:v>12 months to Mar 2018</c:v>
                      </c:pt>
                      <c:pt idx="40">
                        <c:v>12 months to Apr 2018</c:v>
                      </c:pt>
                      <c:pt idx="41">
                        <c:v>12 months to May 2018</c:v>
                      </c:pt>
                      <c:pt idx="42">
                        <c:v>12 months to June 2018</c:v>
                      </c:pt>
                      <c:pt idx="43">
                        <c:v>12 months to Jul 2018</c:v>
                      </c:pt>
                      <c:pt idx="44">
                        <c:v>12 months to Aug 2018</c:v>
                      </c:pt>
                      <c:pt idx="45">
                        <c:v>12 months to Sep 2018</c:v>
                      </c:pt>
                      <c:pt idx="46">
                        <c:v>12 months to Oct 2018</c:v>
                      </c:pt>
                      <c:pt idx="47">
                        <c:v>12 months to Nov 2018</c:v>
                      </c:pt>
                      <c:pt idx="48">
                        <c:v>12 months to Dec 2018</c:v>
                      </c:pt>
                      <c:pt idx="49">
                        <c:v>12 months to Jan 2019</c:v>
                      </c:pt>
                      <c:pt idx="50">
                        <c:v>12 months to Feb 2019</c:v>
                      </c:pt>
                      <c:pt idx="51">
                        <c:v>12 months to Mar 2019</c:v>
                      </c:pt>
                      <c:pt idx="52">
                        <c:v>12 months to Apr 2019</c:v>
                      </c:pt>
                      <c:pt idx="53">
                        <c:v>12 months to May 2019</c:v>
                      </c:pt>
                      <c:pt idx="54">
                        <c:v>12 months to Jun 2019</c:v>
                      </c:pt>
                      <c:pt idx="55">
                        <c:v>12 months to Jul 2019</c:v>
                      </c:pt>
                      <c:pt idx="56">
                        <c:v>12 months to Aug 2019</c:v>
                      </c:pt>
                      <c:pt idx="57">
                        <c:v>12 months to Sep 2019</c:v>
                      </c:pt>
                      <c:pt idx="58">
                        <c:v>12 months to Oct 2019</c:v>
                      </c:pt>
                      <c:pt idx="59">
                        <c:v>12 months to Nov 2019</c:v>
                      </c:pt>
                      <c:pt idx="60">
                        <c:v>12 months to Dec 2019</c:v>
                      </c:pt>
                      <c:pt idx="61">
                        <c:v>12 months to Jan 2020</c:v>
                      </c:pt>
                      <c:pt idx="62">
                        <c:v>12 months to Feb 2020</c:v>
                      </c:pt>
                      <c:pt idx="63">
                        <c:v>12 months to Mar 2020</c:v>
                      </c:pt>
                      <c:pt idx="64">
                        <c:v>12 months to Apr 2020</c:v>
                      </c:pt>
                      <c:pt idx="65">
                        <c:v>12 months to May 2020</c:v>
                      </c:pt>
                      <c:pt idx="66">
                        <c:v>12 months to Jun 2020</c:v>
                      </c:pt>
                      <c:pt idx="67">
                        <c:v>12 months to Jul 2020</c:v>
                      </c:pt>
                      <c:pt idx="68">
                        <c:v>12 months to Aug 2020</c:v>
                      </c:pt>
                      <c:pt idx="69">
                        <c:v>12 months to Sep 2020</c:v>
                      </c:pt>
                      <c:pt idx="70">
                        <c:v>12 months to Oct 2020</c:v>
                      </c:pt>
                      <c:pt idx="71">
                        <c:v>12 months to Nov 2020</c:v>
                      </c:pt>
                      <c:pt idx="72">
                        <c:v>12 months to Dec 2020</c:v>
                      </c:pt>
                      <c:pt idx="73">
                        <c:v>12 months to Jan 2021</c:v>
                      </c:pt>
                      <c:pt idx="74">
                        <c:v>12 months to Feb 2021</c:v>
                      </c:pt>
                      <c:pt idx="75">
                        <c:v>12 months to Mar 2021</c:v>
                      </c:pt>
                      <c:pt idx="76">
                        <c:v>12 months to Apr 2021</c:v>
                      </c:pt>
                      <c:pt idx="77">
                        <c:v>12 months to May 2021</c:v>
                      </c:pt>
                      <c:pt idx="78">
                        <c:v>12 months to Jun 2021</c:v>
                      </c:pt>
                      <c:pt idx="79">
                        <c:v>12 months to Jul 2021</c:v>
                      </c:pt>
                      <c:pt idx="80">
                        <c:v>12 months to Aug 2021</c:v>
                      </c:pt>
                      <c:pt idx="81">
                        <c:v>12 months to Sep 2021</c:v>
                      </c:pt>
                      <c:pt idx="82">
                        <c:v>12 months to Oct 2021</c:v>
                      </c:pt>
                      <c:pt idx="83">
                        <c:v>12 months to Nov 2021</c:v>
                      </c:pt>
                      <c:pt idx="84">
                        <c:v>12 months to Dec 2021</c:v>
                      </c:pt>
                      <c:pt idx="85">
                        <c:v>12 months to Jan 2022</c:v>
                      </c:pt>
                      <c:pt idx="86">
                        <c:v>12 months to Feb 2022</c:v>
                      </c:pt>
                      <c:pt idx="87">
                        <c:v>12 months to Mar 2022</c:v>
                      </c:pt>
                      <c:pt idx="88">
                        <c:v>12 months to Apr 2022</c:v>
                      </c:pt>
                      <c:pt idx="89">
                        <c:v>12 months to May 2022</c:v>
                      </c:pt>
                      <c:pt idx="90">
                        <c:v>12 months to Jun 2022</c:v>
                      </c:pt>
                      <c:pt idx="91">
                        <c:v>12 months to Jul 2022</c:v>
                      </c:pt>
                      <c:pt idx="92">
                        <c:v>12 months to Aug 2022</c:v>
                      </c:pt>
                      <c:pt idx="93">
                        <c:v>12 months to Sep 2022</c:v>
                      </c:pt>
                      <c:pt idx="94">
                        <c:v>12 months to Oct 2022</c:v>
                      </c:pt>
                      <c:pt idx="95">
                        <c:v>12 months to Nov 2022</c:v>
                      </c:pt>
                      <c:pt idx="96">
                        <c:v>12 months to Dec 2022</c:v>
                      </c:pt>
                      <c:pt idx="97">
                        <c:v>12 months to Jan 2023</c:v>
                      </c:pt>
                      <c:pt idx="98">
                        <c:v>12 months to Feb 2023</c:v>
                      </c:pt>
                      <c:pt idx="99">
                        <c:v>12 months to Mar 2023</c:v>
                      </c:pt>
                      <c:pt idx="100">
                        <c:v>12 months to Apr 2023</c:v>
                      </c:pt>
                      <c:pt idx="101">
                        <c:v>12 months to May 2023</c:v>
                      </c:pt>
                      <c:pt idx="102">
                        <c:v>12 months to Jun 2023</c:v>
                      </c:pt>
                      <c:pt idx="103">
                        <c:v>12 months to Jul 2023</c:v>
                      </c:pt>
                      <c:pt idx="104">
                        <c:v>12 months to Aug 2023</c:v>
                      </c:pt>
                      <c:pt idx="105">
                        <c:v>12 months to Sep 2023</c:v>
                      </c:pt>
                      <c:pt idx="106">
                        <c:v>12 months to Oct 2023</c:v>
                      </c:pt>
                    </c:strCache>
                  </c:strRef>
                </c:cat>
                <c:val>
                  <c:numRef>
                    <c:extLst>
                      <c:ext uri="{02D57815-91ED-43cb-92C2-25804820EDAC}">
                        <c15:formulaRef>
                          <c15:sqref>'B&amp;B rooms'!$C$9:$C$115</c15:sqref>
                        </c15:formulaRef>
                      </c:ext>
                    </c:extLst>
                    <c:numCache>
                      <c:formatCode>General</c:formatCode>
                      <c:ptCount val="107"/>
                      <c:pt idx="12" formatCode="0%">
                        <c:v>-8.3837423651640597E-2</c:v>
                      </c:pt>
                      <c:pt idx="13" formatCode="0%">
                        <c:v>-9.0558610871664599E-2</c:v>
                      </c:pt>
                      <c:pt idx="14" formatCode="0%">
                        <c:v>-8.9662332132603495E-2</c:v>
                      </c:pt>
                      <c:pt idx="15" formatCode="0%">
                        <c:v>-7.544716515422295E-2</c:v>
                      </c:pt>
                      <c:pt idx="16" formatCode="0%">
                        <c:v>-4.3302084963533417E-2</c:v>
                      </c:pt>
                      <c:pt idx="17" formatCode="0%">
                        <c:v>-1.3863968151523423E-2</c:v>
                      </c:pt>
                      <c:pt idx="18" formatCode="0%">
                        <c:v>2.2168367662689887E-2</c:v>
                      </c:pt>
                      <c:pt idx="19" formatCode="0%">
                        <c:v>7.7612067620249803E-2</c:v>
                      </c:pt>
                      <c:pt idx="20" formatCode="0%">
                        <c:v>0.13591723696886482</c:v>
                      </c:pt>
                      <c:pt idx="21" formatCode="0%">
                        <c:v>0.20225352162662194</c:v>
                      </c:pt>
                      <c:pt idx="22" formatCode="0%">
                        <c:v>0.23704389401649287</c:v>
                      </c:pt>
                      <c:pt idx="23" formatCode="0%">
                        <c:v>0.29647651955495236</c:v>
                      </c:pt>
                      <c:pt idx="24" formatCode="0%">
                        <c:v>0.3298982259065486</c:v>
                      </c:pt>
                      <c:pt idx="25" formatCode="0%">
                        <c:v>0.35207617630766735</c:v>
                      </c:pt>
                      <c:pt idx="26" formatCode="0%">
                        <c:v>0.3523375042783396</c:v>
                      </c:pt>
                      <c:pt idx="27" formatCode="0%">
                        <c:v>0.32724888269709557</c:v>
                      </c:pt>
                      <c:pt idx="28" formatCode="0%">
                        <c:v>0.30754210822439976</c:v>
                      </c:pt>
                      <c:pt idx="29" formatCode="0%">
                        <c:v>0.30058271472471165</c:v>
                      </c:pt>
                      <c:pt idx="30" formatCode="0%">
                        <c:v>0.27809244900582575</c:v>
                      </c:pt>
                      <c:pt idx="31" formatCode="0%">
                        <c:v>0.2241795723269609</c:v>
                      </c:pt>
                      <c:pt idx="32" formatCode="0%">
                        <c:v>0.19915955304121025</c:v>
                      </c:pt>
                      <c:pt idx="33" formatCode="0%">
                        <c:v>0.18313588477195433</c:v>
                      </c:pt>
                      <c:pt idx="34" formatCode="0%">
                        <c:v>0.15935621180703069</c:v>
                      </c:pt>
                      <c:pt idx="35" formatCode="0%">
                        <c:v>0.1151585395845897</c:v>
                      </c:pt>
                      <c:pt idx="36" formatCode="0%">
                        <c:v>9.9725146316980873E-2</c:v>
                      </c:pt>
                      <c:pt idx="37" formatCode="0%">
                        <c:v>9.0545719322342802E-2</c:v>
                      </c:pt>
                      <c:pt idx="38" formatCode="0%">
                        <c:v>7.4216191601371329E-2</c:v>
                      </c:pt>
                      <c:pt idx="39" formatCode="0%">
                        <c:v>7.395041092791424E-2</c:v>
                      </c:pt>
                      <c:pt idx="40" formatCode="0%">
                        <c:v>5.1588281979100689E-2</c:v>
                      </c:pt>
                      <c:pt idx="41" formatCode="0%">
                        <c:v>3.6549072747812147E-2</c:v>
                      </c:pt>
                      <c:pt idx="42" formatCode="0%">
                        <c:v>4.0988585308905028E-2</c:v>
                      </c:pt>
                      <c:pt idx="43" formatCode="0%">
                        <c:v>6.2976726235282929E-2</c:v>
                      </c:pt>
                      <c:pt idx="44" formatCode="0%">
                        <c:v>5.2902853087398859E-2</c:v>
                      </c:pt>
                      <c:pt idx="45" formatCode="0%">
                        <c:v>3.6114987062632449E-2</c:v>
                      </c:pt>
                      <c:pt idx="46" formatCode="0%">
                        <c:v>5.2609398217835779E-2</c:v>
                      </c:pt>
                      <c:pt idx="47" formatCode="0%">
                        <c:v>6.7840231892195055E-2</c:v>
                      </c:pt>
                      <c:pt idx="48" formatCode="0%">
                        <c:v>7.2449204985860924E-2</c:v>
                      </c:pt>
                      <c:pt idx="49" formatCode="0%">
                        <c:v>7.3191723415742163E-2</c:v>
                      </c:pt>
                      <c:pt idx="50" formatCode="0%">
                        <c:v>7.7389427013058149E-2</c:v>
                      </c:pt>
                      <c:pt idx="51" formatCode="0%">
                        <c:v>7.8509532019686037E-2</c:v>
                      </c:pt>
                      <c:pt idx="52" formatCode="0%">
                        <c:v>8.7875214745669616E-2</c:v>
                      </c:pt>
                      <c:pt idx="53" formatCode="0%">
                        <c:v>7.3821696049443247E-2</c:v>
                      </c:pt>
                      <c:pt idx="54" formatCode="0%">
                        <c:v>5.0716828442303269E-2</c:v>
                      </c:pt>
                      <c:pt idx="55" formatCode="0%">
                        <c:v>3.7465200741604546E-2</c:v>
                      </c:pt>
                      <c:pt idx="56" formatCode="0%">
                        <c:v>5.5387270374291524E-2</c:v>
                      </c:pt>
                      <c:pt idx="57" formatCode="0%">
                        <c:v>4.9466337695724338E-2</c:v>
                      </c:pt>
                      <c:pt idx="58" formatCode="0%">
                        <c:v>3.1337671413416937E-2</c:v>
                      </c:pt>
                      <c:pt idx="59" formatCode="0%">
                        <c:v>2.1315033406355582E-2</c:v>
                      </c:pt>
                      <c:pt idx="60" formatCode="0%">
                        <c:v>9.9978622315653864E-3</c:v>
                      </c:pt>
                      <c:pt idx="61" formatCode="0%">
                        <c:v>-1.4190613929160757E-4</c:v>
                      </c:pt>
                      <c:pt idx="62" formatCode="0%">
                        <c:v>2.726072642306776E-2</c:v>
                      </c:pt>
                      <c:pt idx="63" formatCode="0%">
                        <c:v>-3.0448975726595134E-2</c:v>
                      </c:pt>
                      <c:pt idx="64" formatCode="0%">
                        <c:v>-0.11485199992613629</c:v>
                      </c:pt>
                      <c:pt idx="65" formatCode="0%">
                        <c:v>-0.20161114147051398</c:v>
                      </c:pt>
                      <c:pt idx="66" formatCode="0%">
                        <c:v>-0.30278482876660684</c:v>
                      </c:pt>
                      <c:pt idx="67" formatCode="0%">
                        <c:v>-0.4261730647980419</c:v>
                      </c:pt>
                      <c:pt idx="68" formatCode="0%">
                        <c:v>-0.50546710319869936</c:v>
                      </c:pt>
                      <c:pt idx="69" formatCode="0%">
                        <c:v>-0.54923128526540055</c:v>
                      </c:pt>
                      <c:pt idx="70" formatCode="0%">
                        <c:v>-0.61583606201981966</c:v>
                      </c:pt>
                      <c:pt idx="71" formatCode="0%">
                        <c:v>-0.67528140296547312</c:v>
                      </c:pt>
                      <c:pt idx="72" formatCode="0%">
                        <c:v>-0.72329016914775146</c:v>
                      </c:pt>
                      <c:pt idx="73" formatCode="0%">
                        <c:v>-0.75619822069524201</c:v>
                      </c:pt>
                      <c:pt idx="74" formatCode="0%">
                        <c:v>-0.83931682341986735</c:v>
                      </c:pt>
                      <c:pt idx="75" formatCode="0%">
                        <c:v>-0.83774121499724108</c:v>
                      </c:pt>
                      <c:pt idx="76" formatCode="0%">
                        <c:v>-0.82303185076453367</c:v>
                      </c:pt>
                      <c:pt idx="77" formatCode="0%">
                        <c:v>-0.77580857536760073</c:v>
                      </c:pt>
                      <c:pt idx="78" formatCode="0%">
                        <c:v>-0.64074113728982407</c:v>
                      </c:pt>
                      <c:pt idx="79" formatCode="0%">
                        <c:v>-0.36457760753372886</c:v>
                      </c:pt>
                      <c:pt idx="80" formatCode="0%">
                        <c:v>-0.18095720660122797</c:v>
                      </c:pt>
                      <c:pt idx="81" formatCode="0%">
                        <c:v>1.4833503485316169E-2</c:v>
                      </c:pt>
                      <c:pt idx="82" formatCode="0%">
                        <c:v>0.37105700701721706</c:v>
                      </c:pt>
                      <c:pt idx="83" formatCode="0%">
                        <c:v>0.85987712664707672</c:v>
                      </c:pt>
                      <c:pt idx="84" formatCode="0%">
                        <c:v>1.4143993150847487</c:v>
                      </c:pt>
                      <c:pt idx="85" formatCode="0%">
                        <c:v>1.8889603581694447</c:v>
                      </c:pt>
                      <c:pt idx="86" formatCode="0%">
                        <c:v>3.581855215689032</c:v>
                      </c:pt>
                      <c:pt idx="87" formatCode="0%">
                        <c:v>4.3529843073408205</c:v>
                      </c:pt>
                      <c:pt idx="88" formatCode="0%">
                        <c:v>5.0429120520858852</c:v>
                      </c:pt>
                      <c:pt idx="89" formatCode="0%">
                        <c:v>4.8310713282486484</c:v>
                      </c:pt>
                      <c:pt idx="90" formatCode="0%">
                        <c:v>3.4010988095869301</c:v>
                      </c:pt>
                      <c:pt idx="91" formatCode="0%">
                        <c:v>2.0185385886601979</c:v>
                      </c:pt>
                      <c:pt idx="92" formatCode="0%">
                        <c:v>1.729440114306305</c:v>
                      </c:pt>
                      <c:pt idx="93" formatCode="0%">
                        <c:v>1.4757537817048076</c:v>
                      </c:pt>
                      <c:pt idx="94" formatCode="0%">
                        <c:v>1.1845259120421348</c:v>
                      </c:pt>
                      <c:pt idx="95" formatCode="0%">
                        <c:v>0.92326682119548642</c:v>
                      </c:pt>
                      <c:pt idx="96" formatCode="0%">
                        <c:v>0.81194751576223134</c:v>
                      </c:pt>
                      <c:pt idx="97" formatCode="0%">
                        <c:v>0.78782225802812678</c:v>
                      </c:pt>
                      <c:pt idx="98" formatCode="0%">
                        <c:v>0.67260766465520394</c:v>
                      </c:pt>
                      <c:pt idx="99" formatCode="0%">
                        <c:v>0.48865872679365252</c:v>
                      </c:pt>
                      <c:pt idx="100" formatCode="0%">
                        <c:v>0.30452287469142442</c:v>
                      </c:pt>
                      <c:pt idx="101" formatCode="0%">
                        <c:v>0.18794054600181706</c:v>
                      </c:pt>
                      <c:pt idx="102" formatCode="0%">
                        <c:v>0.12929240298181593</c:v>
                      </c:pt>
                      <c:pt idx="103" formatCode="0%">
                        <c:v>0.1264600383359844</c:v>
                      </c:pt>
                      <c:pt idx="104" formatCode="0%">
                        <c:v>8.8323060796519387E-2</c:v>
                      </c:pt>
                      <c:pt idx="105" formatCode="0%">
                        <c:v>5.560770068019389E-2</c:v>
                      </c:pt>
                      <c:pt idx="106" formatCode="0%">
                        <c:v>3.1906220536290969E-2</c:v>
                      </c:pt>
                    </c:numCache>
                  </c:numRef>
                </c:val>
                <c:smooth val="0"/>
                <c:extLst>
                  <c:ext xmlns:c16="http://schemas.microsoft.com/office/drawing/2014/chart" uri="{C3380CC4-5D6E-409C-BE32-E72D297353CC}">
                    <c16:uniqueId val="{00000001-EF6C-45CB-A498-7FC862126898}"/>
                  </c:ext>
                </c:extLst>
              </c15:ser>
            </c15:filteredLineSeries>
          </c:ext>
        </c:extLst>
      </c:lineChart>
      <c:catAx>
        <c:axId val="1017555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61672"/>
        <c:crosses val="autoZero"/>
        <c:auto val="1"/>
        <c:lblAlgn val="ctr"/>
        <c:lblOffset val="100"/>
        <c:tickLblSkip val="12"/>
        <c:noMultiLvlLbl val="0"/>
      </c:catAx>
      <c:valAx>
        <c:axId val="10175616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555112"/>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Registered</a:t>
            </a:r>
            <a:r>
              <a:rPr lang="en-GB" baseline="0"/>
              <a:t> Tourism Businesses Operating in NI</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'businesses chart'!$A$15</c:f>
              <c:strCache>
                <c:ptCount val="1"/>
                <c:pt idx="0">
                  <c:v>Accommodation for visitors</c:v>
                </c:pt>
              </c:strCache>
            </c:strRef>
          </c:tx>
          <c:spPr>
            <a:ln w="28575" cap="rnd">
              <a:solidFill>
                <a:schemeClr val="accent1"/>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chart'!$B$15:$I$15</c:f>
              <c:numCache>
                <c:formatCode>#,##0</c:formatCode>
                <c:ptCount val="8"/>
                <c:pt idx="0">
                  <c:v>315</c:v>
                </c:pt>
                <c:pt idx="1">
                  <c:v>325</c:v>
                </c:pt>
                <c:pt idx="2">
                  <c:v>330</c:v>
                </c:pt>
                <c:pt idx="3">
                  <c:v>350</c:v>
                </c:pt>
                <c:pt idx="4">
                  <c:v>365</c:v>
                </c:pt>
                <c:pt idx="5">
                  <c:v>370</c:v>
                </c:pt>
                <c:pt idx="6">
                  <c:v>380</c:v>
                </c:pt>
                <c:pt idx="7">
                  <c:v>400</c:v>
                </c:pt>
              </c:numCache>
            </c:numRef>
          </c:val>
          <c:smooth val="0"/>
          <c:extLst>
            <c:ext xmlns:c16="http://schemas.microsoft.com/office/drawing/2014/chart" uri="{C3380CC4-5D6E-409C-BE32-E72D297353CC}">
              <c16:uniqueId val="{00000000-FAE6-4640-8360-208DA88BC216}"/>
            </c:ext>
          </c:extLst>
        </c:ser>
        <c:ser>
          <c:idx val="1"/>
          <c:order val="1"/>
          <c:tx>
            <c:strRef>
              <c:f>'businesses chart'!$A$16</c:f>
              <c:strCache>
                <c:ptCount val="1"/>
                <c:pt idx="0">
                  <c:v>Food and beverage serving activities</c:v>
                </c:pt>
              </c:strCache>
            </c:strRef>
          </c:tx>
          <c:spPr>
            <a:ln w="28575" cap="rnd">
              <a:solidFill>
                <a:schemeClr val="accent2"/>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chart'!$B$16:$I$16</c:f>
              <c:numCache>
                <c:formatCode>#,##0</c:formatCode>
                <c:ptCount val="8"/>
                <c:pt idx="0">
                  <c:v>3265</c:v>
                </c:pt>
                <c:pt idx="1">
                  <c:v>3390</c:v>
                </c:pt>
                <c:pt idx="2">
                  <c:v>3535</c:v>
                </c:pt>
                <c:pt idx="3">
                  <c:v>3650</c:v>
                </c:pt>
                <c:pt idx="4">
                  <c:v>3775</c:v>
                </c:pt>
                <c:pt idx="5">
                  <c:v>3855</c:v>
                </c:pt>
                <c:pt idx="6">
                  <c:v>3895</c:v>
                </c:pt>
                <c:pt idx="7">
                  <c:v>4095</c:v>
                </c:pt>
              </c:numCache>
            </c:numRef>
          </c:val>
          <c:smooth val="0"/>
          <c:extLst>
            <c:ext xmlns:c16="http://schemas.microsoft.com/office/drawing/2014/chart" uri="{C3380CC4-5D6E-409C-BE32-E72D297353CC}">
              <c16:uniqueId val="{00000001-FAE6-4640-8360-208DA88BC216}"/>
            </c:ext>
          </c:extLst>
        </c:ser>
        <c:ser>
          <c:idx val="2"/>
          <c:order val="2"/>
          <c:tx>
            <c:strRef>
              <c:f>'businesses chart'!$A$17</c:f>
              <c:strCache>
                <c:ptCount val="1"/>
                <c:pt idx="0">
                  <c:v>Transport</c:v>
                </c:pt>
              </c:strCache>
            </c:strRef>
          </c:tx>
          <c:spPr>
            <a:ln w="28575" cap="rnd">
              <a:solidFill>
                <a:schemeClr val="accent3"/>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chart'!$B$17:$I$17</c:f>
              <c:numCache>
                <c:formatCode>#,##0</c:formatCode>
                <c:ptCount val="8"/>
                <c:pt idx="0">
                  <c:v>345</c:v>
                </c:pt>
                <c:pt idx="1">
                  <c:v>370</c:v>
                </c:pt>
                <c:pt idx="2">
                  <c:v>360</c:v>
                </c:pt>
                <c:pt idx="3">
                  <c:v>360</c:v>
                </c:pt>
                <c:pt idx="4">
                  <c:v>365</c:v>
                </c:pt>
                <c:pt idx="5">
                  <c:v>365</c:v>
                </c:pt>
                <c:pt idx="6">
                  <c:v>350</c:v>
                </c:pt>
                <c:pt idx="7">
                  <c:v>355</c:v>
                </c:pt>
              </c:numCache>
            </c:numRef>
          </c:val>
          <c:smooth val="0"/>
          <c:extLst>
            <c:ext xmlns:c16="http://schemas.microsoft.com/office/drawing/2014/chart" uri="{C3380CC4-5D6E-409C-BE32-E72D297353CC}">
              <c16:uniqueId val="{00000002-FAE6-4640-8360-208DA88BC216}"/>
            </c:ext>
          </c:extLst>
        </c:ser>
        <c:ser>
          <c:idx val="3"/>
          <c:order val="3"/>
          <c:tx>
            <c:strRef>
              <c:f>'businesses chart'!$A$18</c:f>
              <c:strCache>
                <c:ptCount val="1"/>
                <c:pt idx="0">
                  <c:v>Sporting and recreational activities</c:v>
                </c:pt>
              </c:strCache>
            </c:strRef>
          </c:tx>
          <c:spPr>
            <a:ln w="28575" cap="rnd">
              <a:solidFill>
                <a:schemeClr val="accent4"/>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chart'!$B$18:$I$18</c:f>
              <c:numCache>
                <c:formatCode>#,##0</c:formatCode>
                <c:ptCount val="8"/>
                <c:pt idx="0">
                  <c:v>385</c:v>
                </c:pt>
                <c:pt idx="1">
                  <c:v>400</c:v>
                </c:pt>
                <c:pt idx="2">
                  <c:v>420</c:v>
                </c:pt>
                <c:pt idx="3">
                  <c:v>425</c:v>
                </c:pt>
                <c:pt idx="4">
                  <c:v>440</c:v>
                </c:pt>
                <c:pt idx="5">
                  <c:v>455</c:v>
                </c:pt>
                <c:pt idx="6">
                  <c:v>470</c:v>
                </c:pt>
                <c:pt idx="7">
                  <c:v>480</c:v>
                </c:pt>
              </c:numCache>
            </c:numRef>
          </c:val>
          <c:smooth val="0"/>
          <c:extLst>
            <c:ext xmlns:c16="http://schemas.microsoft.com/office/drawing/2014/chart" uri="{C3380CC4-5D6E-409C-BE32-E72D297353CC}">
              <c16:uniqueId val="{00000003-FAE6-4640-8360-208DA88BC216}"/>
            </c:ext>
          </c:extLst>
        </c:ser>
        <c:ser>
          <c:idx val="4"/>
          <c:order val="4"/>
          <c:tx>
            <c:strRef>
              <c:f>'businesses chart'!$A$19</c:f>
              <c:strCache>
                <c:ptCount val="1"/>
                <c:pt idx="0">
                  <c:v>Other</c:v>
                </c:pt>
              </c:strCache>
            </c:strRef>
          </c:tx>
          <c:spPr>
            <a:ln w="28575" cap="rnd">
              <a:solidFill>
                <a:schemeClr val="accent5"/>
              </a:solidFill>
              <a:round/>
            </a:ln>
            <a:effectLst/>
          </c:spPr>
          <c:marker>
            <c:symbol val="none"/>
          </c:marker>
          <c:cat>
            <c:numRef>
              <c:f>'businesses chart'!$B$14:$I$14</c:f>
              <c:numCache>
                <c:formatCode>General</c:formatCode>
                <c:ptCount val="8"/>
                <c:pt idx="0">
                  <c:v>2015</c:v>
                </c:pt>
                <c:pt idx="1">
                  <c:v>2016</c:v>
                </c:pt>
                <c:pt idx="2">
                  <c:v>2017</c:v>
                </c:pt>
                <c:pt idx="3">
                  <c:v>2018</c:v>
                </c:pt>
                <c:pt idx="4">
                  <c:v>2019</c:v>
                </c:pt>
                <c:pt idx="5">
                  <c:v>2020</c:v>
                </c:pt>
                <c:pt idx="6">
                  <c:v>2021</c:v>
                </c:pt>
                <c:pt idx="7">
                  <c:v>2022</c:v>
                </c:pt>
              </c:numCache>
            </c:numRef>
          </c:cat>
          <c:val>
            <c:numRef>
              <c:f>'businesses chart'!$B$19:$I$19</c:f>
              <c:numCache>
                <c:formatCode>#,##0</c:formatCode>
                <c:ptCount val="8"/>
                <c:pt idx="0">
                  <c:v>390</c:v>
                </c:pt>
                <c:pt idx="1">
                  <c:v>410</c:v>
                </c:pt>
                <c:pt idx="2">
                  <c:v>420</c:v>
                </c:pt>
                <c:pt idx="3">
                  <c:v>440</c:v>
                </c:pt>
                <c:pt idx="4">
                  <c:v>460</c:v>
                </c:pt>
                <c:pt idx="5">
                  <c:v>480</c:v>
                </c:pt>
                <c:pt idx="6">
                  <c:v>480</c:v>
                </c:pt>
                <c:pt idx="7">
                  <c:v>485</c:v>
                </c:pt>
              </c:numCache>
            </c:numRef>
          </c:val>
          <c:smooth val="0"/>
          <c:extLst>
            <c:ext xmlns:c16="http://schemas.microsoft.com/office/drawing/2014/chart" uri="{C3380CC4-5D6E-409C-BE32-E72D297353CC}">
              <c16:uniqueId val="{00000004-FAE6-4640-8360-208DA88BC216}"/>
            </c:ext>
          </c:extLst>
        </c:ser>
        <c:dLbls>
          <c:showLegendKey val="0"/>
          <c:showVal val="0"/>
          <c:showCatName val="0"/>
          <c:showSerName val="0"/>
          <c:showPercent val="0"/>
          <c:showBubbleSize val="0"/>
        </c:dLbls>
        <c:smooth val="0"/>
        <c:axId val="370408552"/>
        <c:axId val="370408944"/>
      </c:lineChart>
      <c:catAx>
        <c:axId val="37040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944"/>
        <c:crosses val="autoZero"/>
        <c:auto val="1"/>
        <c:lblAlgn val="ctr"/>
        <c:lblOffset val="100"/>
        <c:noMultiLvlLbl val="0"/>
      </c:catAx>
      <c:valAx>
        <c:axId val="370408944"/>
        <c:scaling>
          <c:orientation val="minMax"/>
          <c:max val="45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0408552"/>
        <c:crosses val="autoZero"/>
        <c:crossBetween val="between"/>
        <c:majorUnit val="1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 Change year on year in registered Businesses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'businesses chart'!$B$23</c:f>
              <c:strCache>
                <c:ptCount val="1"/>
                <c:pt idx="0">
                  <c:v>Accommodation for visitors</c:v>
                </c:pt>
              </c:strCache>
            </c:strRef>
          </c:tx>
          <c:spPr>
            <a:solidFill>
              <a:schemeClr val="accent3"/>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chart'!$C$23:$I$23</c:f>
              <c:numCache>
                <c:formatCode>0%</c:formatCode>
                <c:ptCount val="7"/>
                <c:pt idx="0">
                  <c:v>3.1746031746031744E-2</c:v>
                </c:pt>
                <c:pt idx="1">
                  <c:v>1.5384615384615385E-2</c:v>
                </c:pt>
                <c:pt idx="2">
                  <c:v>6.0606060606060608E-2</c:v>
                </c:pt>
                <c:pt idx="3">
                  <c:v>4.2857142857142858E-2</c:v>
                </c:pt>
                <c:pt idx="4">
                  <c:v>1.3698630136986301E-2</c:v>
                </c:pt>
                <c:pt idx="5">
                  <c:v>2.7027027027027029E-2</c:v>
                </c:pt>
                <c:pt idx="6">
                  <c:v>5.2631578947368418E-2</c:v>
                </c:pt>
              </c:numCache>
            </c:numRef>
          </c:val>
          <c:extLst>
            <c:ext xmlns:c16="http://schemas.microsoft.com/office/drawing/2014/chart" uri="{C3380CC4-5D6E-409C-BE32-E72D297353CC}">
              <c16:uniqueId val="{00000000-5F71-4554-9F0B-305B00CF1CCE}"/>
            </c:ext>
          </c:extLst>
        </c:ser>
        <c:ser>
          <c:idx val="1"/>
          <c:order val="1"/>
          <c:tx>
            <c:strRef>
              <c:f>'businesses chart'!$B$24</c:f>
              <c:strCache>
                <c:ptCount val="1"/>
                <c:pt idx="0">
                  <c:v>Food and beverage serving activities</c:v>
                </c:pt>
              </c:strCache>
            </c:strRef>
          </c:tx>
          <c:spPr>
            <a:solidFill>
              <a:schemeClr val="accent3">
                <a:lumMod val="75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chart'!$C$24:$I$24</c:f>
              <c:numCache>
                <c:formatCode>0%</c:formatCode>
                <c:ptCount val="7"/>
                <c:pt idx="0">
                  <c:v>3.8284839203675342E-2</c:v>
                </c:pt>
                <c:pt idx="1">
                  <c:v>4.2772861356932153E-2</c:v>
                </c:pt>
                <c:pt idx="2">
                  <c:v>3.2531824611032531E-2</c:v>
                </c:pt>
                <c:pt idx="3">
                  <c:v>3.4246575342465752E-2</c:v>
                </c:pt>
                <c:pt idx="4">
                  <c:v>2.119205298013245E-2</c:v>
                </c:pt>
                <c:pt idx="5">
                  <c:v>1.0376134889753566E-2</c:v>
                </c:pt>
                <c:pt idx="6">
                  <c:v>5.1347881899871634E-2</c:v>
                </c:pt>
              </c:numCache>
            </c:numRef>
          </c:val>
          <c:extLst>
            <c:ext xmlns:c16="http://schemas.microsoft.com/office/drawing/2014/chart" uri="{C3380CC4-5D6E-409C-BE32-E72D297353CC}">
              <c16:uniqueId val="{00000001-5F71-4554-9F0B-305B00CF1CCE}"/>
            </c:ext>
          </c:extLst>
        </c:ser>
        <c:ser>
          <c:idx val="2"/>
          <c:order val="2"/>
          <c:tx>
            <c:strRef>
              <c:f>'businesses chart'!$B$25</c:f>
              <c:strCache>
                <c:ptCount val="1"/>
                <c:pt idx="0">
                  <c:v>Transport</c:v>
                </c:pt>
              </c:strCache>
            </c:strRef>
          </c:tx>
          <c:spPr>
            <a:solidFill>
              <a:schemeClr val="accent3">
                <a:lumMod val="60000"/>
                <a:lumOff val="4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chart'!$C$25:$I$25</c:f>
              <c:numCache>
                <c:formatCode>0%</c:formatCode>
                <c:ptCount val="7"/>
                <c:pt idx="0">
                  <c:v>7.2463768115942032E-2</c:v>
                </c:pt>
                <c:pt idx="1">
                  <c:v>-2.7027027027027029E-2</c:v>
                </c:pt>
                <c:pt idx="2">
                  <c:v>0</c:v>
                </c:pt>
                <c:pt idx="3">
                  <c:v>1.3888888888888888E-2</c:v>
                </c:pt>
                <c:pt idx="4">
                  <c:v>0</c:v>
                </c:pt>
                <c:pt idx="5">
                  <c:v>-4.1095890410958902E-2</c:v>
                </c:pt>
                <c:pt idx="6">
                  <c:v>1.4285714285714285E-2</c:v>
                </c:pt>
              </c:numCache>
            </c:numRef>
          </c:val>
          <c:extLst>
            <c:ext xmlns:c16="http://schemas.microsoft.com/office/drawing/2014/chart" uri="{C3380CC4-5D6E-409C-BE32-E72D297353CC}">
              <c16:uniqueId val="{00000002-5F71-4554-9F0B-305B00CF1CCE}"/>
            </c:ext>
          </c:extLst>
        </c:ser>
        <c:ser>
          <c:idx val="3"/>
          <c:order val="3"/>
          <c:tx>
            <c:strRef>
              <c:f>'businesses chart'!$B$26</c:f>
              <c:strCache>
                <c:ptCount val="1"/>
                <c:pt idx="0">
                  <c:v>Sporting and recreational activities</c:v>
                </c:pt>
              </c:strCache>
            </c:strRef>
          </c:tx>
          <c:spPr>
            <a:solidFill>
              <a:schemeClr val="accent3">
                <a:lumMod val="40000"/>
                <a:lumOff val="6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chart'!$C$26:$I$26</c:f>
              <c:numCache>
                <c:formatCode>0%</c:formatCode>
                <c:ptCount val="7"/>
                <c:pt idx="0">
                  <c:v>3.896103896103896E-2</c:v>
                </c:pt>
                <c:pt idx="1">
                  <c:v>0.05</c:v>
                </c:pt>
                <c:pt idx="2">
                  <c:v>1.1904761904761904E-2</c:v>
                </c:pt>
                <c:pt idx="3">
                  <c:v>3.5294117647058823E-2</c:v>
                </c:pt>
                <c:pt idx="4">
                  <c:v>3.4090909090909088E-2</c:v>
                </c:pt>
                <c:pt idx="5">
                  <c:v>3.2967032967032968E-2</c:v>
                </c:pt>
                <c:pt idx="6">
                  <c:v>2.1276595744680851E-2</c:v>
                </c:pt>
              </c:numCache>
            </c:numRef>
          </c:val>
          <c:extLst>
            <c:ext xmlns:c16="http://schemas.microsoft.com/office/drawing/2014/chart" uri="{C3380CC4-5D6E-409C-BE32-E72D297353CC}">
              <c16:uniqueId val="{00000003-5F71-4554-9F0B-305B00CF1CCE}"/>
            </c:ext>
          </c:extLst>
        </c:ser>
        <c:ser>
          <c:idx val="4"/>
          <c:order val="4"/>
          <c:tx>
            <c:strRef>
              <c:f>'businesses chart'!$B$27</c:f>
              <c:strCache>
                <c:ptCount val="1"/>
                <c:pt idx="0">
                  <c:v>Other</c:v>
                </c:pt>
              </c:strCache>
            </c:strRef>
          </c:tx>
          <c:spPr>
            <a:solidFill>
              <a:schemeClr val="accent3">
                <a:lumMod val="20000"/>
                <a:lumOff val="80000"/>
              </a:schemeClr>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chart'!$C$27:$I$27</c:f>
              <c:numCache>
                <c:formatCode>0%</c:formatCode>
                <c:ptCount val="7"/>
                <c:pt idx="0">
                  <c:v>5.128205128205128E-2</c:v>
                </c:pt>
                <c:pt idx="1">
                  <c:v>2.4390243902439025E-2</c:v>
                </c:pt>
                <c:pt idx="2">
                  <c:v>4.7619047619047616E-2</c:v>
                </c:pt>
                <c:pt idx="3">
                  <c:v>4.5454545454545456E-2</c:v>
                </c:pt>
                <c:pt idx="4">
                  <c:v>4.3478260869565216E-2</c:v>
                </c:pt>
                <c:pt idx="5">
                  <c:v>0</c:v>
                </c:pt>
                <c:pt idx="6">
                  <c:v>1.0416666666666666E-2</c:v>
                </c:pt>
              </c:numCache>
            </c:numRef>
          </c:val>
          <c:extLst>
            <c:ext xmlns:c16="http://schemas.microsoft.com/office/drawing/2014/chart" uri="{C3380CC4-5D6E-409C-BE32-E72D297353CC}">
              <c16:uniqueId val="{00000004-5F71-4554-9F0B-305B00CF1CCE}"/>
            </c:ext>
          </c:extLst>
        </c:ser>
        <c:ser>
          <c:idx val="5"/>
          <c:order val="5"/>
          <c:tx>
            <c:strRef>
              <c:f>'businesses chart'!$B$28</c:f>
              <c:strCache>
                <c:ptCount val="1"/>
                <c:pt idx="0">
                  <c:v>All tourism related industries</c:v>
                </c:pt>
              </c:strCache>
            </c:strRef>
          </c:tx>
          <c:spPr>
            <a:solidFill>
              <a:srgbClr val="00B050"/>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chart'!$C$28:$I$28</c:f>
              <c:numCache>
                <c:formatCode>0%</c:formatCode>
                <c:ptCount val="7"/>
                <c:pt idx="0">
                  <c:v>3.9319872476089264E-2</c:v>
                </c:pt>
                <c:pt idx="1">
                  <c:v>3.5787321063394682E-2</c:v>
                </c:pt>
                <c:pt idx="2">
                  <c:v>3.1589338598223098E-2</c:v>
                </c:pt>
                <c:pt idx="3">
                  <c:v>3.4449760765550237E-2</c:v>
                </c:pt>
                <c:pt idx="4">
                  <c:v>2.1276595744680851E-2</c:v>
                </c:pt>
                <c:pt idx="5">
                  <c:v>9.057971014492754E-3</c:v>
                </c:pt>
                <c:pt idx="6">
                  <c:v>4.5780969479353679E-2</c:v>
                </c:pt>
              </c:numCache>
            </c:numRef>
          </c:val>
          <c:extLst>
            <c:ext xmlns:c16="http://schemas.microsoft.com/office/drawing/2014/chart" uri="{C3380CC4-5D6E-409C-BE32-E72D297353CC}">
              <c16:uniqueId val="{00000005-5F71-4554-9F0B-305B00CF1CCE}"/>
            </c:ext>
          </c:extLst>
        </c:ser>
        <c:ser>
          <c:idx val="6"/>
          <c:order val="6"/>
          <c:tx>
            <c:strRef>
              <c:f>'businesses chart'!$B$29</c:f>
              <c:strCache>
                <c:ptCount val="1"/>
                <c:pt idx="0">
                  <c:v>All NI businesses</c:v>
                </c:pt>
              </c:strCache>
            </c:strRef>
          </c:tx>
          <c:spPr>
            <a:solidFill>
              <a:schemeClr val="accent5"/>
            </a:solidFill>
            <a:ln>
              <a:noFill/>
            </a:ln>
            <a:effectLst/>
          </c:spPr>
          <c:invertIfNegative val="0"/>
          <c:cat>
            <c:numRef>
              <c:f>'businesses chart'!$C$22:$I$22</c:f>
              <c:numCache>
                <c:formatCode>General</c:formatCode>
                <c:ptCount val="7"/>
                <c:pt idx="0">
                  <c:v>2016</c:v>
                </c:pt>
                <c:pt idx="1">
                  <c:v>2017</c:v>
                </c:pt>
                <c:pt idx="2">
                  <c:v>2018</c:v>
                </c:pt>
                <c:pt idx="3">
                  <c:v>2019</c:v>
                </c:pt>
                <c:pt idx="4">
                  <c:v>2020</c:v>
                </c:pt>
                <c:pt idx="5">
                  <c:v>2021</c:v>
                </c:pt>
                <c:pt idx="6">
                  <c:v>2022</c:v>
                </c:pt>
              </c:numCache>
            </c:numRef>
          </c:cat>
          <c:val>
            <c:numRef>
              <c:f>'businesses chart'!$C$29:$I$29</c:f>
              <c:numCache>
                <c:formatCode>0%</c:formatCode>
                <c:ptCount val="7"/>
                <c:pt idx="0">
                  <c:v>2.8934420210031578E-2</c:v>
                </c:pt>
                <c:pt idx="1">
                  <c:v>2.226821782884876E-2</c:v>
                </c:pt>
                <c:pt idx="2">
                  <c:v>3.4140892271172243E-2</c:v>
                </c:pt>
                <c:pt idx="3">
                  <c:v>1.9308668647042938E-2</c:v>
                </c:pt>
                <c:pt idx="4">
                  <c:v>7.9480725923963443E-3</c:v>
                </c:pt>
                <c:pt idx="5">
                  <c:v>2.0370613746878697E-2</c:v>
                </c:pt>
                <c:pt idx="6">
                  <c:v>1.6035548686244204E-2</c:v>
                </c:pt>
              </c:numCache>
            </c:numRef>
          </c:val>
          <c:extLst>
            <c:ext xmlns:c16="http://schemas.microsoft.com/office/drawing/2014/chart" uri="{C3380CC4-5D6E-409C-BE32-E72D297353CC}">
              <c16:uniqueId val="{00000006-5F71-4554-9F0B-305B00CF1CCE}"/>
            </c:ext>
          </c:extLst>
        </c:ser>
        <c:dLbls>
          <c:showLegendKey val="0"/>
          <c:showVal val="0"/>
          <c:showCatName val="0"/>
          <c:showSerName val="0"/>
          <c:showPercent val="0"/>
          <c:showBubbleSize val="0"/>
        </c:dLbls>
        <c:gapWidth val="219"/>
        <c:overlap val="-27"/>
        <c:axId val="965869288"/>
        <c:axId val="965872032"/>
      </c:barChart>
      <c:catAx>
        <c:axId val="965869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72032"/>
        <c:crosses val="autoZero"/>
        <c:auto val="1"/>
        <c:lblAlgn val="ctr"/>
        <c:lblOffset val="100"/>
        <c:noMultiLvlLbl val="0"/>
      </c:catAx>
      <c:valAx>
        <c:axId val="9658720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586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 Occupancy'!$A$12</c:f>
              <c:strCache>
                <c:ptCount val="1"/>
                <c:pt idx="0">
                  <c:v>Annual Self Catering Occupancy (%)</c:v>
                </c:pt>
              </c:strCache>
            </c:strRef>
          </c:tx>
          <c:spPr>
            <a:ln w="28575" cap="rnd">
              <a:solidFill>
                <a:schemeClr val="accent1"/>
              </a:solidFill>
              <a:round/>
            </a:ln>
            <a:effectLst/>
          </c:spPr>
          <c:marker>
            <c:symbol val="none"/>
          </c:marker>
          <c:dPt>
            <c:idx val="0"/>
            <c:marker>
              <c:symbol val="none"/>
            </c:marker>
            <c:bubble3D val="0"/>
            <c:extLst>
              <c:ext xmlns:c16="http://schemas.microsoft.com/office/drawing/2014/chart" uri="{C3380CC4-5D6E-409C-BE32-E72D297353CC}">
                <c16:uniqueId val="{00000014-6DC6-475E-B0FC-45DB28729C3A}"/>
              </c:ext>
            </c:extLst>
          </c:dPt>
          <c:dPt>
            <c:idx val="7"/>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7-6DC6-475E-B0FC-45DB28729C3A}"/>
              </c:ext>
            </c:extLst>
          </c:dPt>
          <c:dPt>
            <c:idx val="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05-0A1D-4575-AA02-DB7CC59D2683}"/>
              </c:ext>
            </c:extLst>
          </c:dPt>
          <c:dLbls>
            <c:dLbl>
              <c:idx val="0"/>
              <c:delete val="1"/>
              <c:extLst>
                <c:ext xmlns:c15="http://schemas.microsoft.com/office/drawing/2012/chart" uri="{CE6537A1-D6FC-4f65-9D91-7224C49458BB}"/>
                <c:ext xmlns:c16="http://schemas.microsoft.com/office/drawing/2014/chart" uri="{C3380CC4-5D6E-409C-BE32-E72D297353CC}">
                  <c16:uniqueId val="{00000014-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13-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12-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11-6DC6-475E-B0FC-45DB28729C3A}"/>
                </c:ext>
              </c:extLst>
            </c:dLbl>
            <c:dLbl>
              <c:idx val="4"/>
              <c:tx>
                <c:rich>
                  <a:bodyPr/>
                  <a:lstStyle/>
                  <a:p>
                    <a:fld id="{86A62C7C-BEAD-4A7E-A974-A06EEB9C1ED9}" type="SERIESNAME">
                      <a:rPr lang="en-US"/>
                      <a:pPr/>
                      <a:t>[SERIES NAME]</a:t>
                    </a:fld>
                    <a:endParaRPr lang="en-GB"/>
                  </a:p>
                </c:rich>
              </c:tx>
              <c:dLblPos val="b"/>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15-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16-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17-6DC6-475E-B0FC-45DB28729C3A}"/>
                </c:ext>
              </c:extLst>
            </c:dLbl>
            <c:dLbl>
              <c:idx val="8"/>
              <c:delete val="1"/>
              <c:extLst>
                <c:ext xmlns:c15="http://schemas.microsoft.com/office/drawing/2012/chart" uri="{CE6537A1-D6FC-4f65-9D91-7224C49458BB}"/>
                <c:ext xmlns:c16="http://schemas.microsoft.com/office/drawing/2014/chart" uri="{C3380CC4-5D6E-409C-BE32-E72D297353CC}">
                  <c16:uniqueId val="{00000005-0A1D-4575-AA02-DB7CC59D2683}"/>
                </c:ext>
              </c:extLst>
            </c:dLbl>
            <c:spPr>
              <a:noFill/>
              <a:ln>
                <a:noFill/>
              </a:ln>
              <a:effectLst/>
            </c:spPr>
            <c:txPr>
              <a:bodyPr rot="0" spcFirstLastPara="1" vertOverflow="ellipsis" vert="horz" wrap="square" anchor="ctr" anchorCtr="1"/>
              <a:lstStyle/>
              <a:p>
                <a:pPr>
                  <a:defRPr sz="120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Occupancy'!$B$11:$K$11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'SC Occupancy'!$B$12:$K$12</c:f>
              <c:numCache>
                <c:formatCode>0%</c:formatCode>
                <c:ptCount val="10"/>
                <c:pt idx="0">
                  <c:v>0.31</c:v>
                </c:pt>
                <c:pt idx="1">
                  <c:v>0.33</c:v>
                </c:pt>
                <c:pt idx="2">
                  <c:v>0.36</c:v>
                </c:pt>
                <c:pt idx="3">
                  <c:v>0.36</c:v>
                </c:pt>
                <c:pt idx="4">
                  <c:v>0.34</c:v>
                </c:pt>
                <c:pt idx="5">
                  <c:v>0.32</c:v>
                </c:pt>
                <c:pt idx="6">
                  <c:v>0.31</c:v>
                </c:pt>
                <c:pt idx="7">
                  <c:v>0.19201480984086777</c:v>
                </c:pt>
                <c:pt idx="8">
                  <c:v>0.23929457119346803</c:v>
                </c:pt>
                <c:pt idx="9">
                  <c:v>0.34177015068680533</c:v>
                </c:pt>
              </c:numCache>
            </c:numRef>
          </c:val>
          <c:smooth val="0"/>
          <c:extLst>
            <c:ext xmlns:c16="http://schemas.microsoft.com/office/drawing/2014/chart" uri="{C3380CC4-5D6E-409C-BE32-E72D297353CC}">
              <c16:uniqueId val="{00000000-6DC6-475E-B0FC-45DB28729C3A}"/>
            </c:ext>
          </c:extLst>
        </c:ser>
        <c:ser>
          <c:idx val="1"/>
          <c:order val="1"/>
          <c:tx>
            <c:strRef>
              <c:f>'SC Occupancy'!$A$13</c:f>
              <c:strCache>
                <c:ptCount val="1"/>
                <c:pt idx="0">
                  <c:v>Peak Season Self Catering Occupancy (%)</c:v>
                </c:pt>
              </c:strCache>
            </c:strRef>
          </c:tx>
          <c:spPr>
            <a:ln w="28575" cap="rnd">
              <a:solidFill>
                <a:schemeClr val="accent2"/>
              </a:solidFill>
              <a:round/>
            </a:ln>
            <a:effectLst/>
          </c:spPr>
          <c:marker>
            <c:symbol val="none"/>
          </c:marker>
          <c:dPt>
            <c:idx val="7"/>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F-6DC6-475E-B0FC-45DB28729C3A}"/>
              </c:ext>
            </c:extLst>
          </c:dPt>
          <c:dPt>
            <c:idx val="8"/>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4-0A1D-4575-AA02-DB7CC59D2683}"/>
              </c:ext>
            </c:extLst>
          </c:dPt>
          <c:dLbls>
            <c:dLbl>
              <c:idx val="0"/>
              <c:delete val="1"/>
              <c:extLst>
                <c:ext xmlns:c15="http://schemas.microsoft.com/office/drawing/2012/chart" uri="{CE6537A1-D6FC-4f65-9D91-7224C49458BB}"/>
                <c:ext xmlns:c16="http://schemas.microsoft.com/office/drawing/2014/chart" uri="{C3380CC4-5D6E-409C-BE32-E72D297353CC}">
                  <c16:uniqueId val="{0000000C-6DC6-475E-B0FC-45DB28729C3A}"/>
                </c:ext>
              </c:extLst>
            </c:dLbl>
            <c:dLbl>
              <c:idx val="1"/>
              <c:delete val="1"/>
              <c:extLst>
                <c:ext xmlns:c15="http://schemas.microsoft.com/office/drawing/2012/chart" uri="{CE6537A1-D6FC-4f65-9D91-7224C49458BB}"/>
                <c:ext xmlns:c16="http://schemas.microsoft.com/office/drawing/2014/chart" uri="{C3380CC4-5D6E-409C-BE32-E72D297353CC}">
                  <c16:uniqueId val="{0000000B-6DC6-475E-B0FC-45DB28729C3A}"/>
                </c:ext>
              </c:extLst>
            </c:dLbl>
            <c:dLbl>
              <c:idx val="2"/>
              <c:delete val="1"/>
              <c:extLst>
                <c:ext xmlns:c15="http://schemas.microsoft.com/office/drawing/2012/chart" uri="{CE6537A1-D6FC-4f65-9D91-7224C49458BB}"/>
                <c:ext xmlns:c16="http://schemas.microsoft.com/office/drawing/2014/chart" uri="{C3380CC4-5D6E-409C-BE32-E72D297353CC}">
                  <c16:uniqueId val="{0000000A-6DC6-475E-B0FC-45DB28729C3A}"/>
                </c:ext>
              </c:extLst>
            </c:dLbl>
            <c:dLbl>
              <c:idx val="3"/>
              <c:delete val="1"/>
              <c:extLst>
                <c:ext xmlns:c15="http://schemas.microsoft.com/office/drawing/2012/chart" uri="{CE6537A1-D6FC-4f65-9D91-7224C49458BB}"/>
                <c:ext xmlns:c16="http://schemas.microsoft.com/office/drawing/2014/chart" uri="{C3380CC4-5D6E-409C-BE32-E72D297353CC}">
                  <c16:uniqueId val="{00000009-6DC6-475E-B0FC-45DB28729C3A}"/>
                </c:ext>
              </c:extLst>
            </c:dLbl>
            <c:dLbl>
              <c:idx val="5"/>
              <c:delete val="1"/>
              <c:extLst>
                <c:ext xmlns:c15="http://schemas.microsoft.com/office/drawing/2012/chart" uri="{CE6537A1-D6FC-4f65-9D91-7224C49458BB}"/>
                <c:ext xmlns:c16="http://schemas.microsoft.com/office/drawing/2014/chart" uri="{C3380CC4-5D6E-409C-BE32-E72D297353CC}">
                  <c16:uniqueId val="{0000000D-6DC6-475E-B0FC-45DB28729C3A}"/>
                </c:ext>
              </c:extLst>
            </c:dLbl>
            <c:dLbl>
              <c:idx val="6"/>
              <c:delete val="1"/>
              <c:extLst>
                <c:ext xmlns:c15="http://schemas.microsoft.com/office/drawing/2012/chart" uri="{CE6537A1-D6FC-4f65-9D91-7224C49458BB}"/>
                <c:ext xmlns:c16="http://schemas.microsoft.com/office/drawing/2014/chart" uri="{C3380CC4-5D6E-409C-BE32-E72D297353CC}">
                  <c16:uniqueId val="{0000000E-6DC6-475E-B0FC-45DB28729C3A}"/>
                </c:ext>
              </c:extLst>
            </c:dLbl>
            <c:dLbl>
              <c:idx val="7"/>
              <c:delete val="1"/>
              <c:extLst>
                <c:ext xmlns:c15="http://schemas.microsoft.com/office/drawing/2012/chart" uri="{CE6537A1-D6FC-4f65-9D91-7224C49458BB}"/>
                <c:ext xmlns:c16="http://schemas.microsoft.com/office/drawing/2014/chart" uri="{C3380CC4-5D6E-409C-BE32-E72D297353CC}">
                  <c16:uniqueId val="{0000000F-6DC6-475E-B0FC-45DB28729C3A}"/>
                </c:ext>
              </c:extLst>
            </c:dLbl>
            <c:dLbl>
              <c:idx val="8"/>
              <c:delete val="1"/>
              <c:extLst>
                <c:ext xmlns:c15="http://schemas.microsoft.com/office/drawing/2012/chart" uri="{CE6537A1-D6FC-4f65-9D91-7224C49458BB}"/>
                <c:ext xmlns:c16="http://schemas.microsoft.com/office/drawing/2014/chart" uri="{C3380CC4-5D6E-409C-BE32-E72D297353CC}">
                  <c16:uniqueId val="{00000004-0A1D-4575-AA02-DB7CC59D2683}"/>
                </c:ext>
              </c:extLst>
            </c:dLbl>
            <c:spPr>
              <a:noFill/>
              <a:ln>
                <a:noFill/>
              </a:ln>
              <a:effectLst/>
            </c:spPr>
            <c:txPr>
              <a:bodyPr rot="0" spcFirstLastPara="1" vertOverflow="ellipsis" vert="horz" wrap="square" anchor="ctr" anchorCtr="1"/>
              <a:lstStyle/>
              <a:p>
                <a:pPr>
                  <a:defRPr sz="1200" b="0"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 Occupancy'!$B$11:$K$11</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'SC Occupancy'!$B$13:$K$13</c:f>
              <c:numCache>
                <c:formatCode>0%</c:formatCode>
                <c:ptCount val="10"/>
                <c:pt idx="0">
                  <c:v>0.42</c:v>
                </c:pt>
                <c:pt idx="1">
                  <c:v>0.45</c:v>
                </c:pt>
                <c:pt idx="2">
                  <c:v>0.48</c:v>
                </c:pt>
                <c:pt idx="3">
                  <c:v>0.49</c:v>
                </c:pt>
                <c:pt idx="4">
                  <c:v>0.45</c:v>
                </c:pt>
                <c:pt idx="5">
                  <c:v>0.43</c:v>
                </c:pt>
                <c:pt idx="6">
                  <c:v>0.42</c:v>
                </c:pt>
                <c:pt idx="7">
                  <c:v>0.22712251226000676</c:v>
                </c:pt>
                <c:pt idx="8">
                  <c:v>0.37485285761248821</c:v>
                </c:pt>
                <c:pt idx="9">
                  <c:v>0.44956695014003911</c:v>
                </c:pt>
              </c:numCache>
            </c:numRef>
          </c:val>
          <c:smooth val="0"/>
          <c:extLst>
            <c:ext xmlns:c16="http://schemas.microsoft.com/office/drawing/2014/chart" uri="{C3380CC4-5D6E-409C-BE32-E72D297353CC}">
              <c16:uniqueId val="{00000001-6DC6-475E-B0FC-45DB28729C3A}"/>
            </c:ext>
          </c:extLst>
        </c:ser>
        <c:dLbls>
          <c:showLegendKey val="0"/>
          <c:showVal val="0"/>
          <c:showCatName val="0"/>
          <c:showSerName val="0"/>
          <c:showPercent val="0"/>
          <c:showBubbleSize val="0"/>
        </c:dLbls>
        <c:smooth val="0"/>
        <c:axId val="1050865912"/>
        <c:axId val="1050866568"/>
      </c:lineChart>
      <c:catAx>
        <c:axId val="1050865912"/>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Year</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6568"/>
        <c:crosses val="autoZero"/>
        <c:auto val="1"/>
        <c:lblAlgn val="ctr"/>
        <c:lblOffset val="100"/>
        <c:noMultiLvlLbl val="0"/>
      </c:catAx>
      <c:valAx>
        <c:axId val="1050866568"/>
        <c:scaling>
          <c:orientation val="minMax"/>
          <c:max val="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Self Catering Occupancy Rate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086591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All Employee Jobs in Tourism Related Industries</a:t>
            </a:r>
            <a:br>
              <a:rPr lang="en-GB"/>
            </a:br>
            <a:r>
              <a:rPr lang="en-GB"/>
              <a:t>(% of all jobs = bar chart plotted on secondary axis)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0"/>
          <c:tx>
            <c:strRef>
              <c:f>'employees chart'!$A$10</c:f>
              <c:strCache>
                <c:ptCount val="1"/>
                <c:pt idx="0">
                  <c:v>% tourism related jobs</c:v>
                </c:pt>
              </c:strCache>
            </c:strRef>
          </c:tx>
          <c:spPr>
            <a:solidFill>
              <a:srgbClr val="0070C0"/>
            </a:solidFill>
            <a:ln>
              <a:noFill/>
            </a:ln>
            <a:effectLst/>
          </c:spPr>
          <c:invertIfNegative val="0"/>
          <c:cat>
            <c:strRef>
              <c:f>'employees chart'!$B$9:$F$9</c:f>
              <c:strCache>
                <c:ptCount val="5"/>
                <c:pt idx="0">
                  <c:v>2013</c:v>
                </c:pt>
                <c:pt idx="1">
                  <c:v>2015</c:v>
                </c:pt>
                <c:pt idx="2">
                  <c:v>2017</c:v>
                </c:pt>
                <c:pt idx="3">
                  <c:v>2019</c:v>
                </c:pt>
                <c:pt idx="4">
                  <c:v>2021</c:v>
                </c:pt>
              </c:strCache>
            </c:strRef>
          </c:cat>
          <c:val>
            <c:numRef>
              <c:f>'employees chart'!$B$10:$F$10</c:f>
              <c:numCache>
                <c:formatCode>0%</c:formatCode>
                <c:ptCount val="5"/>
                <c:pt idx="0">
                  <c:v>8.3935572831948177E-2</c:v>
                </c:pt>
                <c:pt idx="1">
                  <c:v>8.5431003827891316E-2</c:v>
                </c:pt>
                <c:pt idx="2">
                  <c:v>8.7118530687467513E-2</c:v>
                </c:pt>
                <c:pt idx="3">
                  <c:v>9.1481590110070427E-2</c:v>
                </c:pt>
                <c:pt idx="4">
                  <c:v>8.379247897663672E-2</c:v>
                </c:pt>
              </c:numCache>
            </c:numRef>
          </c:val>
          <c:extLst>
            <c:ext xmlns:c16="http://schemas.microsoft.com/office/drawing/2014/chart" uri="{C3380CC4-5D6E-409C-BE32-E72D297353CC}">
              <c16:uniqueId val="{00000000-4E2E-4842-A0A0-B5E20D4EE29B}"/>
            </c:ext>
          </c:extLst>
        </c:ser>
        <c:dLbls>
          <c:showLegendKey val="0"/>
          <c:showVal val="0"/>
          <c:showCatName val="0"/>
          <c:showSerName val="0"/>
          <c:showPercent val="0"/>
          <c:showBubbleSize val="0"/>
        </c:dLbls>
        <c:gapWidth val="150"/>
        <c:axId val="833277248"/>
        <c:axId val="833276464"/>
      </c:barChart>
      <c:lineChart>
        <c:grouping val="standard"/>
        <c:varyColors val="0"/>
        <c:ser>
          <c:idx val="2"/>
          <c:order val="1"/>
          <c:tx>
            <c:strRef>
              <c:f>'employees chart'!$A$11</c:f>
              <c:strCache>
                <c:ptCount val="1"/>
                <c:pt idx="0">
                  <c:v>All tourism related jobs</c:v>
                </c:pt>
              </c:strCache>
            </c:strRef>
          </c:tx>
          <c:spPr>
            <a:ln w="28575" cap="rnd">
              <a:solidFill>
                <a:schemeClr val="accent3"/>
              </a:solidFill>
              <a:round/>
            </a:ln>
            <a:effectLst/>
          </c:spPr>
          <c:marker>
            <c:symbol val="none"/>
          </c:marker>
          <c:cat>
            <c:strRef>
              <c:f>'employees chart'!$B$9:$F$9</c:f>
              <c:strCache>
                <c:ptCount val="5"/>
                <c:pt idx="0">
                  <c:v>2013</c:v>
                </c:pt>
                <c:pt idx="1">
                  <c:v>2015</c:v>
                </c:pt>
                <c:pt idx="2">
                  <c:v>2017</c:v>
                </c:pt>
                <c:pt idx="3">
                  <c:v>2019</c:v>
                </c:pt>
                <c:pt idx="4">
                  <c:v>2021</c:v>
                </c:pt>
              </c:strCache>
            </c:strRef>
          </c:cat>
          <c:val>
            <c:numRef>
              <c:f>'employees chart'!$B$11:$F$11</c:f>
              <c:numCache>
                <c:formatCode>General</c:formatCode>
                <c:ptCount val="5"/>
                <c:pt idx="0">
                  <c:v>58041.532548864998</c:v>
                </c:pt>
                <c:pt idx="1">
                  <c:v>61263</c:v>
                </c:pt>
                <c:pt idx="2">
                  <c:v>64856</c:v>
                </c:pt>
                <c:pt idx="3">
                  <c:v>70803</c:v>
                </c:pt>
                <c:pt idx="4">
                  <c:v>65425</c:v>
                </c:pt>
              </c:numCache>
            </c:numRef>
          </c:val>
          <c:smooth val="0"/>
          <c:extLst>
            <c:ext xmlns:c16="http://schemas.microsoft.com/office/drawing/2014/chart" uri="{C3380CC4-5D6E-409C-BE32-E72D297353CC}">
              <c16:uniqueId val="{00000001-4E2E-4842-A0A0-B5E20D4EE29B}"/>
            </c:ext>
          </c:extLst>
        </c:ser>
        <c:dLbls>
          <c:showLegendKey val="0"/>
          <c:showVal val="0"/>
          <c:showCatName val="0"/>
          <c:showSerName val="0"/>
          <c:showPercent val="0"/>
          <c:showBubbleSize val="0"/>
        </c:dLbls>
        <c:marker val="1"/>
        <c:smooth val="0"/>
        <c:axId val="833279208"/>
        <c:axId val="833276856"/>
      </c:lineChart>
      <c:catAx>
        <c:axId val="83327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6856"/>
        <c:crosses val="autoZero"/>
        <c:auto val="1"/>
        <c:lblAlgn val="ctr"/>
        <c:lblOffset val="100"/>
        <c:noMultiLvlLbl val="0"/>
      </c:catAx>
      <c:valAx>
        <c:axId val="8332768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920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833276464"/>
        <c:scaling>
          <c:orientation val="minMax"/>
          <c:max val="1"/>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33277248"/>
        <c:crosses val="max"/>
        <c:crossBetween val="between"/>
      </c:valAx>
      <c:catAx>
        <c:axId val="833277248"/>
        <c:scaling>
          <c:orientation val="minMax"/>
        </c:scaling>
        <c:delete val="1"/>
        <c:axPos val="b"/>
        <c:numFmt formatCode="General" sourceLinked="1"/>
        <c:majorTickMark val="out"/>
        <c:minorTickMark val="none"/>
        <c:tickLblPos val="nextTo"/>
        <c:crossAx val="8332764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8043075497918"/>
          <c:y val="4.0643143555274881E-2"/>
          <c:w val="0.71155106530801293"/>
          <c:h val="0.95935685644472513"/>
        </c:manualLayout>
      </c:layout>
      <c:doughnutChart>
        <c:varyColors val="1"/>
        <c:ser>
          <c:idx val="0"/>
          <c:order val="0"/>
          <c:tx>
            <c:strRef>
              <c:f>'NI HSS - expend chart'!$B$5</c:f>
              <c:strCache>
                <c:ptCount val="1"/>
                <c:pt idx="0">
                  <c:v>All spend (£)</c:v>
                </c:pt>
              </c:strCache>
            </c:strRef>
          </c:tx>
          <c:dPt>
            <c:idx val="0"/>
            <c:bubble3D val="0"/>
            <c:spPr>
              <a:solidFill>
                <a:schemeClr val="accent5"/>
              </a:solidFill>
              <a:ln w="19050">
                <a:solidFill>
                  <a:schemeClr val="accent5"/>
                </a:solidFill>
              </a:ln>
              <a:effectLst/>
            </c:spPr>
            <c:extLst>
              <c:ext xmlns:c16="http://schemas.microsoft.com/office/drawing/2014/chart" uri="{C3380CC4-5D6E-409C-BE32-E72D297353CC}">
                <c16:uniqueId val="{00000009-116F-47A9-A40D-DB24EA55B317}"/>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2-116F-47A9-A40D-DB24EA55B317}"/>
              </c:ext>
            </c:extLst>
          </c:dPt>
          <c:dLbls>
            <c:dLbl>
              <c:idx val="0"/>
              <c:tx>
                <c:rich>
                  <a:bodyPr/>
                  <a:lstStyle/>
                  <a:p>
                    <a:fld id="{9AED4F46-4F5F-4298-9024-89E7ED490CD1}" type="CATEGORYNAME">
                      <a:rPr lang="en-US"/>
                      <a:pPr/>
                      <a:t>[CATEGORY NAME]</a:t>
                    </a:fld>
                    <a:r>
                      <a:rPr lang="en-US" baseline="0"/>
                      <a:t>
8%</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116F-47A9-A40D-DB24EA55B317}"/>
                </c:ext>
              </c:extLst>
            </c:dLbl>
            <c:dLbl>
              <c:idx val="1"/>
              <c:tx>
                <c:rich>
                  <a:bodyPr/>
                  <a:lstStyle/>
                  <a:p>
                    <a:fld id="{91EAEE71-5E2A-4344-B7B5-74023377194C}" type="CATEGORYNAME">
                      <a:rPr lang="en-US"/>
                      <a:pPr/>
                      <a:t>[CATEGORY NAME]</a:t>
                    </a:fld>
                    <a:r>
                      <a:rPr lang="en-US" baseline="0"/>
                      <a:t>
92%</a:t>
                    </a:r>
                  </a:p>
                </c:rich>
              </c:tx>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116F-47A9-A40D-DB24EA55B31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'NI HSS - expend chart'!$A$6:$A$7</c:f>
              <c:strCache>
                <c:ptCount val="2"/>
                <c:pt idx="0">
                  <c:v>Accommodation and food service activities</c:v>
                </c:pt>
                <c:pt idx="1">
                  <c:v>All other industries</c:v>
                </c:pt>
              </c:strCache>
            </c:strRef>
          </c:cat>
          <c:val>
            <c:numRef>
              <c:f>'NI HSS - expend chart'!$B$6:$B$7</c:f>
              <c:numCache>
                <c:formatCode>General</c:formatCode>
                <c:ptCount val="2"/>
                <c:pt idx="0">
                  <c:v>10201406</c:v>
                </c:pt>
                <c:pt idx="1">
                  <c:v>126300749</c:v>
                </c:pt>
              </c:numCache>
            </c:numRef>
          </c:val>
          <c:extLst>
            <c:ext xmlns:c16="http://schemas.microsoft.com/office/drawing/2014/chart" uri="{C3380CC4-5D6E-409C-BE32-E72D297353CC}">
              <c16:uniqueId val="{00000000-116F-47A9-A40D-DB24EA55B317}"/>
            </c:ext>
          </c:extLst>
        </c:ser>
        <c:dLbls>
          <c:showLegendKey val="0"/>
          <c:showVal val="0"/>
          <c:showCatName val="0"/>
          <c:showSerName val="0"/>
          <c:showPercent val="0"/>
          <c:showBubbleSize val="0"/>
          <c:showLeaderLines val="1"/>
        </c:dLbls>
        <c:firstSliceAng val="0"/>
        <c:holeSize val="3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All transactions (37m)</a:t>
            </a:r>
          </a:p>
        </c:rich>
      </c:tx>
      <c:layout>
        <c:manualLayout>
          <c:xMode val="edge"/>
          <c:yMode val="edge"/>
          <c:x val="0.40016943094879098"/>
          <c:y val="0.4910026479764391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tx>
            <c:strRef>
              <c:f>'NI HSS - transaction chart'!$B$5</c:f>
              <c:strCache>
                <c:ptCount val="1"/>
                <c:pt idx="0">
                  <c:v>All transactions (N)</c:v>
                </c:pt>
              </c:strCache>
            </c:strRef>
          </c:tx>
          <c:dPt>
            <c:idx val="0"/>
            <c:bubble3D val="0"/>
            <c:spPr>
              <a:solidFill>
                <a:schemeClr val="accent5"/>
              </a:solidFill>
              <a:ln w="19050">
                <a:solidFill>
                  <a:schemeClr val="accent5"/>
                </a:solidFill>
              </a:ln>
              <a:effectLst/>
            </c:spPr>
            <c:extLst>
              <c:ext xmlns:c16="http://schemas.microsoft.com/office/drawing/2014/chart" uri="{C3380CC4-5D6E-409C-BE32-E72D297353CC}">
                <c16:uniqueId val="{00000004-E455-4A52-94CE-C59CE118204C}"/>
              </c:ext>
            </c:extLst>
          </c:dPt>
          <c:dPt>
            <c:idx val="1"/>
            <c:bubble3D val="0"/>
            <c:spPr>
              <a:solidFill>
                <a:schemeClr val="accent3"/>
              </a:solidFill>
              <a:ln w="19050">
                <a:solidFill>
                  <a:schemeClr val="accent3"/>
                </a:solidFill>
              </a:ln>
              <a:effectLst/>
            </c:spPr>
            <c:extLst>
              <c:ext xmlns:c16="http://schemas.microsoft.com/office/drawing/2014/chart" uri="{C3380CC4-5D6E-409C-BE32-E72D297353CC}">
                <c16:uniqueId val="{00000009-E455-4A52-94CE-C59CE118204C}"/>
              </c:ext>
            </c:extLst>
          </c:dPt>
          <c:dLbls>
            <c:dLbl>
              <c:idx val="0"/>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fld id="{03B18FCC-2724-4260-9B2D-5160269353A4}" type="CATEGORYNAME">
                      <a:rPr lang="en-US"/>
                      <a:pPr>
                        <a:defRPr sz="1200">
                          <a:solidFill>
                            <a:schemeClr val="bg1"/>
                          </a:solidFill>
                        </a:defRPr>
                      </a:pPr>
                      <a:t>[CATEGORY NAME]</a:t>
                    </a:fld>
                    <a:r>
                      <a:rPr lang="en-US" baseline="0"/>
                      <a:t>,  </a:t>
                    </a:r>
                    <a:fld id="{E7FE0742-F7BC-4618-82F4-F150CCAF9A0E}"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455-4A52-94CE-C59CE118204C}"/>
                </c:ext>
              </c:extLst>
            </c:dLbl>
            <c:dLbl>
              <c:idx val="1"/>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fld id="{3F4747A1-4F5E-4B21-BD03-A770DD4190DF}" type="CATEGORYNAME">
                      <a:rPr lang="en-US" sz="1200">
                        <a:solidFill>
                          <a:schemeClr val="bg1"/>
                        </a:solidFill>
                      </a:rPr>
                      <a:pPr>
                        <a:defRPr sz="1200">
                          <a:solidFill>
                            <a:schemeClr val="bg1"/>
                          </a:solidFill>
                        </a:defRPr>
                      </a:pPr>
                      <a:t>[CATEGORY NAME]</a:t>
                    </a:fld>
                    <a:r>
                      <a:rPr lang="en-US" sz="1200" baseline="0">
                        <a:solidFill>
                          <a:schemeClr val="bg1"/>
                        </a:solidFill>
                      </a:rPr>
                      <a:t>
</a:t>
                    </a:r>
                    <a:fld id="{FDF0C096-D77F-4E65-8133-6134BE986D2B}" type="PERCENTAGE">
                      <a:rPr lang="en-US" sz="1200" baseline="0">
                        <a:solidFill>
                          <a:schemeClr val="bg1"/>
                        </a:solidFill>
                      </a:rPr>
                      <a:pPr>
                        <a:defRPr sz="1200">
                          <a:solidFill>
                            <a:schemeClr val="bg1"/>
                          </a:solidFill>
                        </a:defRPr>
                      </a:pPr>
                      <a:t>[PERCENTAGE]</a:t>
                    </a:fld>
                    <a:endParaRPr lang="en-US" sz="120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E455-4A52-94CE-C59CE1182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1"/>
            <c:showBubbleSize val="0"/>
            <c:showLeaderLines val="0"/>
            <c:extLst>
              <c:ext xmlns:c15="http://schemas.microsoft.com/office/drawing/2012/chart" uri="{CE6537A1-D6FC-4f65-9D91-7224C49458BB}"/>
            </c:extLst>
          </c:dLbls>
          <c:cat>
            <c:strRef>
              <c:f>'NI HSS - transaction chart'!$A$6:$A$7</c:f>
              <c:strCache>
                <c:ptCount val="2"/>
                <c:pt idx="0">
                  <c:v>Accommodation and food service activities</c:v>
                </c:pt>
                <c:pt idx="1">
                  <c:v>Other services</c:v>
                </c:pt>
              </c:strCache>
            </c:strRef>
          </c:cat>
          <c:val>
            <c:numRef>
              <c:f>'NI HSS - transaction chart'!$B$6:$B$7</c:f>
              <c:numCache>
                <c:formatCode>0%</c:formatCode>
                <c:ptCount val="2"/>
                <c:pt idx="0">
                  <c:v>0.12</c:v>
                </c:pt>
                <c:pt idx="1">
                  <c:v>0.88</c:v>
                </c:pt>
              </c:numCache>
            </c:numRef>
          </c:val>
          <c:extLst>
            <c:ext xmlns:c16="http://schemas.microsoft.com/office/drawing/2014/chart" uri="{C3380CC4-5D6E-409C-BE32-E72D297353CC}">
              <c16:uniqueId val="{00000000-E455-4A52-94CE-C59CE118204C}"/>
            </c:ext>
          </c:extLst>
        </c:ser>
        <c:dLbls>
          <c:showLegendKey val="0"/>
          <c:showVal val="0"/>
          <c:showCatName val="0"/>
          <c:showSerName val="0"/>
          <c:showPercent val="0"/>
          <c:showBubbleSize val="0"/>
          <c:showLeaderLines val="0"/>
        </c:dLbls>
        <c:firstSliceAng val="0"/>
        <c:holeSize val="33"/>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HSS - av spend chart'!$B$5</c:f>
              <c:strCache>
                <c:ptCount val="1"/>
                <c:pt idx="0">
                  <c:v>All average transaction spend (£)</c:v>
                </c:pt>
              </c:strCache>
            </c:strRef>
          </c:tx>
          <c:spPr>
            <a:solidFill>
              <a:schemeClr val="accent1"/>
            </a:solidFill>
            <a:ln>
              <a:noFill/>
            </a:ln>
            <a:effectLst/>
          </c:spPr>
          <c:invertIfNegative val="0"/>
          <c:cat>
            <c:strRef>
              <c:f>'NI HSS - av spend chart'!$A$6:$A$7</c:f>
              <c:strCache>
                <c:ptCount val="2"/>
                <c:pt idx="0">
                  <c:v>Accommodation and food service activities</c:v>
                </c:pt>
                <c:pt idx="1">
                  <c:v>All services (including Accommodation and food service activities</c:v>
                </c:pt>
              </c:strCache>
            </c:strRef>
          </c:cat>
          <c:val>
            <c:numRef>
              <c:f>'NI HSS - av spend chart'!$B$6:$B$7</c:f>
              <c:numCache>
                <c:formatCode>_(* #,##0_);_(* \(#,##0\);_(* "-"??_);_(@_)</c:formatCode>
                <c:ptCount val="2"/>
                <c:pt idx="0">
                  <c:v>43</c:v>
                </c:pt>
                <c:pt idx="1">
                  <c:v>54</c:v>
                </c:pt>
              </c:numCache>
            </c:numRef>
          </c:val>
          <c:extLst>
            <c:ext xmlns:c16="http://schemas.microsoft.com/office/drawing/2014/chart" uri="{C3380CC4-5D6E-409C-BE32-E72D297353CC}">
              <c16:uniqueId val="{00000000-A7D1-4550-BA5B-F56F77E0FCF2}"/>
            </c:ext>
          </c:extLst>
        </c:ser>
        <c:dLbls>
          <c:showLegendKey val="0"/>
          <c:showVal val="0"/>
          <c:showCatName val="0"/>
          <c:showSerName val="0"/>
          <c:showPercent val="0"/>
          <c:showBubbleSize val="0"/>
        </c:dLbls>
        <c:gapWidth val="219"/>
        <c:overlap val="-27"/>
        <c:axId val="1053663152"/>
        <c:axId val="1053658232"/>
      </c:barChart>
      <c:catAx>
        <c:axId val="105366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3658232"/>
        <c:crosses val="autoZero"/>
        <c:auto val="1"/>
        <c:lblAlgn val="ctr"/>
        <c:lblOffset val="100"/>
        <c:noMultiLvlLbl val="0"/>
      </c:catAx>
      <c:valAx>
        <c:axId val="1053658232"/>
        <c:scaling>
          <c:orientation val="minMax"/>
        </c:scaling>
        <c:delete val="0"/>
        <c:axPos val="l"/>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5366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When will your next Overnight</a:t>
            </a:r>
            <a:r>
              <a:rPr lang="en-GB" baseline="0"/>
              <a:t> Trip be?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Intention to travel'!$A$8</c:f>
              <c:strCache>
                <c:ptCount val="1"/>
                <c:pt idx="0">
                  <c:v>NI</c:v>
                </c:pt>
              </c:strCache>
            </c:strRef>
          </c:tx>
          <c:spPr>
            <a:solidFill>
              <a:schemeClr val="accent6"/>
            </a:solidFill>
            <a:ln>
              <a:solidFill>
                <a:schemeClr val="accent6"/>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travel'!$B$8:$G$8</c:f>
              <c:numCache>
                <c:formatCode>0%</c:formatCode>
                <c:ptCount val="6"/>
                <c:pt idx="0">
                  <c:v>0.18600000000000003</c:v>
                </c:pt>
                <c:pt idx="1">
                  <c:v>8.8000000000000009E-2</c:v>
                </c:pt>
                <c:pt idx="2">
                  <c:v>3.1E-2</c:v>
                </c:pt>
                <c:pt idx="3">
                  <c:v>2.4E-2</c:v>
                </c:pt>
                <c:pt idx="4">
                  <c:v>2.7000000000000003E-2</c:v>
                </c:pt>
                <c:pt idx="5">
                  <c:v>0.64400000000000002</c:v>
                </c:pt>
              </c:numCache>
            </c:numRef>
          </c:val>
          <c:extLst>
            <c:ext xmlns:c16="http://schemas.microsoft.com/office/drawing/2014/chart" uri="{C3380CC4-5D6E-409C-BE32-E72D297353CC}">
              <c16:uniqueId val="{00000000-99F3-4E46-AA1D-343C2A0B3645}"/>
            </c:ext>
          </c:extLst>
        </c:ser>
        <c:ser>
          <c:idx val="1"/>
          <c:order val="1"/>
          <c:tx>
            <c:strRef>
              <c:f>'NI Intention to travel'!$A$9</c:f>
              <c:strCache>
                <c:ptCount val="1"/>
                <c:pt idx="0">
                  <c:v>ROI</c:v>
                </c:pt>
              </c:strCache>
            </c:strRef>
          </c:tx>
          <c:spPr>
            <a:solidFill>
              <a:schemeClr val="accent5"/>
            </a:solidFill>
            <a:ln>
              <a:solidFill>
                <a:schemeClr val="accent5"/>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travel'!$B$9:$G$9</c:f>
              <c:numCache>
                <c:formatCode>0%</c:formatCode>
                <c:ptCount val="6"/>
                <c:pt idx="0">
                  <c:v>0.11599999999999999</c:v>
                </c:pt>
                <c:pt idx="1">
                  <c:v>8.5000000000000006E-2</c:v>
                </c:pt>
                <c:pt idx="2">
                  <c:v>3.7000000000000005E-2</c:v>
                </c:pt>
                <c:pt idx="3">
                  <c:v>3.1E-2</c:v>
                </c:pt>
                <c:pt idx="4">
                  <c:v>2.7999999999999997E-2</c:v>
                </c:pt>
                <c:pt idx="5">
                  <c:v>0.70299999999999996</c:v>
                </c:pt>
              </c:numCache>
            </c:numRef>
          </c:val>
          <c:extLst>
            <c:ext xmlns:c16="http://schemas.microsoft.com/office/drawing/2014/chart" uri="{C3380CC4-5D6E-409C-BE32-E72D297353CC}">
              <c16:uniqueId val="{00000001-99F3-4E46-AA1D-343C2A0B3645}"/>
            </c:ext>
          </c:extLst>
        </c:ser>
        <c:ser>
          <c:idx val="2"/>
          <c:order val="2"/>
          <c:tx>
            <c:strRef>
              <c:f>'NI Intention to travel'!$A$10</c:f>
              <c:strCache>
                <c:ptCount val="1"/>
                <c:pt idx="0">
                  <c:v>GB</c:v>
                </c:pt>
              </c:strCache>
            </c:strRef>
          </c:tx>
          <c:spPr>
            <a:solidFill>
              <a:schemeClr val="accent3"/>
            </a:solidFill>
            <a:ln>
              <a:solidFill>
                <a:schemeClr val="accent3"/>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travel'!$B$10:$G$10</c:f>
              <c:numCache>
                <c:formatCode>0%</c:formatCode>
                <c:ptCount val="6"/>
                <c:pt idx="0">
                  <c:v>9.0999999999999998E-2</c:v>
                </c:pt>
                <c:pt idx="1">
                  <c:v>6.9000000000000006E-2</c:v>
                </c:pt>
                <c:pt idx="2">
                  <c:v>3.1E-2</c:v>
                </c:pt>
                <c:pt idx="3">
                  <c:v>2.8999999999999998E-2</c:v>
                </c:pt>
                <c:pt idx="4">
                  <c:v>2.6000000000000002E-2</c:v>
                </c:pt>
                <c:pt idx="5">
                  <c:v>0.753</c:v>
                </c:pt>
              </c:numCache>
            </c:numRef>
          </c:val>
          <c:extLst>
            <c:ext xmlns:c16="http://schemas.microsoft.com/office/drawing/2014/chart" uri="{C3380CC4-5D6E-409C-BE32-E72D297353CC}">
              <c16:uniqueId val="{00000002-99F3-4E46-AA1D-343C2A0B3645}"/>
            </c:ext>
          </c:extLst>
        </c:ser>
        <c:ser>
          <c:idx val="3"/>
          <c:order val="3"/>
          <c:tx>
            <c:strRef>
              <c:f>'NI Intention to travel'!$A$11</c:f>
              <c:strCache>
                <c:ptCount val="1"/>
                <c:pt idx="0">
                  <c:v>Outside NI</c:v>
                </c:pt>
              </c:strCache>
            </c:strRef>
          </c:tx>
          <c:spPr>
            <a:solidFill>
              <a:schemeClr val="accent4"/>
            </a:solidFill>
            <a:ln>
              <a:solidFill>
                <a:schemeClr val="accent4"/>
              </a:solidFill>
            </a:ln>
            <a:effectLst/>
          </c:spPr>
          <c:invertIfNegative val="0"/>
          <c:cat>
            <c:strRef>
              <c:f>'NI Intention to travel'!$B$7:$G$7</c:f>
              <c:strCache>
                <c:ptCount val="6"/>
                <c:pt idx="0">
                  <c:v>0 to 3 months</c:v>
                </c:pt>
                <c:pt idx="1">
                  <c:v>4 to 6 months</c:v>
                </c:pt>
                <c:pt idx="2">
                  <c:v>7 to 9 months</c:v>
                </c:pt>
                <c:pt idx="3">
                  <c:v>10 to 12 months</c:v>
                </c:pt>
                <c:pt idx="4">
                  <c:v>More than a year away</c:v>
                </c:pt>
                <c:pt idx="5">
                  <c:v>Not thinking of one?</c:v>
                </c:pt>
              </c:strCache>
            </c:strRef>
          </c:cat>
          <c:val>
            <c:numRef>
              <c:f>'NI Intention to travel'!$B$11:$G$11</c:f>
              <c:numCache>
                <c:formatCode>0%</c:formatCode>
                <c:ptCount val="6"/>
                <c:pt idx="0">
                  <c:v>6.4000000000000001E-2</c:v>
                </c:pt>
                <c:pt idx="1">
                  <c:v>8.1000000000000003E-2</c:v>
                </c:pt>
                <c:pt idx="2">
                  <c:v>5.2999999999999999E-2</c:v>
                </c:pt>
                <c:pt idx="3">
                  <c:v>5.0999999999999997E-2</c:v>
                </c:pt>
                <c:pt idx="4">
                  <c:v>6.6000000000000003E-2</c:v>
                </c:pt>
                <c:pt idx="5">
                  <c:v>0.68599999999999994</c:v>
                </c:pt>
              </c:numCache>
            </c:numRef>
          </c:val>
          <c:extLst>
            <c:ext xmlns:c16="http://schemas.microsoft.com/office/drawing/2014/chart" uri="{C3380CC4-5D6E-409C-BE32-E72D297353CC}">
              <c16:uniqueId val="{00000003-99F3-4E46-AA1D-343C2A0B3645}"/>
            </c:ext>
          </c:extLst>
        </c:ser>
        <c:dLbls>
          <c:showLegendKey val="0"/>
          <c:showVal val="0"/>
          <c:showCatName val="0"/>
          <c:showSerName val="0"/>
          <c:showPercent val="0"/>
          <c:showBubbleSize val="0"/>
        </c:dLbls>
        <c:gapWidth val="150"/>
        <c:axId val="328116640"/>
        <c:axId val="328109752"/>
      </c:barChart>
      <c:catAx>
        <c:axId val="32811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09752"/>
        <c:crosses val="autoZero"/>
        <c:auto val="1"/>
        <c:lblAlgn val="ctr"/>
        <c:lblOffset val="100"/>
        <c:noMultiLvlLbl val="0"/>
      </c:catAx>
      <c:valAx>
        <c:axId val="3281097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811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Involvement in Decision Making</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Dec Making'!$A$10</c:f>
              <c:strCache>
                <c:ptCount val="1"/>
                <c:pt idx="0">
                  <c:v>Tourism Industry</c:v>
                </c:pt>
              </c:strCache>
            </c:strRef>
          </c:tx>
          <c:spPr>
            <a:ln w="28575" cap="rnd">
              <a:solidFill>
                <a:schemeClr val="accent5"/>
              </a:solidFill>
              <a:round/>
            </a:ln>
            <a:effectLst/>
          </c:spPr>
          <c:marker>
            <c:symbol val="none"/>
          </c:marker>
          <c:cat>
            <c:strRef>
              <c:f>'WQI Dec Making'!$B$9:$C$9</c:f>
              <c:strCache>
                <c:ptCount val="2"/>
                <c:pt idx="0">
                  <c:v>July 2020-June 2021</c:v>
                </c:pt>
                <c:pt idx="1">
                  <c:v>July 2021-June 2022</c:v>
                </c:pt>
              </c:strCache>
            </c:strRef>
          </c:cat>
          <c:val>
            <c:numRef>
              <c:f>'WQI Dec Making'!$B$10:$C$10</c:f>
              <c:numCache>
                <c:formatCode>0.0</c:formatCode>
                <c:ptCount val="2"/>
                <c:pt idx="0">
                  <c:v>54.5</c:v>
                </c:pt>
                <c:pt idx="1">
                  <c:v>62.635479757730316</c:v>
                </c:pt>
              </c:numCache>
            </c:numRef>
          </c:val>
          <c:smooth val="0"/>
          <c:extLst>
            <c:ext xmlns:c16="http://schemas.microsoft.com/office/drawing/2014/chart" uri="{C3380CC4-5D6E-409C-BE32-E72D297353CC}">
              <c16:uniqueId val="{00000000-1227-4401-9418-840C8A434449}"/>
            </c:ext>
          </c:extLst>
        </c:ser>
        <c:ser>
          <c:idx val="1"/>
          <c:order val="1"/>
          <c:tx>
            <c:strRef>
              <c:f>'WQI Dec Making'!$A$11</c:f>
              <c:strCache>
                <c:ptCount val="1"/>
                <c:pt idx="0">
                  <c:v>NI</c:v>
                </c:pt>
              </c:strCache>
            </c:strRef>
          </c:tx>
          <c:spPr>
            <a:ln w="28575" cap="rnd">
              <a:solidFill>
                <a:schemeClr val="accent6"/>
              </a:solidFill>
              <a:round/>
            </a:ln>
            <a:effectLst/>
          </c:spPr>
          <c:marker>
            <c:symbol val="none"/>
          </c:marker>
          <c:cat>
            <c:strRef>
              <c:f>'WQI Dec Making'!$B$9:$C$9</c:f>
              <c:strCache>
                <c:ptCount val="2"/>
                <c:pt idx="0">
                  <c:v>July 2020-June 2021</c:v>
                </c:pt>
                <c:pt idx="1">
                  <c:v>July 2021-June 2022</c:v>
                </c:pt>
              </c:strCache>
            </c:strRef>
          </c:cat>
          <c:val>
            <c:numRef>
              <c:f>'WQI Dec Making'!$B$11:$C$11</c:f>
              <c:numCache>
                <c:formatCode>0.0</c:formatCode>
                <c:ptCount val="2"/>
                <c:pt idx="0">
                  <c:v>53.9</c:v>
                </c:pt>
                <c:pt idx="1">
                  <c:v>58.372686008776185</c:v>
                </c:pt>
              </c:numCache>
            </c:numRef>
          </c:val>
          <c:smooth val="0"/>
          <c:extLst>
            <c:ext xmlns:c16="http://schemas.microsoft.com/office/drawing/2014/chart" uri="{C3380CC4-5D6E-409C-BE32-E72D297353CC}">
              <c16:uniqueId val="{00000001-1227-4401-9418-840C8A434449}"/>
            </c:ext>
          </c:extLst>
        </c:ser>
        <c:dLbls>
          <c:showLegendKey val="0"/>
          <c:showVal val="0"/>
          <c:showCatName val="0"/>
          <c:showSerName val="0"/>
          <c:showPercent val="0"/>
          <c:showBubbleSize val="0"/>
        </c:dLbls>
        <c:smooth val="0"/>
        <c:axId val="1048763544"/>
        <c:axId val="1048767480"/>
      </c:lineChart>
      <c:catAx>
        <c:axId val="1048763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767480"/>
        <c:crosses val="autoZero"/>
        <c:auto val="1"/>
        <c:lblAlgn val="ctr"/>
        <c:lblOffset val="100"/>
        <c:noMultiLvlLbl val="0"/>
      </c:catAx>
      <c:valAx>
        <c:axId val="104876748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8763544"/>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Visited a tourist</a:t>
            </a:r>
            <a:r>
              <a:rPr lang="en-GB" baseline="0"/>
              <a:t> attraction in the past seven days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left house'!$A$8</c:f>
              <c:strCache>
                <c:ptCount val="1"/>
                <c:pt idx="0">
                  <c:v>Visit a tourist attraction</c:v>
                </c:pt>
              </c:strCache>
            </c:strRef>
          </c:tx>
          <c:spPr>
            <a:ln w="28575" cap="rnd">
              <a:solidFill>
                <a:srgbClr val="0070C0"/>
              </a:solidFill>
              <a:round/>
            </a:ln>
            <a:effectLst/>
          </c:spPr>
          <c:marker>
            <c:symbol val="none"/>
          </c:marker>
          <c:cat>
            <c:strRef>
              <c:f>'COVIDOP left house'!$B$7:$Y$7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left house'!$B$8:$Y$8</c:f>
              <c:numCache>
                <c:formatCode>0%</c:formatCode>
                <c:ptCount val="24"/>
                <c:pt idx="0">
                  <c:v>0</c:v>
                </c:pt>
                <c:pt idx="1">
                  <c:v>7.9504808744951666E-3</c:v>
                </c:pt>
                <c:pt idx="2">
                  <c:v>2.9777951996560716E-2</c:v>
                </c:pt>
                <c:pt idx="3">
                  <c:v>6.3299829319313425E-2</c:v>
                </c:pt>
                <c:pt idx="4">
                  <c:v>7.7062388432318163E-2</c:v>
                </c:pt>
                <c:pt idx="5">
                  <c:v>4.8708472813474568E-2</c:v>
                </c:pt>
                <c:pt idx="6">
                  <c:v>2.7997153216930141E-2</c:v>
                </c:pt>
                <c:pt idx="7">
                  <c:v>1.8650252985596461E-2</c:v>
                </c:pt>
                <c:pt idx="8">
                  <c:v>9.884960079737392E-3</c:v>
                </c:pt>
                <c:pt idx="9">
                  <c:v>1.4824656649819962E-3</c:v>
                </c:pt>
                <c:pt idx="10">
                  <c:v>6.6541029662583236E-3</c:v>
                </c:pt>
                <c:pt idx="11">
                  <c:v>9.6860514384976525E-3</c:v>
                </c:pt>
                <c:pt idx="12">
                  <c:v>2.4594899938997609E-2</c:v>
                </c:pt>
                <c:pt idx="13">
                  <c:v>2.7641051037219099E-2</c:v>
                </c:pt>
                <c:pt idx="14">
                  <c:v>5.2237949295210688E-2</c:v>
                </c:pt>
                <c:pt idx="15">
                  <c:v>8.5974051503833249E-2</c:v>
                </c:pt>
                <c:pt idx="16">
                  <c:v>6.7634362005828591E-2</c:v>
                </c:pt>
                <c:pt idx="17">
                  <c:v>5.9653061306072591E-2</c:v>
                </c:pt>
                <c:pt idx="18">
                  <c:v>0.03</c:v>
                </c:pt>
                <c:pt idx="19">
                  <c:v>3.0577517336992089E-2</c:v>
                </c:pt>
                <c:pt idx="20">
                  <c:v>0.02</c:v>
                </c:pt>
                <c:pt idx="21">
                  <c:v>0.02</c:v>
                </c:pt>
                <c:pt idx="22">
                  <c:v>0.02</c:v>
                </c:pt>
                <c:pt idx="23">
                  <c:v>0.03</c:v>
                </c:pt>
              </c:numCache>
            </c:numRef>
          </c:val>
          <c:smooth val="0"/>
          <c:extLst>
            <c:ext xmlns:c16="http://schemas.microsoft.com/office/drawing/2014/chart" uri="{C3380CC4-5D6E-409C-BE32-E72D297353CC}">
              <c16:uniqueId val="{00000000-DA81-439F-8493-BC9A8B54BE72}"/>
            </c:ext>
          </c:extLst>
        </c:ser>
        <c:dLbls>
          <c:showLegendKey val="0"/>
          <c:showVal val="0"/>
          <c:showCatName val="0"/>
          <c:showSerName val="0"/>
          <c:showPercent val="0"/>
          <c:showBubbleSize val="0"/>
        </c:dLbls>
        <c:smooth val="0"/>
        <c:axId val="822398456"/>
        <c:axId val="822395712"/>
        <c:extLst/>
      </c:lineChart>
      <c:catAx>
        <c:axId val="82239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5712"/>
        <c:crosses val="autoZero"/>
        <c:auto val="1"/>
        <c:lblAlgn val="ctr"/>
        <c:lblOffset val="100"/>
        <c:noMultiLvlLbl val="1"/>
      </c:catAx>
      <c:valAx>
        <c:axId val="822395712"/>
        <c:scaling>
          <c:orientation val="minMax"/>
          <c:max val="0.5"/>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8456"/>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ways</a:t>
            </a:r>
            <a:r>
              <a:rPr lang="en-US" baseline="0"/>
              <a:t> is Coronavirus affecting your life </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affect you'!$A$8</c:f>
              <c:strCache>
                <c:ptCount val="1"/>
                <c:pt idx="0">
                  <c:v>Personal travel plans are being affected </c:v>
                </c:pt>
              </c:strCache>
            </c:strRef>
          </c:tx>
          <c:spPr>
            <a:ln w="28575" cap="rnd">
              <a:solidFill>
                <a:srgbClr val="7030A0"/>
              </a:solidFill>
              <a:round/>
            </a:ln>
            <a:effectLst/>
          </c:spPr>
          <c:marker>
            <c:symbol val="none"/>
          </c:marker>
          <c:dLbls>
            <c:dLbl>
              <c:idx val="11"/>
              <c:layout>
                <c:manualLayout>
                  <c:x val="-5.0107372942018613E-2"/>
                  <c:y val="-0.14792899408284024"/>
                </c:manualLayout>
              </c:layout>
              <c:tx>
                <c:rich>
                  <a:bodyPr/>
                  <a:lstStyle/>
                  <a:p>
                    <a:r>
                      <a:rPr lang="en-US"/>
                      <a:t>Personal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affect you'!$B$8:$Y$8</c:f>
              <c:numCache>
                <c:formatCode>0%</c:formatCode>
                <c:ptCount val="24"/>
                <c:pt idx="0">
                  <c:v>0.54419298097082847</c:v>
                </c:pt>
                <c:pt idx="1">
                  <c:v>0.6093230602037788</c:v>
                </c:pt>
                <c:pt idx="2">
                  <c:v>0.57316873378964139</c:v>
                </c:pt>
                <c:pt idx="3">
                  <c:v>0.54473113780300375</c:v>
                </c:pt>
                <c:pt idx="4">
                  <c:v>0.53072258577237619</c:v>
                </c:pt>
                <c:pt idx="5">
                  <c:v>0.50550597378855344</c:v>
                </c:pt>
                <c:pt idx="6">
                  <c:v>0.55468387203607994</c:v>
                </c:pt>
                <c:pt idx="7">
                  <c:v>0.53</c:v>
                </c:pt>
                <c:pt idx="8">
                  <c:v>0.54</c:v>
                </c:pt>
                <c:pt idx="9">
                  <c:v>0.56653192842831457</c:v>
                </c:pt>
                <c:pt idx="10">
                  <c:v>0.58147720129822367</c:v>
                </c:pt>
                <c:pt idx="11">
                  <c:v>0.50362705666890895</c:v>
                </c:pt>
                <c:pt idx="12">
                  <c:v>0.47328268678800822</c:v>
                </c:pt>
                <c:pt idx="13">
                  <c:v>0.51471165421030596</c:v>
                </c:pt>
                <c:pt idx="14">
                  <c:v>0.50225092105215108</c:v>
                </c:pt>
                <c:pt idx="15">
                  <c:v>0.55706766940863484</c:v>
                </c:pt>
                <c:pt idx="16">
                  <c:v>0.51200581666929446</c:v>
                </c:pt>
                <c:pt idx="17">
                  <c:v>0.52572188757202587</c:v>
                </c:pt>
                <c:pt idx="18">
                  <c:v>0.52391819632673209</c:v>
                </c:pt>
                <c:pt idx="19">
                  <c:v>0.55404596459936306</c:v>
                </c:pt>
                <c:pt idx="20">
                  <c:v>0.5037728022278084</c:v>
                </c:pt>
                <c:pt idx="21">
                  <c:v>0.47564226777723273</c:v>
                </c:pt>
                <c:pt idx="22">
                  <c:v>0.42099999999999999</c:v>
                </c:pt>
                <c:pt idx="23">
                  <c:v>0.38871333878848652</c:v>
                </c:pt>
              </c:numCache>
            </c:numRef>
          </c:val>
          <c:smooth val="0"/>
          <c:extLst xmlns:c15="http://schemas.microsoft.com/office/drawing/2012/chart">
            <c:ext xmlns:c16="http://schemas.microsoft.com/office/drawing/2014/chart" uri="{C3380CC4-5D6E-409C-BE32-E72D297353CC}">
              <c16:uniqueId val="{00000004-C8B9-4DE9-975C-2960121AD1C7}"/>
            </c:ext>
          </c:extLst>
        </c:ser>
        <c:ser>
          <c:idx val="1"/>
          <c:order val="1"/>
          <c:tx>
            <c:strRef>
              <c:f>'COVIDOP affect you'!$A$9</c:f>
              <c:strCache>
                <c:ptCount val="1"/>
                <c:pt idx="0">
                  <c:v>Work travel plans are being affected</c:v>
                </c:pt>
              </c:strCache>
            </c:strRef>
          </c:tx>
          <c:spPr>
            <a:ln w="28575" cap="rnd">
              <a:solidFill>
                <a:srgbClr val="0070C0"/>
              </a:solidFill>
              <a:round/>
            </a:ln>
            <a:effectLst/>
          </c:spPr>
          <c:marker>
            <c:symbol val="none"/>
          </c:marker>
          <c:dLbls>
            <c:dLbl>
              <c:idx val="11"/>
              <c:layout>
                <c:manualLayout>
                  <c:x val="-5.7265569076592804E-2"/>
                  <c:y val="-6.804733727810662E-2"/>
                </c:manualLayout>
              </c:layout>
              <c:tx>
                <c:rich>
                  <a:bodyPr/>
                  <a:lstStyle/>
                  <a:p>
                    <a:r>
                      <a:rPr lang="en-US"/>
                      <a:t>Work travel plans are being affected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0-4F10-9223-03F3EDB8478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5"/>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you'!$B$7:$Y$7</c:f>
              <c:strCache>
                <c:ptCount val="24"/>
                <c:pt idx="0">
                  <c:v>Apr-20</c:v>
                </c:pt>
                <c:pt idx="1">
                  <c:v>May-20</c:v>
                </c:pt>
                <c:pt idx="2">
                  <c:v>Jun-20</c:v>
                </c:pt>
                <c:pt idx="3">
                  <c:v>Jul-20</c:v>
                </c:pt>
                <c:pt idx="4">
                  <c:v>Aug-20</c:v>
                </c:pt>
                <c:pt idx="5">
                  <c:v>Sep-20</c:v>
                </c:pt>
                <c:pt idx="6">
                  <c:v>Oct-20</c:v>
                </c:pt>
                <c:pt idx="7">
                  <c:v>Nov-20</c:v>
                </c:pt>
                <c:pt idx="8">
                  <c:v>Dec-20</c:v>
                </c:pt>
                <c:pt idx="9">
                  <c:v>Jan-21</c:v>
                </c:pt>
                <c:pt idx="10">
                  <c:v>Feb-21</c:v>
                </c:pt>
                <c:pt idx="11">
                  <c:v>Mar-21</c:v>
                </c:pt>
                <c:pt idx="12">
                  <c:v>Apr-21</c:v>
                </c:pt>
                <c:pt idx="13">
                  <c:v>May-21</c:v>
                </c:pt>
                <c:pt idx="14">
                  <c:v>Jun-21</c:v>
                </c:pt>
                <c:pt idx="15">
                  <c:v>Jul-21</c:v>
                </c:pt>
                <c:pt idx="16">
                  <c:v>Aug-21</c:v>
                </c:pt>
                <c:pt idx="17">
                  <c:v>Sep-21</c:v>
                </c:pt>
                <c:pt idx="18">
                  <c:v>Oct-21</c:v>
                </c:pt>
                <c:pt idx="19">
                  <c:v>Nov-21</c:v>
                </c:pt>
                <c:pt idx="20">
                  <c:v>Dec-21</c:v>
                </c:pt>
                <c:pt idx="21">
                  <c:v>Jan-22</c:v>
                </c:pt>
                <c:pt idx="22">
                  <c:v>Feb-22</c:v>
                </c:pt>
                <c:pt idx="23">
                  <c:v>Mar-22</c:v>
                </c:pt>
              </c:strCache>
            </c:strRef>
          </c:cat>
          <c:val>
            <c:numRef>
              <c:f>'COVIDOP affect you'!$B$9:$Y$9</c:f>
              <c:numCache>
                <c:formatCode>0%</c:formatCode>
                <c:ptCount val="24"/>
                <c:pt idx="0">
                  <c:v>0.19979048430684415</c:v>
                </c:pt>
                <c:pt idx="1">
                  <c:v>0.17675844931252965</c:v>
                </c:pt>
                <c:pt idx="2">
                  <c:v>0.18026311863574901</c:v>
                </c:pt>
                <c:pt idx="3">
                  <c:v>0.10219765591030323</c:v>
                </c:pt>
                <c:pt idx="4">
                  <c:v>0.1058688824913589</c:v>
                </c:pt>
                <c:pt idx="5">
                  <c:v>0.13262619744754317</c:v>
                </c:pt>
                <c:pt idx="6">
                  <c:v>0.10577364037520506</c:v>
                </c:pt>
                <c:pt idx="7">
                  <c:v>0.12</c:v>
                </c:pt>
                <c:pt idx="8">
                  <c:v>0.12</c:v>
                </c:pt>
                <c:pt idx="9">
                  <c:v>0.10777203415808068</c:v>
                </c:pt>
                <c:pt idx="10">
                  <c:v>0.10863971725245677</c:v>
                </c:pt>
                <c:pt idx="11">
                  <c:v>0.12703006775326486</c:v>
                </c:pt>
                <c:pt idx="12">
                  <c:v>6.4741524969591388E-2</c:v>
                </c:pt>
                <c:pt idx="13">
                  <c:v>9.0244102168065735E-2</c:v>
                </c:pt>
                <c:pt idx="14">
                  <c:v>7.7327101877386381E-2</c:v>
                </c:pt>
                <c:pt idx="15">
                  <c:v>9.4129781480192201E-2</c:v>
                </c:pt>
                <c:pt idx="16">
                  <c:v>0.10224792541906759</c:v>
                </c:pt>
                <c:pt idx="17">
                  <c:v>9.3091578310215278E-2</c:v>
                </c:pt>
                <c:pt idx="18">
                  <c:v>5.8073349337097693E-2</c:v>
                </c:pt>
                <c:pt idx="19">
                  <c:v>7.0176794944142487E-2</c:v>
                </c:pt>
                <c:pt idx="20">
                  <c:v>7.9583619717759832E-2</c:v>
                </c:pt>
                <c:pt idx="21">
                  <c:v>7.7963019971011419E-2</c:v>
                </c:pt>
                <c:pt idx="22">
                  <c:v>6.2E-2</c:v>
                </c:pt>
                <c:pt idx="23">
                  <c:v>8.0704546280322836E-2</c:v>
                </c:pt>
              </c:numCache>
            </c:numRef>
          </c:val>
          <c:smooth val="0"/>
          <c:extLst>
            <c:ext xmlns:c16="http://schemas.microsoft.com/office/drawing/2014/chart" uri="{C3380CC4-5D6E-409C-BE32-E72D297353CC}">
              <c16:uniqueId val="{00000000-17C1-4891-9B0E-5C5FDD7598D6}"/>
            </c:ext>
          </c:extLst>
        </c:ser>
        <c:dLbls>
          <c:showLegendKey val="0"/>
          <c:showVal val="0"/>
          <c:showCatName val="0"/>
          <c:showSerName val="0"/>
          <c:showPercent val="0"/>
          <c:showBubbleSize val="0"/>
        </c:dLbls>
        <c:smooth val="0"/>
        <c:axId val="481098288"/>
        <c:axId val="481101032"/>
        <c:extLst/>
      </c:lineChart>
      <c:catAx>
        <c:axId val="48109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101032"/>
        <c:crosses val="autoZero"/>
        <c:auto val="1"/>
        <c:lblAlgn val="ctr"/>
        <c:lblOffset val="100"/>
        <c:noMultiLvlLbl val="1"/>
      </c:catAx>
      <c:valAx>
        <c:axId val="481101032"/>
        <c:scaling>
          <c:orientation val="minMax"/>
          <c:max val="0.75000000000000011"/>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Proportion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81098288"/>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the past seven days, for what reasons have you left home?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4312158869323391E-2"/>
          <c:y val="8.9745165776138003E-2"/>
          <c:w val="0.80079149736889754"/>
          <c:h val="0.76512358825629689"/>
        </c:manualLayout>
      </c:layout>
      <c:lineChart>
        <c:grouping val="standard"/>
        <c:varyColors val="0"/>
        <c:ser>
          <c:idx val="1"/>
          <c:order val="0"/>
          <c:tx>
            <c:strRef>
              <c:f>'COVIDOP left house other'!$A$8</c:f>
              <c:strCache>
                <c:ptCount val="1"/>
                <c:pt idx="0">
                  <c:v>To visit a cinema or theatre</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2-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1-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0-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4-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13-0149-41EC-89E9-6FEEC6BFEEEF}"/>
                </c:ext>
              </c:extLst>
            </c:dLbl>
            <c:dLbl>
              <c:idx val="6"/>
              <c:layout>
                <c:manualLayout>
                  <c:x val="5.2770448548812555E-2"/>
                  <c:y val="-0.11435672093358305"/>
                </c:manualLayout>
              </c:layout>
              <c:showLegendKey val="1"/>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other'!$B$8:$H$8</c:f>
              <c:numCache>
                <c:formatCode>0%</c:formatCode>
                <c:ptCount val="7"/>
                <c:pt idx="0">
                  <c:v>2.1881077513626328E-2</c:v>
                </c:pt>
                <c:pt idx="1">
                  <c:v>7.8677352740810017E-2</c:v>
                </c:pt>
                <c:pt idx="2">
                  <c:v>5.5182345337114663E-2</c:v>
                </c:pt>
                <c:pt idx="3">
                  <c:v>5.3088926308705993E-2</c:v>
                </c:pt>
                <c:pt idx="4">
                  <c:v>6.9401700714702017E-2</c:v>
                </c:pt>
                <c:pt idx="5">
                  <c:v>8.410261817875099E-2</c:v>
                </c:pt>
                <c:pt idx="6">
                  <c:v>5.1181698329673987E-2</c:v>
                </c:pt>
              </c:numCache>
            </c:numRef>
          </c:val>
          <c:smooth val="0"/>
          <c:extLst>
            <c:ext xmlns:c16="http://schemas.microsoft.com/office/drawing/2014/chart" uri="{C3380CC4-5D6E-409C-BE32-E72D297353CC}">
              <c16:uniqueId val="{00000001-7903-4300-AACD-2557E1F85B60}"/>
            </c:ext>
          </c:extLst>
        </c:ser>
        <c:ser>
          <c:idx val="2"/>
          <c:order val="1"/>
          <c:tx>
            <c:strRef>
              <c:f>'COVIDOP left house other'!$A$9</c:f>
              <c:strCache>
                <c:ptCount val="1"/>
                <c:pt idx="0">
                  <c:v>To eat or drink outdoors at a restaurant, café, bar or pub</c:v>
                </c:pt>
              </c:strCache>
            </c:strRef>
          </c:tx>
          <c:spPr>
            <a:ln w="28575" cap="rnd">
              <a:solidFill>
                <a:schemeClr val="accent3"/>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F-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0E-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0D-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0C-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1-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2-0149-41EC-89E9-6FEEC6BFEEEF}"/>
                </c:ext>
              </c:extLst>
            </c:dLbl>
            <c:dLbl>
              <c:idx val="6"/>
              <c:layout>
                <c:manualLayout>
                  <c:x val="2.7139087825103655E-2"/>
                  <c:y val="-6.9608438829137601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other'!$B$9:$H$9</c:f>
              <c:numCache>
                <c:formatCode>0%</c:formatCode>
                <c:ptCount val="7"/>
                <c:pt idx="0">
                  <c:v>0.16394545423695156</c:v>
                </c:pt>
                <c:pt idx="1">
                  <c:v>0.19709438993479422</c:v>
                </c:pt>
                <c:pt idx="2">
                  <c:v>0.1730112972811732</c:v>
                </c:pt>
                <c:pt idx="3">
                  <c:v>0.20205513425015126</c:v>
                </c:pt>
                <c:pt idx="4">
                  <c:v>0.14724327335386633</c:v>
                </c:pt>
                <c:pt idx="5">
                  <c:v>0.10884349734319375</c:v>
                </c:pt>
                <c:pt idx="6">
                  <c:v>0.13319847811230026</c:v>
                </c:pt>
              </c:numCache>
            </c:numRef>
          </c:val>
          <c:smooth val="0"/>
          <c:extLst>
            <c:ext xmlns:c16="http://schemas.microsoft.com/office/drawing/2014/chart" uri="{C3380CC4-5D6E-409C-BE32-E72D297353CC}">
              <c16:uniqueId val="{00000002-7903-4300-AACD-2557E1F85B60}"/>
            </c:ext>
          </c:extLst>
        </c:ser>
        <c:ser>
          <c:idx val="3"/>
          <c:order val="2"/>
          <c:tx>
            <c:strRef>
              <c:f>'COVIDOP left house other'!$A$10</c:f>
              <c:strCache>
                <c:ptCount val="1"/>
                <c:pt idx="0">
                  <c:v>To eat or drink indoors at a restaurant, café, bar or pub</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0A-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09-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08-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5-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4-0149-41EC-89E9-6FEEC6BFEEEF}"/>
                </c:ext>
              </c:extLst>
            </c:dLbl>
            <c:dLbl>
              <c:idx val="6"/>
              <c:showLegendKey val="1"/>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0149-41EC-89E9-6FEEC6BFEEEF}"/>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other'!$B$10:$H$10</c:f>
              <c:numCache>
                <c:formatCode>0%</c:formatCode>
                <c:ptCount val="7"/>
                <c:pt idx="0">
                  <c:v>0.19602215003641721</c:v>
                </c:pt>
                <c:pt idx="1">
                  <c:v>0.29492192000948564</c:v>
                </c:pt>
                <c:pt idx="2">
                  <c:v>0.3346709433370782</c:v>
                </c:pt>
                <c:pt idx="3">
                  <c:v>0.30911569838665387</c:v>
                </c:pt>
                <c:pt idx="4">
                  <c:v>0.31024091200108439</c:v>
                </c:pt>
                <c:pt idx="5">
                  <c:v>0.28007692518880956</c:v>
                </c:pt>
                <c:pt idx="6">
                  <c:v>0.32738727669569245</c:v>
                </c:pt>
              </c:numCache>
            </c:numRef>
          </c:val>
          <c:smooth val="0"/>
          <c:extLst>
            <c:ext xmlns:c16="http://schemas.microsoft.com/office/drawing/2014/chart" uri="{C3380CC4-5D6E-409C-BE32-E72D297353CC}">
              <c16:uniqueId val="{00000003-7903-4300-AACD-2557E1F85B60}"/>
            </c:ext>
          </c:extLst>
        </c:ser>
        <c:ser>
          <c:idx val="4"/>
          <c:order val="3"/>
          <c:tx>
            <c:strRef>
              <c:f>'COVIDOP left house other'!$A$11</c:f>
              <c:strCache>
                <c:ptCount val="1"/>
                <c:pt idx="0">
                  <c:v>To go to a concert</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6-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5-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4-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1-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E-0149-41EC-89E9-6FEEC6BFEEEF}"/>
                </c:ext>
              </c:extLst>
            </c:dLbl>
            <c:dLbl>
              <c:idx val="6"/>
              <c:layout>
                <c:manualLayout>
                  <c:x val="7.0109310214851006E-2"/>
                  <c:y val="-6.2150391811729828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other'!$B$11:$H$11</c:f>
              <c:numCache>
                <c:formatCode>0%</c:formatCode>
                <c:ptCount val="7"/>
                <c:pt idx="0">
                  <c:v>1.3342362062141554E-2</c:v>
                </c:pt>
                <c:pt idx="1">
                  <c:v>1.393324443880648E-2</c:v>
                </c:pt>
                <c:pt idx="2">
                  <c:v>2.0631574575302222E-2</c:v>
                </c:pt>
                <c:pt idx="3">
                  <c:v>3.7247470827063679E-2</c:v>
                </c:pt>
                <c:pt idx="4">
                  <c:v>5.7712728389786236E-3</c:v>
                </c:pt>
                <c:pt idx="5">
                  <c:v>1.3555042409055466E-2</c:v>
                </c:pt>
                <c:pt idx="6">
                  <c:v>2.746720550240914E-2</c:v>
                </c:pt>
              </c:numCache>
            </c:numRef>
          </c:val>
          <c:smooth val="0"/>
          <c:extLst>
            <c:ext xmlns:c16="http://schemas.microsoft.com/office/drawing/2014/chart" uri="{C3380CC4-5D6E-409C-BE32-E72D297353CC}">
              <c16:uniqueId val="{00000004-7903-4300-AACD-2557E1F85B60}"/>
            </c:ext>
          </c:extLst>
        </c:ser>
        <c:ser>
          <c:idx val="5"/>
          <c:order val="4"/>
          <c:tx>
            <c:strRef>
              <c:f>'COVIDOP left house other'!$A$12</c:f>
              <c:strCache>
                <c:ptCount val="1"/>
                <c:pt idx="0">
                  <c:v>Travel within the UK for holidays or short breaks</c:v>
                </c:pt>
              </c:strCache>
            </c:strRef>
          </c:tx>
          <c:spPr>
            <a:ln w="28575" cap="rnd">
              <a:solidFill>
                <a:schemeClr val="accent6"/>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2-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21-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20-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23-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F-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7-0149-41EC-89E9-6FEEC6BFEEEF}"/>
                </c:ext>
              </c:extLst>
            </c:dLbl>
            <c:dLbl>
              <c:idx val="6"/>
              <c:layout>
                <c:manualLayout>
                  <c:x val="5.4888745766937447E-2"/>
                  <c:y val="-0.10192664257123717"/>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other'!$B$12:$H$12</c:f>
              <c:numCache>
                <c:formatCode>0%</c:formatCode>
                <c:ptCount val="7"/>
                <c:pt idx="0">
                  <c:v>6.4392939320494433E-2</c:v>
                </c:pt>
                <c:pt idx="1">
                  <c:v>3.5782371745852762E-2</c:v>
                </c:pt>
                <c:pt idx="2">
                  <c:v>3.1867854706064527E-2</c:v>
                </c:pt>
                <c:pt idx="3">
                  <c:v>1.5618764510854217E-2</c:v>
                </c:pt>
                <c:pt idx="4">
                  <c:v>1.2420483850307817E-2</c:v>
                </c:pt>
                <c:pt idx="5">
                  <c:v>3.2248222304006161E-2</c:v>
                </c:pt>
                <c:pt idx="6">
                  <c:v>3.0761140904097359E-2</c:v>
                </c:pt>
              </c:numCache>
            </c:numRef>
          </c:val>
          <c:smooth val="0"/>
          <c:extLst>
            <c:ext xmlns:c16="http://schemas.microsoft.com/office/drawing/2014/chart" uri="{C3380CC4-5D6E-409C-BE32-E72D297353CC}">
              <c16:uniqueId val="{00000005-7903-4300-AACD-2557E1F85B60}"/>
            </c:ext>
          </c:extLst>
        </c:ser>
        <c:ser>
          <c:idx val="6"/>
          <c:order val="5"/>
          <c:tx>
            <c:strRef>
              <c:f>'COVIDOP left house other'!$A$13</c:f>
              <c:strCache>
                <c:ptCount val="1"/>
                <c:pt idx="0">
                  <c:v>Travel outside of the UK for work</c:v>
                </c:pt>
              </c:strCache>
            </c:strRef>
          </c:tx>
          <c:spPr>
            <a:ln w="28575" cap="rnd">
              <a:solidFill>
                <a:schemeClr val="accent1">
                  <a:lumMod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E-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D-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C-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10-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C-0149-41EC-89E9-6FEEC6BFEEEF}"/>
                </c:ext>
              </c:extLst>
            </c:dLbl>
            <c:dLbl>
              <c:idx val="6"/>
              <c:layout>
                <c:manualLayout>
                  <c:x val="7.8401809272521564E-2"/>
                  <c:y val="-2.4860156724691969E-3"/>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other'!$B$13:$H$13</c:f>
              <c:numCache>
                <c:formatCode>0%</c:formatCode>
                <c:ptCount val="7"/>
                <c:pt idx="0">
                  <c:v>9.502910256452864E-3</c:v>
                </c:pt>
                <c:pt idx="1">
                  <c:v>6.9725464237777156E-3</c:v>
                </c:pt>
                <c:pt idx="2">
                  <c:v>6.437356148608837E-3</c:v>
                </c:pt>
                <c:pt idx="3">
                  <c:v>4.2448464100555217E-3</c:v>
                </c:pt>
                <c:pt idx="4">
                  <c:v>3.1700188522968474E-3</c:v>
                </c:pt>
                <c:pt idx="5">
                  <c:v>7.5349287938466271E-3</c:v>
                </c:pt>
                <c:pt idx="6">
                  <c:v>1.3676213392792382E-2</c:v>
                </c:pt>
              </c:numCache>
            </c:numRef>
          </c:val>
          <c:smooth val="0"/>
          <c:extLst>
            <c:ext xmlns:c16="http://schemas.microsoft.com/office/drawing/2014/chart" uri="{C3380CC4-5D6E-409C-BE32-E72D297353CC}">
              <c16:uniqueId val="{00000006-7903-4300-AACD-2557E1F85B60}"/>
            </c:ext>
          </c:extLst>
        </c:ser>
        <c:ser>
          <c:idx val="7"/>
          <c:order val="6"/>
          <c:tx>
            <c:strRef>
              <c:f>'COVIDOP left house other'!$A$14</c:f>
              <c:strCache>
                <c:ptCount val="1"/>
                <c:pt idx="0">
                  <c:v>Travel outside of the UK for holidays or short breaks</c:v>
                </c:pt>
              </c:strCache>
            </c:strRef>
          </c:tx>
          <c:spPr>
            <a:ln w="28575" cap="rnd">
              <a:solidFill>
                <a:schemeClr val="accent2">
                  <a:lumMod val="6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A-7903-4300-AACD-2557E1F85B60}"/>
                </c:ext>
              </c:extLst>
            </c:dLbl>
            <c:dLbl>
              <c:idx val="1"/>
              <c:delete val="1"/>
              <c:extLst>
                <c:ext xmlns:c15="http://schemas.microsoft.com/office/drawing/2012/chart" uri="{CE6537A1-D6FC-4f65-9D91-7224C49458BB}"/>
                <c:ext xmlns:c16="http://schemas.microsoft.com/office/drawing/2014/chart" uri="{C3380CC4-5D6E-409C-BE32-E72D297353CC}">
                  <c16:uniqueId val="{00000019-7903-4300-AACD-2557E1F85B60}"/>
                </c:ext>
              </c:extLst>
            </c:dLbl>
            <c:dLbl>
              <c:idx val="2"/>
              <c:delete val="1"/>
              <c:extLst>
                <c:ext xmlns:c15="http://schemas.microsoft.com/office/drawing/2012/chart" uri="{CE6537A1-D6FC-4f65-9D91-7224C49458BB}"/>
                <c:ext xmlns:c16="http://schemas.microsoft.com/office/drawing/2014/chart" uri="{C3380CC4-5D6E-409C-BE32-E72D297353CC}">
                  <c16:uniqueId val="{00000018-7903-4300-AACD-2557E1F85B60}"/>
                </c:ext>
              </c:extLst>
            </c:dLbl>
            <c:dLbl>
              <c:idx val="3"/>
              <c:delete val="1"/>
              <c:extLst>
                <c:ext xmlns:c15="http://schemas.microsoft.com/office/drawing/2012/chart" uri="{CE6537A1-D6FC-4f65-9D91-7224C49458BB}"/>
                <c:ext xmlns:c16="http://schemas.microsoft.com/office/drawing/2014/chart" uri="{C3380CC4-5D6E-409C-BE32-E72D297353CC}">
                  <c16:uniqueId val="{0000001B-7903-4300-AACD-2557E1F85B60}"/>
                </c:ext>
              </c:extLst>
            </c:dLbl>
            <c:dLbl>
              <c:idx val="4"/>
              <c:delete val="1"/>
              <c:extLst>
                <c:ext xmlns:c15="http://schemas.microsoft.com/office/drawing/2012/chart" uri="{CE6537A1-D6FC-4f65-9D91-7224C49458BB}"/>
                <c:ext xmlns:c16="http://schemas.microsoft.com/office/drawing/2014/chart" uri="{C3380CC4-5D6E-409C-BE32-E72D297353CC}">
                  <c16:uniqueId val="{0000000D-0149-41EC-89E9-6FEEC6BFEEEF}"/>
                </c:ext>
              </c:extLst>
            </c:dLbl>
            <c:dLbl>
              <c:idx val="5"/>
              <c:delete val="1"/>
              <c:extLst>
                <c:ext xmlns:c15="http://schemas.microsoft.com/office/drawing/2012/chart" uri="{CE6537A1-D6FC-4f65-9D91-7224C49458BB}"/>
                <c:ext xmlns:c16="http://schemas.microsoft.com/office/drawing/2014/chart" uri="{C3380CC4-5D6E-409C-BE32-E72D297353CC}">
                  <c16:uniqueId val="{00000006-0149-41EC-89E9-6FEEC6BFEEEF}"/>
                </c:ext>
              </c:extLst>
            </c:dLbl>
            <c:dLbl>
              <c:idx val="6"/>
              <c:layout>
                <c:manualLayout>
                  <c:x val="4.5985676592536641E-2"/>
                  <c:y val="-2.9832188069630453E-2"/>
                </c:manualLayout>
              </c:layout>
              <c:showLegendKey val="1"/>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0149-41EC-89E9-6FEEC6BFEE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left house other'!$B$7:$H$7</c:f>
              <c:strCache>
                <c:ptCount val="7"/>
                <c:pt idx="0">
                  <c:v>Sep-21</c:v>
                </c:pt>
                <c:pt idx="1">
                  <c:v>Oct-21</c:v>
                </c:pt>
                <c:pt idx="2">
                  <c:v>Nov-21</c:v>
                </c:pt>
                <c:pt idx="3">
                  <c:v>Dec-21</c:v>
                </c:pt>
                <c:pt idx="4">
                  <c:v>Jan-22</c:v>
                </c:pt>
                <c:pt idx="5">
                  <c:v>Feb-22</c:v>
                </c:pt>
                <c:pt idx="6">
                  <c:v>Mar-22</c:v>
                </c:pt>
              </c:strCache>
            </c:strRef>
          </c:cat>
          <c:val>
            <c:numRef>
              <c:f>'COVIDOP left house other'!$B$14:$H$14</c:f>
              <c:numCache>
                <c:formatCode>0%</c:formatCode>
                <c:ptCount val="7"/>
                <c:pt idx="0">
                  <c:v>3.1754654142474484E-2</c:v>
                </c:pt>
                <c:pt idx="1">
                  <c:v>2.5360899653504871E-2</c:v>
                </c:pt>
                <c:pt idx="2">
                  <c:v>1.2504533354468796E-2</c:v>
                </c:pt>
                <c:pt idx="3">
                  <c:v>1.7706885827460273E-2</c:v>
                </c:pt>
                <c:pt idx="4">
                  <c:v>8.3691326054085267E-3</c:v>
                </c:pt>
                <c:pt idx="5">
                  <c:v>3.1062139621826138E-2</c:v>
                </c:pt>
                <c:pt idx="6">
                  <c:v>2.2262197755008171E-2</c:v>
                </c:pt>
              </c:numCache>
            </c:numRef>
          </c:val>
          <c:smooth val="0"/>
          <c:extLst>
            <c:ext xmlns:c16="http://schemas.microsoft.com/office/drawing/2014/chart" uri="{C3380CC4-5D6E-409C-BE32-E72D297353CC}">
              <c16:uniqueId val="{00000007-7903-4300-AACD-2557E1F85B60}"/>
            </c:ext>
          </c:extLst>
        </c:ser>
        <c:dLbls>
          <c:showLegendKey val="0"/>
          <c:showVal val="0"/>
          <c:showCatName val="0"/>
          <c:showSerName val="0"/>
          <c:showPercent val="0"/>
          <c:showBubbleSize val="0"/>
        </c:dLbls>
        <c:smooth val="0"/>
        <c:axId val="978524680"/>
        <c:axId val="978525008"/>
      </c:lineChart>
      <c:catAx>
        <c:axId val="97852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5008"/>
        <c:crosses val="autoZero"/>
        <c:auto val="1"/>
        <c:lblAlgn val="ctr"/>
        <c:lblOffset val="100"/>
        <c:noMultiLvlLbl val="0"/>
      </c:catAx>
      <c:valAx>
        <c:axId val="978525008"/>
        <c:scaling>
          <c:orientation val="minMax"/>
          <c:max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7852468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Did any member of your household have an overnight trip cancelled since March 2020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'NI Cancelled trips'!$B$7</c:f>
              <c:strCache>
                <c:ptCount val="1"/>
                <c:pt idx="0">
                  <c:v>Proportion(%)</c:v>
                </c:pt>
              </c:strCache>
            </c:strRef>
          </c:tx>
          <c:spPr>
            <a:solidFill>
              <a:srgbClr val="0070C0"/>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'NI Cancelled trips'!$A$8:$A$9</c:f>
              <c:strCache>
                <c:ptCount val="2"/>
                <c:pt idx="0">
                  <c:v>Yes</c:v>
                </c:pt>
                <c:pt idx="1">
                  <c:v>No</c:v>
                </c:pt>
              </c:strCache>
            </c:strRef>
          </c:cat>
          <c:val>
            <c:numRef>
              <c:f>'NI Cancelled trips'!$B$8:$B$9</c:f>
              <c:numCache>
                <c:formatCode>0%</c:formatCode>
                <c:ptCount val="2"/>
                <c:pt idx="0">
                  <c:v>0.34</c:v>
                </c:pt>
                <c:pt idx="1">
                  <c:v>0.66</c:v>
                </c:pt>
              </c:numCache>
            </c:numRef>
          </c:val>
          <c:extLst>
            <c:ext xmlns:c16="http://schemas.microsoft.com/office/drawing/2014/chart" uri="{C3380CC4-5D6E-409C-BE32-E72D297353CC}">
              <c16:uniqueId val="{00000000-E27C-48E6-992B-A07F0DF439C6}"/>
            </c:ext>
          </c:extLst>
        </c:ser>
        <c:dLbls>
          <c:showLegendKey val="0"/>
          <c:showVal val="0"/>
          <c:showCatName val="0"/>
          <c:showSerName val="0"/>
          <c:showPercent val="0"/>
          <c:showBubbleSize val="0"/>
        </c:dLbls>
        <c:gapWidth val="40"/>
        <c:overlap val="-27"/>
        <c:axId val="1044153560"/>
        <c:axId val="1044156840"/>
      </c:barChart>
      <c:catAx>
        <c:axId val="1044153560"/>
        <c:scaling>
          <c:orientation val="minMax"/>
        </c:scaling>
        <c:delete val="1"/>
        <c:axPos val="b"/>
        <c:numFmt formatCode="General" sourceLinked="1"/>
        <c:majorTickMark val="none"/>
        <c:minorTickMark val="none"/>
        <c:tickLblPos val="nextTo"/>
        <c:crossAx val="1044156840"/>
        <c:crosses val="autoZero"/>
        <c:auto val="1"/>
        <c:lblAlgn val="ctr"/>
        <c:lblOffset val="100"/>
        <c:noMultiLvlLbl val="0"/>
      </c:catAx>
      <c:valAx>
        <c:axId val="1044156840"/>
        <c:scaling>
          <c:orientation val="minMax"/>
        </c:scaling>
        <c:delete val="1"/>
        <c:axPos val="l"/>
        <c:numFmt formatCode="0%" sourceLinked="1"/>
        <c:majorTickMark val="none"/>
        <c:minorTickMark val="none"/>
        <c:tickLblPos val="nextTo"/>
        <c:crossAx val="1044153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Where was your cancelled overnight trip to? (%)</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doughnutChart>
        <c:varyColors val="1"/>
        <c:ser>
          <c:idx val="0"/>
          <c:order val="0"/>
          <c:tx>
            <c:strRef>
              <c:f>'NI Cancelled tip destination'!$B$7</c:f>
              <c:strCache>
                <c:ptCount val="1"/>
                <c:pt idx="0">
                  <c:v>Proportion(%)</c:v>
                </c:pt>
              </c:strCache>
            </c:strRef>
          </c:tx>
          <c:dPt>
            <c:idx val="0"/>
            <c:bubble3D val="0"/>
            <c:spPr>
              <a:solidFill>
                <a:schemeClr val="accent6"/>
              </a:solidFill>
              <a:ln w="19050">
                <a:solidFill>
                  <a:schemeClr val="accent6"/>
                </a:solidFill>
              </a:ln>
              <a:effectLst/>
            </c:spPr>
            <c:extLst>
              <c:ext xmlns:c16="http://schemas.microsoft.com/office/drawing/2014/chart" uri="{C3380CC4-5D6E-409C-BE32-E72D297353CC}">
                <c16:uniqueId val="{00000001-258E-45D3-867B-1E3CA1A3FF95}"/>
              </c:ext>
            </c:extLst>
          </c:dPt>
          <c:dPt>
            <c:idx val="1"/>
            <c:bubble3D val="0"/>
            <c:spPr>
              <a:solidFill>
                <a:schemeClr val="accent5"/>
              </a:solidFill>
              <a:ln w="19050">
                <a:solidFill>
                  <a:schemeClr val="accent5"/>
                </a:solidFill>
              </a:ln>
              <a:effectLst/>
            </c:spPr>
            <c:extLst>
              <c:ext xmlns:c16="http://schemas.microsoft.com/office/drawing/2014/chart" uri="{C3380CC4-5D6E-409C-BE32-E72D297353CC}">
                <c16:uniqueId val="{00000003-258E-45D3-867B-1E3CA1A3FF95}"/>
              </c:ext>
            </c:extLst>
          </c:dPt>
          <c:dPt>
            <c:idx val="2"/>
            <c:bubble3D val="0"/>
            <c:spPr>
              <a:solidFill>
                <a:schemeClr val="accent3"/>
              </a:solidFill>
              <a:ln w="19050">
                <a:solidFill>
                  <a:schemeClr val="accent3"/>
                </a:solidFill>
              </a:ln>
              <a:effectLst/>
            </c:spPr>
            <c:extLst>
              <c:ext xmlns:c16="http://schemas.microsoft.com/office/drawing/2014/chart" uri="{C3380CC4-5D6E-409C-BE32-E72D297353CC}">
                <c16:uniqueId val="{00000005-258E-45D3-867B-1E3CA1A3FF95}"/>
              </c:ext>
            </c:extLst>
          </c:dPt>
          <c:dPt>
            <c:idx val="3"/>
            <c:bubble3D val="0"/>
            <c:spPr>
              <a:solidFill>
                <a:schemeClr val="accent4"/>
              </a:solidFill>
              <a:ln w="19050">
                <a:solidFill>
                  <a:schemeClr val="accent4"/>
                </a:solidFill>
              </a:ln>
              <a:effectLst/>
            </c:spPr>
            <c:extLst>
              <c:ext xmlns:c16="http://schemas.microsoft.com/office/drawing/2014/chart" uri="{C3380CC4-5D6E-409C-BE32-E72D297353CC}">
                <c16:uniqueId val="{00000007-258E-45D3-867B-1E3CA1A3FF9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'NI Cancelled tip destination'!$A$8:$A$11</c:f>
              <c:strCache>
                <c:ptCount val="4"/>
                <c:pt idx="0">
                  <c:v>NI</c:v>
                </c:pt>
                <c:pt idx="1">
                  <c:v>RoI</c:v>
                </c:pt>
                <c:pt idx="2">
                  <c:v>GB</c:v>
                </c:pt>
                <c:pt idx="3">
                  <c:v>Other</c:v>
                </c:pt>
              </c:strCache>
            </c:strRef>
          </c:cat>
          <c:val>
            <c:numRef>
              <c:f>'NI Cancelled tip destination'!$B$8:$B$11</c:f>
              <c:numCache>
                <c:formatCode>0%</c:formatCode>
                <c:ptCount val="4"/>
                <c:pt idx="0">
                  <c:v>0.20124159337816866</c:v>
                </c:pt>
                <c:pt idx="1">
                  <c:v>0.17589239524055872</c:v>
                </c:pt>
                <c:pt idx="2">
                  <c:v>0.16968442834971548</c:v>
                </c:pt>
                <c:pt idx="3">
                  <c:v>0.45318158303155714</c:v>
                </c:pt>
              </c:numCache>
            </c:numRef>
          </c:val>
          <c:extLst>
            <c:ext xmlns:c16="http://schemas.microsoft.com/office/drawing/2014/chart" uri="{C3380CC4-5D6E-409C-BE32-E72D297353CC}">
              <c16:uniqueId val="{00000008-258E-45D3-867B-1E3CA1A3FF95}"/>
            </c:ext>
          </c:extLst>
        </c:ser>
        <c:dLbls>
          <c:showLegendKey val="0"/>
          <c:showVal val="0"/>
          <c:showCatName val="0"/>
          <c:showSerName val="0"/>
          <c:showPercent val="0"/>
          <c:showBubbleSize val="0"/>
          <c:showLeaderLines val="1"/>
        </c:dLbls>
        <c:firstSliceAng val="0"/>
        <c:holeSize val="3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Proportion of NI residents who say they went on holiday in Summer 2020</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NI Summer Hols 2020'!$B$5</c:f>
              <c:strCache>
                <c:ptCount val="1"/>
                <c:pt idx="0">
                  <c:v>Proportion who said "Yes"</c:v>
                </c:pt>
              </c:strCache>
            </c:strRef>
          </c:tx>
          <c:spPr>
            <a:solidFill>
              <a:srgbClr val="0070C0"/>
            </a:solidFill>
            <a:ln>
              <a:noFill/>
            </a:ln>
            <a:effectLst/>
          </c:spPr>
          <c:invertIfNegative val="0"/>
          <c:dLbls>
            <c:dLbl>
              <c:idx val="0"/>
              <c:tx>
                <c:rich>
                  <a:bodyPr/>
                  <a:lstStyle/>
                  <a:p>
                    <a:r>
                      <a:rPr lang="en-US"/>
                      <a:t>Republic</a:t>
                    </a:r>
                    <a:r>
                      <a:rPr lang="en-US" baseline="0"/>
                      <a:t> of Ireland, </a:t>
                    </a:r>
                    <a:fld id="{465D71FE-96E7-49EC-B70D-1B8D3B9C033D}"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7CF-4B1D-A8F6-2E16D4B33E34}"/>
                </c:ext>
              </c:extLst>
            </c:dLbl>
            <c:dLbl>
              <c:idx val="1"/>
              <c:tx>
                <c:rich>
                  <a:bodyPr/>
                  <a:lstStyle/>
                  <a:p>
                    <a:r>
                      <a:rPr lang="en-US"/>
                      <a:t>Northern Ireland</a:t>
                    </a:r>
                    <a:r>
                      <a:rPr lang="en-US" baseline="0"/>
                      <a:t>, </a:t>
                    </a:r>
                    <a:fld id="{6DFFE738-E391-4EEF-81FC-7954EFB16775}"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7CF-4B1D-A8F6-2E16D4B33E34}"/>
                </c:ext>
              </c:extLst>
            </c:dLbl>
            <c:dLbl>
              <c:idx val="2"/>
              <c:tx>
                <c:rich>
                  <a:bodyPr/>
                  <a:lstStyle/>
                  <a:p>
                    <a:r>
                      <a:rPr lang="en-US"/>
                      <a:t>Great Britain</a:t>
                    </a:r>
                    <a:r>
                      <a:rPr lang="en-US" baseline="0"/>
                      <a:t>, </a:t>
                    </a:r>
                    <a:fld id="{8091F2C8-B304-4341-B626-B6E0107B4E1F}"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7CF-4B1D-A8F6-2E16D4B33E34}"/>
                </c:ext>
              </c:extLst>
            </c:dLbl>
            <c:dLbl>
              <c:idx val="3"/>
              <c:tx>
                <c:rich>
                  <a:bodyPr/>
                  <a:lstStyle/>
                  <a:p>
                    <a:r>
                      <a:rPr lang="en-US"/>
                      <a:t>Abroad</a:t>
                    </a:r>
                    <a:r>
                      <a:rPr lang="en-US" baseline="0"/>
                      <a:t>, </a:t>
                    </a:r>
                    <a:fld id="{3AE255E7-94B0-4B31-8FD4-AB15F8CD4729}" type="VALUE">
                      <a:rPr lang="en-US" baseline="0"/>
                      <a:pPr/>
                      <a:t>[VALUE]</a:t>
                    </a:fld>
                    <a:endParaRPr lang="en-US" baseline="0"/>
                  </a:p>
                </c:rich>
              </c:tx>
              <c:dLblPos val="inBase"/>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7CF-4B1D-A8F6-2E16D4B33E3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NI Summer Hols 2020'!$A$6:$A$9</c:f>
              <c:strCache>
                <c:ptCount val="4"/>
                <c:pt idx="0">
                  <c:v>Did you/will you go on holiday in the Republic of Ireland this summer?</c:v>
                </c:pt>
                <c:pt idx="1">
                  <c:v>Did you/will you go on holiday in Northern Ireland this summer?</c:v>
                </c:pt>
                <c:pt idx="2">
                  <c:v>Did you/will you go on holiday in the GB this summer?</c:v>
                </c:pt>
                <c:pt idx="3">
                  <c:v>Did you/will you go on holiday abroad this summer?</c:v>
                </c:pt>
              </c:strCache>
            </c:strRef>
          </c:cat>
          <c:val>
            <c:numRef>
              <c:f>'COVIDOP NI Summer Hols 2020'!$B$6:$B$9</c:f>
              <c:numCache>
                <c:formatCode>0%</c:formatCode>
                <c:ptCount val="4"/>
                <c:pt idx="0">
                  <c:v>0.25820362666340613</c:v>
                </c:pt>
                <c:pt idx="1">
                  <c:v>0.23202055662529802</c:v>
                </c:pt>
                <c:pt idx="2">
                  <c:v>6.3753692449674812E-2</c:v>
                </c:pt>
                <c:pt idx="3">
                  <c:v>4.032398787893024E-2</c:v>
                </c:pt>
              </c:numCache>
            </c:numRef>
          </c:val>
          <c:extLst>
            <c:ext xmlns:c16="http://schemas.microsoft.com/office/drawing/2014/chart" uri="{C3380CC4-5D6E-409C-BE32-E72D297353CC}">
              <c16:uniqueId val="{00000004-57CF-4B1D-A8F6-2E16D4B33E34}"/>
            </c:ext>
          </c:extLst>
        </c:ser>
        <c:dLbls>
          <c:showLegendKey val="0"/>
          <c:showVal val="0"/>
          <c:showCatName val="0"/>
          <c:showSerName val="0"/>
          <c:showPercent val="0"/>
          <c:showBubbleSize val="0"/>
        </c:dLbls>
        <c:gapWidth val="20"/>
        <c:overlap val="-27"/>
        <c:axId val="481097112"/>
        <c:axId val="481097896"/>
      </c:barChart>
      <c:catAx>
        <c:axId val="481097112"/>
        <c:scaling>
          <c:orientation val="minMax"/>
        </c:scaling>
        <c:delete val="1"/>
        <c:axPos val="b"/>
        <c:numFmt formatCode="General" sourceLinked="1"/>
        <c:majorTickMark val="none"/>
        <c:minorTickMark val="none"/>
        <c:tickLblPos val="nextTo"/>
        <c:crossAx val="481097896"/>
        <c:crosses val="autoZero"/>
        <c:auto val="1"/>
        <c:lblAlgn val="ctr"/>
        <c:lblOffset val="100"/>
        <c:noMultiLvlLbl val="0"/>
      </c:catAx>
      <c:valAx>
        <c:axId val="481097896"/>
        <c:scaling>
          <c:orientation val="minMax"/>
        </c:scaling>
        <c:delete val="1"/>
        <c:axPos val="l"/>
        <c:numFmt formatCode="0%" sourceLinked="1"/>
        <c:majorTickMark val="none"/>
        <c:minorTickMark val="none"/>
        <c:tickLblPos val="nextTo"/>
        <c:crossAx val="481097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Proportion of NI residents who say they went on Holiday in Summer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'COVIDOP Summer Hols 2021 chart'!$B$6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Summer Hols 2021 chart'!$A$7:$A$10</c:f>
              <c:strCache>
                <c:ptCount val="4"/>
                <c:pt idx="0">
                  <c:v>Northern Ireland</c:v>
                </c:pt>
                <c:pt idx="1">
                  <c:v>Republic of Ireland</c:v>
                </c:pt>
                <c:pt idx="2">
                  <c:v>GB</c:v>
                </c:pt>
                <c:pt idx="3">
                  <c:v>Abroad</c:v>
                </c:pt>
              </c:strCache>
            </c:strRef>
          </c:cat>
          <c:val>
            <c:numRef>
              <c:f>'COVIDOP Summer Hols 2021 chart'!$B$7:$B$10</c:f>
              <c:numCache>
                <c:formatCode>0%</c:formatCode>
                <c:ptCount val="4"/>
                <c:pt idx="0">
                  <c:v>0.3537338129912268</c:v>
                </c:pt>
                <c:pt idx="1">
                  <c:v>0.32281944424101916</c:v>
                </c:pt>
                <c:pt idx="2">
                  <c:v>0.19954679971960876</c:v>
                </c:pt>
                <c:pt idx="3">
                  <c:v>0.09</c:v>
                </c:pt>
              </c:numCache>
            </c:numRef>
          </c:val>
          <c:extLst>
            <c:ext xmlns:c16="http://schemas.microsoft.com/office/drawing/2014/chart" uri="{C3380CC4-5D6E-409C-BE32-E72D297353CC}">
              <c16:uniqueId val="{00000000-569D-42F9-B095-84E2FF3AAB49}"/>
            </c:ext>
          </c:extLst>
        </c:ser>
        <c:dLbls>
          <c:showLegendKey val="0"/>
          <c:showVal val="0"/>
          <c:showCatName val="0"/>
          <c:showSerName val="0"/>
          <c:showPercent val="0"/>
          <c:showBubbleSize val="0"/>
        </c:dLbls>
        <c:gapWidth val="40"/>
        <c:overlap val="100"/>
        <c:axId val="401346832"/>
        <c:axId val="401349456"/>
      </c:barChart>
      <c:catAx>
        <c:axId val="401346832"/>
        <c:scaling>
          <c:orientation val="minMax"/>
        </c:scaling>
        <c:delete val="1"/>
        <c:axPos val="b"/>
        <c:numFmt formatCode="General" sourceLinked="1"/>
        <c:majorTickMark val="none"/>
        <c:minorTickMark val="none"/>
        <c:tickLblPos val="nextTo"/>
        <c:crossAx val="401349456"/>
        <c:crosses val="autoZero"/>
        <c:auto val="1"/>
        <c:lblAlgn val="ctr"/>
        <c:lblOffset val="100"/>
        <c:noMultiLvlLbl val="0"/>
      </c:catAx>
      <c:valAx>
        <c:axId val="401349456"/>
        <c:scaling>
          <c:orientation val="minMax"/>
        </c:scaling>
        <c:delete val="1"/>
        <c:axPos val="l"/>
        <c:numFmt formatCode="0%" sourceLinked="1"/>
        <c:majorTickMark val="none"/>
        <c:minorTickMark val="none"/>
        <c:tickLblPos val="nextTo"/>
        <c:crossAx val="401346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Proportion (%) of NI residents who say they took Summer Holidays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Usual Summer Hols Chart'!$B$6</c:f>
              <c:strCache>
                <c:ptCount val="1"/>
                <c:pt idx="0">
                  <c:v>Summers Pre-Coronavirus</c:v>
                </c:pt>
              </c:strCache>
            </c:strRef>
          </c:tx>
          <c:spPr>
            <a:solidFill>
              <a:schemeClr val="accent5"/>
            </a:solidFill>
            <a:ln>
              <a:solidFill>
                <a:schemeClr val="accent5"/>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Chart'!$B$7:$B$10</c:f>
              <c:numCache>
                <c:formatCode>0%</c:formatCode>
                <c:ptCount val="4"/>
                <c:pt idx="0">
                  <c:v>0.69</c:v>
                </c:pt>
                <c:pt idx="1">
                  <c:v>0.51</c:v>
                </c:pt>
                <c:pt idx="2">
                  <c:v>0.38</c:v>
                </c:pt>
                <c:pt idx="3">
                  <c:v>0.36</c:v>
                </c:pt>
              </c:numCache>
            </c:numRef>
          </c:val>
          <c:extLst>
            <c:ext xmlns:c16="http://schemas.microsoft.com/office/drawing/2014/chart" uri="{C3380CC4-5D6E-409C-BE32-E72D297353CC}">
              <c16:uniqueId val="{00000000-6CBF-4975-B46C-62646505EC90}"/>
            </c:ext>
          </c:extLst>
        </c:ser>
        <c:ser>
          <c:idx val="1"/>
          <c:order val="1"/>
          <c:tx>
            <c:strRef>
              <c:f>'COVIDOP Usual Summer Hols Chart'!$C$6</c:f>
              <c:strCache>
                <c:ptCount val="1"/>
                <c:pt idx="0">
                  <c:v>Summer 2020</c:v>
                </c:pt>
              </c:strCache>
            </c:strRef>
          </c:tx>
          <c:spPr>
            <a:solidFill>
              <a:srgbClr val="00B050"/>
            </a:solidFill>
            <a:ln>
              <a:solidFill>
                <a:srgbClr val="00B050"/>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Chart'!$C$7:$C$10</c:f>
              <c:numCache>
                <c:formatCode>0%</c:formatCode>
                <c:ptCount val="4"/>
                <c:pt idx="0">
                  <c:v>4.032398787893024E-2</c:v>
                </c:pt>
                <c:pt idx="1">
                  <c:v>0.25820362666340613</c:v>
                </c:pt>
                <c:pt idx="2">
                  <c:v>0.23202055662529802</c:v>
                </c:pt>
                <c:pt idx="3">
                  <c:v>6.3753692449674812E-2</c:v>
                </c:pt>
              </c:numCache>
            </c:numRef>
          </c:val>
          <c:extLst>
            <c:ext xmlns:c16="http://schemas.microsoft.com/office/drawing/2014/chart" uri="{C3380CC4-5D6E-409C-BE32-E72D297353CC}">
              <c16:uniqueId val="{00000001-6CBF-4975-B46C-62646505EC90}"/>
            </c:ext>
          </c:extLst>
        </c:ser>
        <c:ser>
          <c:idx val="2"/>
          <c:order val="2"/>
          <c:tx>
            <c:strRef>
              <c:f>'COVIDOP Usual Summer Hols Chart'!$D$6</c:f>
              <c:strCache>
                <c:ptCount val="1"/>
                <c:pt idx="0">
                  <c:v>Summer 2021</c:v>
                </c:pt>
              </c:strCache>
            </c:strRef>
          </c:tx>
          <c:spPr>
            <a:solidFill>
              <a:schemeClr val="accent3"/>
            </a:solidFill>
            <a:ln>
              <a:solidFill>
                <a:schemeClr val="accent3"/>
              </a:solidFill>
            </a:ln>
            <a:effectLst/>
          </c:spPr>
          <c:invertIfNegative val="0"/>
          <c:cat>
            <c:strRef>
              <c:f>'COVIDOP Usual Summer Hols Chart'!$A$7:$A$10</c:f>
              <c:strCache>
                <c:ptCount val="4"/>
                <c:pt idx="0">
                  <c:v>Abroad</c:v>
                </c:pt>
                <c:pt idx="1">
                  <c:v>Republic of Ireland</c:v>
                </c:pt>
                <c:pt idx="2">
                  <c:v>Northern Ireland</c:v>
                </c:pt>
                <c:pt idx="3">
                  <c:v>Great Britain</c:v>
                </c:pt>
              </c:strCache>
            </c:strRef>
          </c:cat>
          <c:val>
            <c:numRef>
              <c:f>'COVIDOP Usual Summer Hols Chart'!$D$7:$D$10</c:f>
              <c:numCache>
                <c:formatCode>0%</c:formatCode>
                <c:ptCount val="4"/>
                <c:pt idx="0">
                  <c:v>0.09</c:v>
                </c:pt>
                <c:pt idx="1">
                  <c:v>0.32281944424101916</c:v>
                </c:pt>
                <c:pt idx="2">
                  <c:v>0.3537338129912268</c:v>
                </c:pt>
                <c:pt idx="3">
                  <c:v>0.19954679971960876</c:v>
                </c:pt>
              </c:numCache>
            </c:numRef>
          </c:val>
          <c:extLst>
            <c:ext xmlns:c16="http://schemas.microsoft.com/office/drawing/2014/chart" uri="{C3380CC4-5D6E-409C-BE32-E72D297353CC}">
              <c16:uniqueId val="{00000002-6CBF-4975-B46C-62646505EC90}"/>
            </c:ext>
          </c:extLst>
        </c:ser>
        <c:dLbls>
          <c:showLegendKey val="0"/>
          <c:showVal val="0"/>
          <c:showCatName val="0"/>
          <c:showSerName val="0"/>
          <c:showPercent val="0"/>
          <c:showBubbleSize val="0"/>
        </c:dLbls>
        <c:gapWidth val="219"/>
        <c:overlap val="-27"/>
        <c:axId val="983970664"/>
        <c:axId val="983968040"/>
      </c:barChart>
      <c:catAx>
        <c:axId val="9839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68040"/>
        <c:crosses val="autoZero"/>
        <c:auto val="1"/>
        <c:lblAlgn val="ctr"/>
        <c:lblOffset val="100"/>
        <c:noMultiLvlLbl val="0"/>
      </c:catAx>
      <c:valAx>
        <c:axId val="98396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397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In which way are you worried Coronavirus is affecting</a:t>
            </a:r>
            <a:r>
              <a:rPr lang="en-GB" baseline="0"/>
              <a:t> your friends/family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'COVIDOP affect FF'!$A$8</c:f>
              <c:strCache>
                <c:ptCount val="1"/>
                <c:pt idx="0">
                  <c:v>Personal travel plans are being affected</c:v>
                </c:pt>
              </c:strCache>
            </c:strRef>
          </c:tx>
          <c:spPr>
            <a:ln w="28575" cap="rnd">
              <a:solidFill>
                <a:srgbClr val="7030A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1-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2-8C15-4908-B6BD-188C0D47D29D}"/>
                </c:ext>
              </c:extLst>
            </c:dLbl>
            <c:dLbl>
              <c:idx val="3"/>
              <c:layout>
                <c:manualLayout>
                  <c:x val="-4.2843232716650435E-2"/>
                  <c:y val="-0.11037527593818984"/>
                </c:manualLayout>
              </c:layout>
              <c:tx>
                <c:rich>
                  <a:bodyPr/>
                  <a:lstStyle/>
                  <a:p>
                    <a:fld id="{224C92C7-9B11-4D7D-87EA-9DC63C1C2F4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C15-4908-B6BD-188C0D47D29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030A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FF'!$B$8:$E$8</c:f>
              <c:numCache>
                <c:formatCode>0%</c:formatCode>
                <c:ptCount val="4"/>
                <c:pt idx="0">
                  <c:v>0.52231047001606978</c:v>
                </c:pt>
                <c:pt idx="1">
                  <c:v>0.4501068366156657</c:v>
                </c:pt>
                <c:pt idx="2">
                  <c:v>0.45248736553963631</c:v>
                </c:pt>
                <c:pt idx="3">
                  <c:v>0.42008965419522271</c:v>
                </c:pt>
              </c:numCache>
            </c:numRef>
          </c:val>
          <c:smooth val="0"/>
          <c:extLst>
            <c:ext xmlns:c16="http://schemas.microsoft.com/office/drawing/2014/chart" uri="{C3380CC4-5D6E-409C-BE32-E72D297353CC}">
              <c16:uniqueId val="{00000004-8C15-4908-B6BD-188C0D47D29D}"/>
            </c:ext>
          </c:extLst>
        </c:ser>
        <c:ser>
          <c:idx val="8"/>
          <c:order val="8"/>
          <c:tx>
            <c:strRef>
              <c:f>'COVIDOP affect FF'!$A$9</c:f>
              <c:strCache>
                <c:ptCount val="1"/>
                <c:pt idx="0">
                  <c:v>Work travel plans are being affected</c:v>
                </c:pt>
              </c:strCache>
            </c:strRef>
          </c:tx>
          <c:spPr>
            <a:ln w="28575" cap="rnd">
              <a:solidFill>
                <a:srgbClr val="0070C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8C15-4908-B6BD-188C0D47D29D}"/>
                </c:ext>
              </c:extLst>
            </c:dLbl>
            <c:dLbl>
              <c:idx val="1"/>
              <c:delete val="1"/>
              <c:extLst>
                <c:ext xmlns:c15="http://schemas.microsoft.com/office/drawing/2012/chart" uri="{CE6537A1-D6FC-4f65-9D91-7224C49458BB}"/>
                <c:ext xmlns:c16="http://schemas.microsoft.com/office/drawing/2014/chart" uri="{C3380CC4-5D6E-409C-BE32-E72D297353CC}">
                  <c16:uniqueId val="{00000006-8C15-4908-B6BD-188C0D47D29D}"/>
                </c:ext>
              </c:extLst>
            </c:dLbl>
            <c:dLbl>
              <c:idx val="2"/>
              <c:delete val="1"/>
              <c:extLst>
                <c:ext xmlns:c15="http://schemas.microsoft.com/office/drawing/2012/chart" uri="{CE6537A1-D6FC-4f65-9D91-7224C49458BB}"/>
                <c:ext xmlns:c16="http://schemas.microsoft.com/office/drawing/2014/chart" uri="{C3380CC4-5D6E-409C-BE32-E72D297353CC}">
                  <c16:uniqueId val="{00000007-8C15-4908-B6BD-188C0D47D29D}"/>
                </c:ext>
              </c:extLst>
            </c:dLbl>
            <c:dLbl>
              <c:idx val="3"/>
              <c:layout>
                <c:manualLayout>
                  <c:x val="-2.4659973888887722E-2"/>
                  <c:y val="-3.7531012355959396E-2"/>
                </c:manualLayout>
              </c:layout>
              <c:tx>
                <c:rich>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fld id="{98B3D973-ABD9-4866-BC70-5B7D372E9867}" type="SERIESNAME">
                      <a:rPr lang="en-US">
                        <a:solidFill>
                          <a:srgbClr val="0070C0"/>
                        </a:solidFill>
                      </a:rPr>
                      <a:pPr>
                        <a:defRPr sz="1050">
                          <a:solidFill>
                            <a:srgbClr val="0070C0"/>
                          </a:solidFill>
                        </a:defRPr>
                      </a:pPr>
                      <a:t>[SERIES NAME]</a:t>
                    </a:fld>
                    <a:endParaRPr lang="en-GB"/>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C15-4908-B6BD-188C0D47D29D}"/>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'COVIDOP affect FF'!$B$7:$E$7</c:f>
              <c:strCache>
                <c:ptCount val="4"/>
                <c:pt idx="0">
                  <c:v>Apr-20</c:v>
                </c:pt>
                <c:pt idx="1">
                  <c:v>May-20</c:v>
                </c:pt>
                <c:pt idx="2">
                  <c:v>Jun-20</c:v>
                </c:pt>
                <c:pt idx="3">
                  <c:v>Jul-20</c:v>
                </c:pt>
              </c:strCache>
            </c:strRef>
          </c:cat>
          <c:val>
            <c:numRef>
              <c:f>'COVIDOP affect FF'!$B$9:$E$9</c:f>
              <c:numCache>
                <c:formatCode>0%</c:formatCode>
                <c:ptCount val="4"/>
                <c:pt idx="0">
                  <c:v>0.32103531502060156</c:v>
                </c:pt>
                <c:pt idx="1">
                  <c:v>0.20357090245450871</c:v>
                </c:pt>
                <c:pt idx="2">
                  <c:v>0.20483946097160255</c:v>
                </c:pt>
                <c:pt idx="3">
                  <c:v>0.20122591114761068</c:v>
                </c:pt>
              </c:numCache>
            </c:numRef>
          </c:val>
          <c:smooth val="0"/>
          <c:extLst>
            <c:ext xmlns:c16="http://schemas.microsoft.com/office/drawing/2014/chart" uri="{C3380CC4-5D6E-409C-BE32-E72D297353CC}">
              <c16:uniqueId val="{00000009-8C15-4908-B6BD-188C0D47D29D}"/>
            </c:ext>
          </c:extLst>
        </c:ser>
        <c:ser>
          <c:idx val="12"/>
          <c:order val="12"/>
          <c:tx>
            <c:strRef>
              <c:f>'COVIDOP affect FF'!#REF!</c:f>
              <c:strCache>
                <c:ptCount val="1"/>
                <c:pt idx="0">
                  <c:v>#REF!</c:v>
                </c:pt>
              </c:strCache>
              <c:extLst xmlns:c15="http://schemas.microsoft.com/office/drawing/2012/chart"/>
            </c:strRef>
          </c:tx>
          <c:spPr>
            <a:ln w="28575" cap="rnd">
              <a:solidFill>
                <a:schemeClr val="accent1">
                  <a:lumMod val="80000"/>
                  <a:lumOff val="20000"/>
                </a:schemeClr>
              </a:solidFill>
              <a:round/>
            </a:ln>
            <a:effectLst/>
          </c:spPr>
          <c:marker>
            <c:symbol val="none"/>
          </c:marker>
          <c:cat>
            <c:strRef>
              <c:f>'COVIDOP affect FF'!$B$7:$E$7</c:f>
              <c:strCache>
                <c:ptCount val="4"/>
                <c:pt idx="0">
                  <c:v>Apr-20</c:v>
                </c:pt>
                <c:pt idx="1">
                  <c:v>May-20</c:v>
                </c:pt>
                <c:pt idx="2">
                  <c:v>Jun-20</c:v>
                </c:pt>
                <c:pt idx="3">
                  <c:v>Jul-20</c:v>
                </c:pt>
              </c:strCache>
            </c:strRef>
          </c:cat>
          <c:val>
            <c:numRef>
              <c:f>'COVIDOP affect FF'!#REF!</c:f>
              <c:numCache>
                <c:formatCode>General</c:formatCode>
                <c:ptCount val="1"/>
                <c:pt idx="0">
                  <c:v>1</c:v>
                </c:pt>
              </c:numCache>
              <c:extLst xmlns:c15="http://schemas.microsoft.com/office/drawing/2012/chart"/>
            </c:numRef>
          </c:val>
          <c:smooth val="0"/>
          <c:extLst>
            <c:ext xmlns:c16="http://schemas.microsoft.com/office/drawing/2014/chart" uri="{C3380CC4-5D6E-409C-BE32-E72D297353CC}">
              <c16:uniqueId val="{0000000A-8C15-4908-B6BD-188C0D47D29D}"/>
            </c:ext>
          </c:extLst>
        </c:ser>
        <c:dLbls>
          <c:showLegendKey val="0"/>
          <c:showVal val="0"/>
          <c:showCatName val="0"/>
          <c:showSerName val="0"/>
          <c:showPercent val="0"/>
          <c:showBubbleSize val="0"/>
        </c:dLbls>
        <c:smooth val="0"/>
        <c:axId val="821627648"/>
        <c:axId val="821631176"/>
        <c:extLst>
          <c:ext xmlns:c15="http://schemas.microsoft.com/office/drawing/2012/chart" uri="{02D57815-91ED-43cb-92C2-25804820EDAC}">
            <c15:filteredLineSeries>
              <c15:ser>
                <c:idx val="0"/>
                <c:order val="0"/>
                <c:tx>
                  <c:strRef>
                    <c:extLst>
                      <c:ext uri="{02D57815-91ED-43cb-92C2-25804820EDAC}">
                        <c15:formulaRef>
                          <c15:sqref>'COVIDOP affect FF'!#REF!</c15:sqref>
                        </c15:formulaRef>
                      </c:ext>
                    </c:extLst>
                    <c:strCache>
                      <c:ptCount val="1"/>
                      <c:pt idx="0">
                        <c:v>#REF!</c:v>
                      </c:pt>
                    </c:strCache>
                  </c:strRef>
                </c:tx>
                <c:spPr>
                  <a:ln w="28575" cap="rnd">
                    <a:solidFill>
                      <a:schemeClr val="accent1"/>
                    </a:solidFill>
                    <a:round/>
                  </a:ln>
                  <a:effectLst/>
                </c:spPr>
                <c:marker>
                  <c:symbol val="none"/>
                </c:marker>
                <c:cat>
                  <c:strRef>
                    <c:extLst>
                      <c:ext uri="{02D57815-91ED-43cb-92C2-25804820EDAC}">
                        <c15:formulaRef>
                          <c15:sqref>'COVIDOP affect FF'!$B$7:$E$7</c15:sqref>
                        </c15:formulaRef>
                      </c:ext>
                    </c:extLst>
                    <c:strCache>
                      <c:ptCount val="4"/>
                      <c:pt idx="0">
                        <c:v>Apr-20</c:v>
                      </c:pt>
                      <c:pt idx="1">
                        <c:v>May-20</c:v>
                      </c:pt>
                      <c:pt idx="2">
                        <c:v>Jun-20</c:v>
                      </c:pt>
                      <c:pt idx="3">
                        <c:v>Jul-20</c:v>
                      </c:pt>
                    </c:strCache>
                  </c:strRef>
                </c:cat>
                <c:val>
                  <c:numRef>
                    <c:extLst>
                      <c:ext uri="{02D57815-91ED-43cb-92C2-25804820EDAC}">
                        <c15:formulaRef>
                          <c15:sqref>'COVIDOP affect FF'!#REF!</c15:sqref>
                        </c15:formulaRef>
                      </c:ext>
                    </c:extLst>
                    <c:numCache>
                      <c:formatCode>General</c:formatCode>
                      <c:ptCount val="1"/>
                      <c:pt idx="0">
                        <c:v>1</c:v>
                      </c:pt>
                    </c:numCache>
                  </c:numRef>
                </c:val>
                <c:smooth val="0"/>
                <c:extLst>
                  <c:ext xmlns:c16="http://schemas.microsoft.com/office/drawing/2014/chart" uri="{C3380CC4-5D6E-409C-BE32-E72D297353CC}">
                    <c16:uniqueId val="{0000000B-8C15-4908-B6BD-188C0D47D29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8C15-4908-B6BD-188C0D47D29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8C15-4908-B6BD-188C0D47D29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8C15-4908-B6BD-188C0D47D29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8C15-4908-B6BD-188C0D47D29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8C15-4908-B6BD-188C0D47D29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1-8C15-4908-B6BD-188C0D47D29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2-8C15-4908-B6BD-188C0D47D29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3-8C15-4908-B6BD-188C0D47D29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'COVIDOP affect FF'!#REF!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'COVIDOP affect FF'!$B$7:$E$7</c15:sqref>
                        </c15:formulaRef>
                      </c:ext>
                    </c:extLst>
                    <c:strCache>
                      <c:ptCount val="4"/>
                      <c:pt idx="0">
                        <c:v>Apr-20</c:v>
                      </c:pt>
                      <c:pt idx="1">
                        <c:v>May-20</c:v>
                      </c:pt>
                      <c:pt idx="2">
                        <c:v>Jun-20</c:v>
                      </c:pt>
                      <c:pt idx="3">
                        <c:v>Jul-20</c:v>
                      </c:pt>
                    </c:strCache>
                  </c:strRef>
                </c:cat>
                <c:val>
                  <c:numRef>
                    <c:extLst xmlns:c15="http://schemas.microsoft.com/office/drawing/2012/chart">
                      <c:ext xmlns:c15="http://schemas.microsoft.com/office/drawing/2012/chart" uri="{02D57815-91ED-43cb-92C2-25804820EDAC}">
                        <c15:formulaRef>
                          <c15:sqref>'COVIDOP affect FF'!#REF!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4-8C15-4908-B6BD-188C0D47D29D}"/>
                  </c:ext>
                </c:extLst>
              </c15:ser>
            </c15:filteredLineSeries>
          </c:ext>
        </c:extLst>
      </c:lineChart>
      <c:catAx>
        <c:axId val="82162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31176"/>
        <c:crosses val="autoZero"/>
        <c:auto val="1"/>
        <c:lblAlgn val="ctr"/>
        <c:lblOffset val="100"/>
        <c:noMultiLvlLbl val="1"/>
      </c:catAx>
      <c:valAx>
        <c:axId val="82163117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7648"/>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In which way are you worried Coronavirus is affecting your friends/family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affect FF'!$F$7</c:f>
              <c:strCache>
                <c:ptCount val="1"/>
                <c:pt idx="0">
                  <c:v>All responses</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EA33-48A3-9F66-DB147A74F75C}"/>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3-EA33-48A3-9F66-DB147A74F75C}"/>
              </c:ext>
            </c:extLst>
          </c:dPt>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affect FF'!$A$8:$A$9</c:f>
              <c:strCache>
                <c:ptCount val="2"/>
                <c:pt idx="0">
                  <c:v>Personal travel plans are being affected</c:v>
                </c:pt>
                <c:pt idx="1">
                  <c:v>Work travel plans are being affected</c:v>
                </c:pt>
              </c:strCache>
            </c:strRef>
          </c:cat>
          <c:val>
            <c:numRef>
              <c:f>'COVIDOP affect FF'!$F$8:$F$9</c:f>
              <c:numCache>
                <c:formatCode>0%</c:formatCode>
                <c:ptCount val="2"/>
                <c:pt idx="0">
                  <c:v>0.44918406200706135</c:v>
                </c:pt>
                <c:pt idx="1">
                  <c:v>0.21102985978513605</c:v>
                </c:pt>
              </c:numCache>
            </c:numRef>
          </c:val>
          <c:extLst>
            <c:ext xmlns:c16="http://schemas.microsoft.com/office/drawing/2014/chart" uri="{C3380CC4-5D6E-409C-BE32-E72D297353CC}">
              <c16:uniqueId val="{00000004-EA33-48A3-9F66-DB147A74F75C}"/>
            </c:ext>
          </c:extLst>
        </c:ser>
        <c:dLbls>
          <c:showLegendKey val="0"/>
          <c:showVal val="0"/>
          <c:showCatName val="0"/>
          <c:showSerName val="0"/>
          <c:showPercent val="0"/>
          <c:showBubbleSize val="0"/>
        </c:dLbls>
        <c:gapWidth val="50"/>
        <c:overlap val="-27"/>
        <c:axId val="821630000"/>
        <c:axId val="821631568"/>
      </c:barChart>
      <c:catAx>
        <c:axId val="821630000"/>
        <c:scaling>
          <c:orientation val="minMax"/>
        </c:scaling>
        <c:delete val="1"/>
        <c:axPos val="b"/>
        <c:numFmt formatCode="General" sourceLinked="1"/>
        <c:majorTickMark val="none"/>
        <c:minorTickMark val="none"/>
        <c:tickLblPos val="nextTo"/>
        <c:crossAx val="821631568"/>
        <c:crosses val="autoZero"/>
        <c:auto val="1"/>
        <c:lblAlgn val="ctr"/>
        <c:lblOffset val="100"/>
        <c:noMultiLvlLbl val="0"/>
      </c:catAx>
      <c:valAx>
        <c:axId val="821631568"/>
        <c:scaling>
          <c:orientation val="minMax"/>
        </c:scaling>
        <c:delete val="1"/>
        <c:axPos val="l"/>
        <c:numFmt formatCode="0%" sourceLinked="1"/>
        <c:majorTickMark val="none"/>
        <c:minorTickMark val="none"/>
        <c:tickLblPos val="nextTo"/>
        <c:crossAx val="82163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Career Progression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'WQI career progression'!$A$10</c:f>
              <c:strCache>
                <c:ptCount val="1"/>
                <c:pt idx="0">
                  <c:v>Tourism Industry</c:v>
                </c:pt>
              </c:strCache>
            </c:strRef>
          </c:tx>
          <c:spPr>
            <a:ln w="28575" cap="rnd">
              <a:solidFill>
                <a:schemeClr val="accent5"/>
              </a:solidFill>
              <a:round/>
            </a:ln>
            <a:effectLst/>
          </c:spPr>
          <c:marker>
            <c:symbol val="none"/>
          </c:marker>
          <c:cat>
            <c:strRef>
              <c:f>'WQI career progression'!$B$9:$C$9</c:f>
              <c:strCache>
                <c:ptCount val="2"/>
                <c:pt idx="0">
                  <c:v>July 2020-June 2021</c:v>
                </c:pt>
                <c:pt idx="1">
                  <c:v>July 2021-June 2022</c:v>
                </c:pt>
              </c:strCache>
            </c:strRef>
          </c:cat>
          <c:val>
            <c:numRef>
              <c:f>'WQI career progression'!$B$10:$C$10</c:f>
              <c:numCache>
                <c:formatCode>0.0</c:formatCode>
                <c:ptCount val="2"/>
                <c:pt idx="0">
                  <c:v>40.4</c:v>
                </c:pt>
                <c:pt idx="1">
                  <c:v>54.558518281973498</c:v>
                </c:pt>
              </c:numCache>
            </c:numRef>
          </c:val>
          <c:smooth val="0"/>
          <c:extLst>
            <c:ext xmlns:c16="http://schemas.microsoft.com/office/drawing/2014/chart" uri="{C3380CC4-5D6E-409C-BE32-E72D297353CC}">
              <c16:uniqueId val="{00000000-A15A-4410-87B6-F71F1A6F81B3}"/>
            </c:ext>
          </c:extLst>
        </c:ser>
        <c:ser>
          <c:idx val="1"/>
          <c:order val="1"/>
          <c:tx>
            <c:strRef>
              <c:f>'WQI career progression'!$A$11</c:f>
              <c:strCache>
                <c:ptCount val="1"/>
                <c:pt idx="0">
                  <c:v>NI</c:v>
                </c:pt>
              </c:strCache>
            </c:strRef>
          </c:tx>
          <c:spPr>
            <a:ln w="28575" cap="rnd">
              <a:solidFill>
                <a:schemeClr val="accent6"/>
              </a:solidFill>
              <a:round/>
            </a:ln>
            <a:effectLst/>
          </c:spPr>
          <c:marker>
            <c:symbol val="none"/>
          </c:marker>
          <c:cat>
            <c:strRef>
              <c:f>'WQI career progression'!$B$9:$C$9</c:f>
              <c:strCache>
                <c:ptCount val="2"/>
                <c:pt idx="0">
                  <c:v>July 2020-June 2021</c:v>
                </c:pt>
                <c:pt idx="1">
                  <c:v>July 2021-June 2022</c:v>
                </c:pt>
              </c:strCache>
            </c:strRef>
          </c:cat>
          <c:val>
            <c:numRef>
              <c:f>'WQI career progression'!$B$11:$C$11</c:f>
              <c:numCache>
                <c:formatCode>0.0</c:formatCode>
                <c:ptCount val="2"/>
                <c:pt idx="0">
                  <c:v>53.2</c:v>
                </c:pt>
                <c:pt idx="1">
                  <c:v>58.305489612848014</c:v>
                </c:pt>
              </c:numCache>
            </c:numRef>
          </c:val>
          <c:smooth val="0"/>
          <c:extLst>
            <c:ext xmlns:c16="http://schemas.microsoft.com/office/drawing/2014/chart" uri="{C3380CC4-5D6E-409C-BE32-E72D297353CC}">
              <c16:uniqueId val="{00000001-A15A-4410-87B6-F71F1A6F81B3}"/>
            </c:ext>
          </c:extLst>
        </c:ser>
        <c:dLbls>
          <c:showLegendKey val="0"/>
          <c:showVal val="0"/>
          <c:showCatName val="0"/>
          <c:showSerName val="0"/>
          <c:showPercent val="0"/>
          <c:showBubbleSize val="0"/>
        </c:dLbls>
        <c:smooth val="0"/>
        <c:axId val="997287816"/>
        <c:axId val="997288144"/>
      </c:lineChart>
      <c:catAx>
        <c:axId val="997287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88144"/>
        <c:crosses val="autoZero"/>
        <c:auto val="1"/>
        <c:lblAlgn val="ctr"/>
        <c:lblOffset val="100"/>
        <c:noMultiLvlLbl val="0"/>
      </c:catAx>
      <c:valAx>
        <c:axId val="997288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97287816"/>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Problems experienced with companies since the coronavirus outbreak</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9910817461810451E-2"/>
          <c:y val="0.17941853422168383"/>
          <c:w val="0.8988848919482334"/>
          <c:h val="0.71494024316378835"/>
        </c:manualLayout>
      </c:layout>
      <c:lineChart>
        <c:grouping val="standard"/>
        <c:varyColors val="0"/>
        <c:ser>
          <c:idx val="0"/>
          <c:order val="0"/>
          <c:tx>
            <c:strRef>
              <c:f>'COVIDOP refund'!$A$8</c:f>
              <c:strCache>
                <c:ptCount val="1"/>
                <c:pt idx="0">
                  <c:v>Getting refunds for cancelled air travel</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1-A917-4FB3-B2E3-208531F42A77}"/>
                </c:ext>
              </c:extLst>
            </c:dLbl>
            <c:dLbl>
              <c:idx val="2"/>
              <c:layout>
                <c:manualLayout>
                  <c:x val="-0.2379327157484154"/>
                  <c:y val="-0.10881801125703568"/>
                </c:manualLayout>
              </c:layout>
              <c:tx>
                <c:rich>
                  <a:bodyPr/>
                  <a:lstStyle/>
                  <a:p>
                    <a:fld id="{C145D8AB-B996-4A5B-961B-BAF46E811FA0}"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refund'!$B$8:$D$8</c:f>
              <c:numCache>
                <c:formatCode>0%</c:formatCode>
                <c:ptCount val="3"/>
                <c:pt idx="0">
                  <c:v>0.48784996097609407</c:v>
                </c:pt>
                <c:pt idx="1">
                  <c:v>0.43503976450296739</c:v>
                </c:pt>
                <c:pt idx="2">
                  <c:v>0.41580292974639521</c:v>
                </c:pt>
              </c:numCache>
            </c:numRef>
          </c:val>
          <c:smooth val="0"/>
          <c:extLst>
            <c:ext xmlns:c16="http://schemas.microsoft.com/office/drawing/2014/chart" uri="{C3380CC4-5D6E-409C-BE32-E72D297353CC}">
              <c16:uniqueId val="{00000003-A917-4FB3-B2E3-208531F42A77}"/>
            </c:ext>
          </c:extLst>
        </c:ser>
        <c:ser>
          <c:idx val="1"/>
          <c:order val="1"/>
          <c:tx>
            <c:strRef>
              <c:f>'COVIDOP refund'!$A$9</c:f>
              <c:strCache>
                <c:ptCount val="1"/>
                <c:pt idx="0">
                  <c:v>Getting refunds for cancelled events</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5-A917-4FB3-B2E3-208531F42A77}"/>
                </c:ext>
              </c:extLst>
            </c:dLbl>
            <c:dLbl>
              <c:idx val="2"/>
              <c:layout>
                <c:manualLayout>
                  <c:x val="-0.22623110677718195"/>
                  <c:y val="-0.24072909189296646"/>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0D39C94-F3AD-49DF-BBAD-CB05383D884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refund'!$B$9:$D$9</c:f>
              <c:numCache>
                <c:formatCode>0%</c:formatCode>
                <c:ptCount val="3"/>
                <c:pt idx="0">
                  <c:v>0.19244819662314266</c:v>
                </c:pt>
                <c:pt idx="1">
                  <c:v>0.13944513622518717</c:v>
                </c:pt>
                <c:pt idx="2">
                  <c:v>0.14417894220556235</c:v>
                </c:pt>
              </c:numCache>
            </c:numRef>
          </c:val>
          <c:smooth val="0"/>
          <c:extLst>
            <c:ext xmlns:c16="http://schemas.microsoft.com/office/drawing/2014/chart" uri="{C3380CC4-5D6E-409C-BE32-E72D297353CC}">
              <c16:uniqueId val="{00000007-A917-4FB3-B2E3-208531F42A77}"/>
            </c:ext>
          </c:extLst>
        </c:ser>
        <c:ser>
          <c:idx val="2"/>
          <c:order val="2"/>
          <c:tx>
            <c:strRef>
              <c:f>'COVIDOP refund'!$A$10</c:f>
              <c:strCache>
                <c:ptCount val="1"/>
                <c:pt idx="0">
                  <c:v>Getting refunds for cancelled holiday accommodation such as a cottage or villa</c:v>
                </c:pt>
              </c:strCache>
            </c:strRef>
          </c:tx>
          <c:spPr>
            <a:ln w="28575" cap="rnd">
              <a:solidFill>
                <a:schemeClr val="accent3"/>
              </a:solidFill>
              <a:round/>
            </a:ln>
            <a:effectLst/>
          </c:spPr>
          <c:marker>
            <c:symbol val="none"/>
          </c:marker>
          <c:dLbls>
            <c:dLbl>
              <c:idx val="2"/>
              <c:layout>
                <c:manualLayout>
                  <c:x val="-1.4301801304767461E-16"/>
                  <c:y val="-0.11591743879139932"/>
                </c:manualLayout>
              </c:layout>
              <c:tx>
                <c:rich>
                  <a:bodyPr/>
                  <a:lstStyle/>
                  <a:p>
                    <a:fld id="{AA272B0F-290F-428E-B362-79544B6F14FF}" type="SERIESNAME">
                      <a:rPr lang="en-US"/>
                      <a:pPr/>
                      <a:t>[SERIES NAME]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917-4FB3-B2E3-208531F42A7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refund'!$B$10:$D$10</c:f>
              <c:numCache>
                <c:formatCode>0%</c:formatCode>
                <c:ptCount val="3"/>
                <c:pt idx="0">
                  <c:v>0.12854795142526385</c:v>
                </c:pt>
                <c:pt idx="1">
                  <c:v>0.10376489224807471</c:v>
                </c:pt>
                <c:pt idx="2">
                  <c:v>0.13446964706847239</c:v>
                </c:pt>
              </c:numCache>
            </c:numRef>
          </c:val>
          <c:smooth val="0"/>
          <c:extLst>
            <c:ext xmlns:c16="http://schemas.microsoft.com/office/drawing/2014/chart" uri="{C3380CC4-5D6E-409C-BE32-E72D297353CC}">
              <c16:uniqueId val="{00000009-A917-4FB3-B2E3-208531F42A77}"/>
            </c:ext>
          </c:extLst>
        </c:ser>
        <c:ser>
          <c:idx val="3"/>
          <c:order val="3"/>
          <c:tx>
            <c:strRef>
              <c:f>'COVIDOP refund'!$A$11</c:f>
              <c:strCache>
                <c:ptCount val="1"/>
                <c:pt idx="0">
                  <c:v>Getting refunds for hotels</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A-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B-A917-4FB3-B2E3-208531F42A77}"/>
                </c:ext>
              </c:extLst>
            </c:dLbl>
            <c:dLbl>
              <c:idx val="2"/>
              <c:layout>
                <c:manualLayout>
                  <c:x val="0"/>
                  <c:y val="6.2916146701858522E-2"/>
                </c:manualLayout>
              </c:layout>
              <c:tx>
                <c:rich>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AD8ECD0-3A61-48A9-808C-CA2BA5BEAED1}"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refund'!$B$11:$D$11</c:f>
              <c:numCache>
                <c:formatCode>0%</c:formatCode>
                <c:ptCount val="3"/>
                <c:pt idx="0">
                  <c:v>0.18163386180680022</c:v>
                </c:pt>
                <c:pt idx="1">
                  <c:v>0.11302196173170719</c:v>
                </c:pt>
                <c:pt idx="2">
                  <c:v>8.7575955118264173E-2</c:v>
                </c:pt>
              </c:numCache>
            </c:numRef>
          </c:val>
          <c:smooth val="0"/>
          <c:extLst>
            <c:ext xmlns:c16="http://schemas.microsoft.com/office/drawing/2014/chart" uri="{C3380CC4-5D6E-409C-BE32-E72D297353CC}">
              <c16:uniqueId val="{0000000D-A917-4FB3-B2E3-208531F42A77}"/>
            </c:ext>
          </c:extLst>
        </c:ser>
        <c:ser>
          <c:idx val="4"/>
          <c:order val="4"/>
          <c:tx>
            <c:strRef>
              <c:f>'COVIDOP refund'!$A$12</c:f>
              <c:strCache>
                <c:ptCount val="1"/>
                <c:pt idx="0">
                  <c:v>Getting refunds for cancelled all-inclusive holiday travel</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E-A917-4FB3-B2E3-208531F42A77}"/>
                </c:ext>
              </c:extLst>
            </c:dLbl>
            <c:dLbl>
              <c:idx val="1"/>
              <c:delete val="1"/>
              <c:extLst>
                <c:ext xmlns:c15="http://schemas.microsoft.com/office/drawing/2012/chart" uri="{CE6537A1-D6FC-4f65-9D91-7224C49458BB}"/>
                <c:ext xmlns:c16="http://schemas.microsoft.com/office/drawing/2014/chart" uri="{C3380CC4-5D6E-409C-BE32-E72D297353CC}">
                  <c16:uniqueId val="{0000000F-A917-4FB3-B2E3-208531F42A77}"/>
                </c:ext>
              </c:extLst>
            </c:dLbl>
            <c:dLbl>
              <c:idx val="2"/>
              <c:layout>
                <c:manualLayout>
                  <c:x val="-0.27791321306679673"/>
                  <c:y val="4.41176795397069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360D48A-3CC3-42FD-9804-E13F5579385B}" type="SERIESNAME">
                      <a:rPr lang="en-US" sz="1000"/>
                      <a:pPr>
                        <a:defRPr sz="1000"/>
                      </a:pPr>
                      <a:t>[SERIES NAME]</a:t>
                    </a:fld>
                    <a:endParaRPr lang="en-GB"/>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1"/>
              <c:showPercent val="0"/>
              <c:showBubbleSize val="0"/>
              <c:extLst>
                <c:ext xmlns:c15="http://schemas.microsoft.com/office/drawing/2012/chart" uri="{CE6537A1-D6FC-4f65-9D91-7224C49458BB}">
                  <c15:layout>
                    <c:manualLayout>
                      <c:w val="0.52232081911262795"/>
                      <c:h val="6.4516129032258063E-2"/>
                    </c:manualLayout>
                  </c15:layout>
                  <c15:dlblFieldTable/>
                  <c15:showDataLabelsRange val="0"/>
                </c:ext>
                <c:ext xmlns:c16="http://schemas.microsoft.com/office/drawing/2014/chart" uri="{C3380CC4-5D6E-409C-BE32-E72D297353CC}">
                  <c16:uniqueId val="{00000010-A917-4FB3-B2E3-208531F42A7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refund'!$B$7:$D$7</c:f>
              <c:strCache>
                <c:ptCount val="3"/>
                <c:pt idx="0">
                  <c:v>May-20</c:v>
                </c:pt>
                <c:pt idx="1">
                  <c:v>Jun-20</c:v>
                </c:pt>
                <c:pt idx="2">
                  <c:v>Jul-20</c:v>
                </c:pt>
              </c:strCache>
            </c:strRef>
          </c:cat>
          <c:val>
            <c:numRef>
              <c:f>'COVIDOP refund'!$B$12:$D$12</c:f>
              <c:numCache>
                <c:formatCode>0%</c:formatCode>
                <c:ptCount val="3"/>
                <c:pt idx="0">
                  <c:v>0.21900293311074415</c:v>
                </c:pt>
                <c:pt idx="1">
                  <c:v>0.11174936265943938</c:v>
                </c:pt>
                <c:pt idx="2">
                  <c:v>7.4316161127385011E-2</c:v>
                </c:pt>
              </c:numCache>
            </c:numRef>
          </c:val>
          <c:smooth val="0"/>
          <c:extLst>
            <c:ext xmlns:c16="http://schemas.microsoft.com/office/drawing/2014/chart" uri="{C3380CC4-5D6E-409C-BE32-E72D297353CC}">
              <c16:uniqueId val="{00000011-A917-4FB3-B2E3-208531F42A77}"/>
            </c:ext>
          </c:extLst>
        </c:ser>
        <c:dLbls>
          <c:showLegendKey val="0"/>
          <c:showVal val="0"/>
          <c:showCatName val="0"/>
          <c:showSerName val="0"/>
          <c:showPercent val="0"/>
          <c:showBubbleSize val="0"/>
        </c:dLbls>
        <c:smooth val="0"/>
        <c:axId val="821625296"/>
        <c:axId val="821628040"/>
      </c:lineChart>
      <c:catAx>
        <c:axId val="82162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8040"/>
        <c:crosses val="autoZero"/>
        <c:auto val="1"/>
        <c:lblAlgn val="ctr"/>
        <c:lblOffset val="100"/>
        <c:noMultiLvlLbl val="0"/>
      </c:catAx>
      <c:valAx>
        <c:axId val="8216280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5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Problems experienced</a:t>
            </a:r>
            <a:r>
              <a:rPr lang="en-US" baseline="0"/>
              <a:t> with companies since the coronavirus outbreak</a:t>
            </a:r>
            <a:endParaRPr lang="en-US"/>
          </a:p>
        </c:rich>
      </c:tx>
      <c:layout>
        <c:manualLayout>
          <c:xMode val="edge"/>
          <c:yMode val="edge"/>
          <c:x val="0.23677614169637823"/>
          <c:y val="2.592592592592592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refund'!$E$7</c:f>
              <c:strCache>
                <c:ptCount val="1"/>
                <c:pt idx="0">
                  <c:v>All responses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'COVIDOP refund'!$A$8:$A$12</c:f>
              <c:strCache>
                <c:ptCount val="5"/>
                <c:pt idx="0">
                  <c:v>Getting refunds for cancelled air travel</c:v>
                </c:pt>
                <c:pt idx="1">
                  <c:v>Getting refunds for cancelled events</c:v>
                </c:pt>
                <c:pt idx="2">
                  <c:v>Getting refunds for cancelled holiday accommodation such as a cottage or villa</c:v>
                </c:pt>
                <c:pt idx="3">
                  <c:v>Getting refunds for hotels</c:v>
                </c:pt>
                <c:pt idx="4">
                  <c:v>Getting refunds for cancelled all-inclusive holiday travel</c:v>
                </c:pt>
              </c:strCache>
            </c:strRef>
          </c:cat>
          <c:val>
            <c:numRef>
              <c:f>'COVIDOP refund'!$E$8:$E$12</c:f>
              <c:numCache>
                <c:formatCode>0%</c:formatCode>
                <c:ptCount val="5"/>
                <c:pt idx="0">
                  <c:v>0.43139026524343904</c:v>
                </c:pt>
                <c:pt idx="1">
                  <c:v>0.14461088983310261</c:v>
                </c:pt>
                <c:pt idx="2">
                  <c:v>0.11655326140668106</c:v>
                </c:pt>
                <c:pt idx="3">
                  <c:v>0.1096665319867306</c:v>
                </c:pt>
                <c:pt idx="4">
                  <c:v>0.10614372524083812</c:v>
                </c:pt>
              </c:numCache>
            </c:numRef>
          </c:val>
          <c:extLst>
            <c:ext xmlns:c16="http://schemas.microsoft.com/office/drawing/2014/chart" uri="{C3380CC4-5D6E-409C-BE32-E72D297353CC}">
              <c16:uniqueId val="{00000000-DC12-4EE7-9F06-71609CF0B7D6}"/>
            </c:ext>
          </c:extLst>
        </c:ser>
        <c:dLbls>
          <c:showLegendKey val="0"/>
          <c:showVal val="0"/>
          <c:showCatName val="0"/>
          <c:showSerName val="0"/>
          <c:showPercent val="0"/>
          <c:showBubbleSize val="0"/>
        </c:dLbls>
        <c:gapWidth val="20"/>
        <c:overlap val="-27"/>
        <c:axId val="821630392"/>
        <c:axId val="821630784"/>
      </c:barChart>
      <c:catAx>
        <c:axId val="821630392"/>
        <c:scaling>
          <c:orientation val="minMax"/>
        </c:scaling>
        <c:delete val="1"/>
        <c:axPos val="b"/>
        <c:numFmt formatCode="General" sourceLinked="1"/>
        <c:majorTickMark val="none"/>
        <c:minorTickMark val="none"/>
        <c:tickLblPos val="nextTo"/>
        <c:crossAx val="821630784"/>
        <c:crosses val="autoZero"/>
        <c:auto val="1"/>
        <c:lblAlgn val="ctr"/>
        <c:lblOffset val="100"/>
        <c:noMultiLvlLbl val="0"/>
      </c:catAx>
      <c:valAx>
        <c:axId val="821630784"/>
        <c:scaling>
          <c:orientation val="minMax"/>
        </c:scaling>
        <c:delete val="1"/>
        <c:axPos val="l"/>
        <c:numFmt formatCode="0%" sourceLinked="1"/>
        <c:majorTickMark val="none"/>
        <c:minorTickMark val="none"/>
        <c:tickLblPos val="nextTo"/>
        <c:crossAx val="821630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7 days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'COVIDOP park'!$A$7</c:f>
              <c:strCache>
                <c:ptCount val="1"/>
                <c:pt idx="0">
                  <c:v>Yes I have visited a park or public green space in the last 7 days</c:v>
                </c:pt>
              </c:strCache>
            </c:strRef>
          </c:tx>
          <c:spPr>
            <a:ln w="28575" cap="rnd">
              <a:solidFill>
                <a:schemeClr val="accent1"/>
              </a:solidFill>
              <a:round/>
            </a:ln>
            <a:effectLst/>
          </c:spPr>
          <c:marker>
            <c:symbol val="none"/>
          </c:marker>
          <c:cat>
            <c:strRef>
              <c:f>'COVIDOP park'!$B$6:$F$6</c:f>
              <c:strCache>
                <c:ptCount val="5"/>
                <c:pt idx="0">
                  <c:v>Apr-20</c:v>
                </c:pt>
                <c:pt idx="1">
                  <c:v>May-20</c:v>
                </c:pt>
                <c:pt idx="2">
                  <c:v>Jun-20</c:v>
                </c:pt>
                <c:pt idx="3">
                  <c:v>Jul-20</c:v>
                </c:pt>
                <c:pt idx="4">
                  <c:v>Aug-20</c:v>
                </c:pt>
              </c:strCache>
            </c:strRef>
          </c:cat>
          <c:val>
            <c:numRef>
              <c:f>'COVIDOP park'!$B$7:$F$7</c:f>
              <c:numCache>
                <c:formatCode>0%</c:formatCode>
                <c:ptCount val="5"/>
                <c:pt idx="0">
                  <c:v>0.31742654027089456</c:v>
                </c:pt>
                <c:pt idx="1">
                  <c:v>0.37922263175935411</c:v>
                </c:pt>
                <c:pt idx="2">
                  <c:v>0.46306408714885228</c:v>
                </c:pt>
                <c:pt idx="3">
                  <c:v>0.52055259008452437</c:v>
                </c:pt>
                <c:pt idx="4">
                  <c:v>0.56186843277791831</c:v>
                </c:pt>
              </c:numCache>
            </c:numRef>
          </c:val>
          <c:smooth val="0"/>
          <c:extLst>
            <c:ext xmlns:c16="http://schemas.microsoft.com/office/drawing/2014/chart" uri="{C3380CC4-5D6E-409C-BE32-E72D297353CC}">
              <c16:uniqueId val="{00000000-B7FA-406C-8921-E4CBC7CB5F56}"/>
            </c:ext>
          </c:extLst>
        </c:ser>
        <c:dLbls>
          <c:showLegendKey val="0"/>
          <c:showVal val="0"/>
          <c:showCatName val="0"/>
          <c:showSerName val="0"/>
          <c:showPercent val="0"/>
          <c:showBubbleSize val="0"/>
        </c:dLbls>
        <c:smooth val="0"/>
        <c:axId val="821626472"/>
        <c:axId val="821626864"/>
      </c:lineChart>
      <c:catAx>
        <c:axId val="821626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864"/>
        <c:crosses val="autoZero"/>
        <c:auto val="1"/>
        <c:lblAlgn val="ctr"/>
        <c:lblOffset val="100"/>
        <c:noMultiLvlLbl val="1"/>
      </c:catAx>
      <c:valAx>
        <c:axId val="8216268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1626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Visited a park or public green space in the last seven days (All responses)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'COVIDOP park'!$A$7</c:f>
              <c:strCache>
                <c:ptCount val="1"/>
                <c:pt idx="0">
                  <c:v>Yes I have visited a park or public green space in the last 7 days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'COVIDOP park'!$B$6:$G$6</c15:sqref>
                  </c15:fullRef>
                </c:ext>
              </c:extLst>
              <c:f>'COVIDOP park'!$G$6</c:f>
              <c:strCache>
                <c:ptCount val="1"/>
                <c:pt idx="0">
                  <c:v>All responses</c:v>
                </c:pt>
              </c:strCache>
            </c:strRef>
          </c:cat>
          <c:val>
            <c:numRef>
              <c:extLst>
                <c:ext xmlns:c15="http://schemas.microsoft.com/office/drawing/2012/chart" uri="{02D57815-91ED-43cb-92C2-25804820EDAC}">
                  <c15:fullRef>
                    <c15:sqref>'COVIDOP park'!$B$7:$G$7</c15:sqref>
                  </c15:fullRef>
                </c:ext>
              </c:extLst>
              <c:f>'COVIDOP park'!$G$7</c:f>
              <c:numCache>
                <c:formatCode>0%</c:formatCode>
                <c:ptCount val="1"/>
                <c:pt idx="0">
                  <c:v>0.46640926119820802</c:v>
                </c:pt>
              </c:numCache>
            </c:numRef>
          </c:val>
          <c:extLst>
            <c:ext xmlns:c16="http://schemas.microsoft.com/office/drawing/2014/chart" uri="{C3380CC4-5D6E-409C-BE32-E72D297353CC}">
              <c16:uniqueId val="{00000000-E3F9-434C-9C2D-3C49BA31578D}"/>
            </c:ext>
          </c:extLst>
        </c:ser>
        <c:dLbls>
          <c:showLegendKey val="0"/>
          <c:showVal val="0"/>
          <c:showCatName val="0"/>
          <c:showSerName val="0"/>
          <c:showPercent val="0"/>
          <c:showBubbleSize val="0"/>
        </c:dLbls>
        <c:gapWidth val="219"/>
        <c:overlap val="-27"/>
        <c:axId val="821628824"/>
        <c:axId val="821632352"/>
      </c:barChart>
      <c:catAx>
        <c:axId val="821628824"/>
        <c:scaling>
          <c:orientation val="minMax"/>
        </c:scaling>
        <c:delete val="1"/>
        <c:axPos val="b"/>
        <c:numFmt formatCode="General" sourceLinked="1"/>
        <c:majorTickMark val="none"/>
        <c:minorTickMark val="none"/>
        <c:tickLblPos val="nextTo"/>
        <c:crossAx val="821632352"/>
        <c:crosses val="autoZero"/>
        <c:auto val="1"/>
        <c:lblAlgn val="ctr"/>
        <c:lblOffset val="100"/>
        <c:noMultiLvlLbl val="0"/>
      </c:catAx>
      <c:valAx>
        <c:axId val="821632352"/>
        <c:scaling>
          <c:orientation val="minMax"/>
          <c:max val="0.60000000000000009"/>
        </c:scaling>
        <c:delete val="1"/>
        <c:axPos val="l"/>
        <c:numFmt formatCode="0%" sourceLinked="1"/>
        <c:majorTickMark val="none"/>
        <c:minorTickMark val="none"/>
        <c:tickLblPos val="nextTo"/>
        <c:crossAx val="8216288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with visiting NI in the next five years based on response to healthcare crises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'Nation Brands Index COVID'!$C$8</c:f>
              <c:strCache>
                <c:ptCount val="1"/>
                <c:pt idx="0">
                  <c:v>% of total respondents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'Nation Brands Index COVID'!$A$9:$A$11</c:f>
              <c:strCache>
                <c:ptCount val="3"/>
                <c:pt idx="0">
                  <c:v>Comfortable</c:v>
                </c:pt>
                <c:pt idx="1">
                  <c:v>Neither comfortable nor uncomfortable</c:v>
                </c:pt>
                <c:pt idx="2">
                  <c:v>Uncomfortable</c:v>
                </c:pt>
              </c:strCache>
            </c:strRef>
          </c:cat>
          <c:val>
            <c:numRef>
              <c:f>'Nation Brands Index COVID'!$C$9:$C$11</c:f>
              <c:numCache>
                <c:formatCode>0%</c:formatCode>
                <c:ptCount val="3"/>
                <c:pt idx="0">
                  <c:v>0.34</c:v>
                </c:pt>
                <c:pt idx="1">
                  <c:v>0.45200000000000001</c:v>
                </c:pt>
                <c:pt idx="2">
                  <c:v>0.20800000000000002</c:v>
                </c:pt>
              </c:numCache>
            </c:numRef>
          </c:val>
          <c:extLst>
            <c:ext xmlns:c16="http://schemas.microsoft.com/office/drawing/2014/chart" uri="{C3380CC4-5D6E-409C-BE32-E72D297353CC}">
              <c16:uniqueId val="{00000000-9EC7-4F4D-B520-B44E2E8C7469}"/>
            </c:ext>
          </c:extLst>
        </c:ser>
        <c:dLbls>
          <c:showLegendKey val="0"/>
          <c:showVal val="0"/>
          <c:showCatName val="0"/>
          <c:showSerName val="0"/>
          <c:showPercent val="0"/>
          <c:showBubbleSize val="0"/>
        </c:dLbls>
        <c:gapWidth val="219"/>
        <c:overlap val="-27"/>
        <c:axId val="822393752"/>
        <c:axId val="822397672"/>
      </c:barChart>
      <c:catAx>
        <c:axId val="82239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7672"/>
        <c:crosses val="autoZero"/>
        <c:auto val="1"/>
        <c:lblAlgn val="ctr"/>
        <c:lblOffset val="100"/>
        <c:noMultiLvlLbl val="0"/>
      </c:catAx>
      <c:valAx>
        <c:axId val="822397672"/>
        <c:scaling>
          <c:orientation val="minMax"/>
          <c:max val="0.75000000000000011"/>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100"/>
                  <a:t>Proportion of responses</a:t>
                </a:r>
              </a:p>
            </c:rich>
          </c:tx>
          <c:layout>
            <c:manualLayout>
              <c:xMode val="edge"/>
              <c:yMode val="edge"/>
              <c:x val="0.02"/>
              <c:y val="0.1382295691299456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3752"/>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a:t>Comfort in visiting NI in next 5 years, based on how it responds to health crises - by panel country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'NBI Country COVID response char'!$B$11</c:f>
              <c:strCache>
                <c:ptCount val="1"/>
                <c:pt idx="0">
                  <c:v>Comfortable</c:v>
                </c:pt>
              </c:strCache>
            </c:strRef>
          </c:tx>
          <c:spPr>
            <a:solidFill>
              <a:srgbClr val="1902C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char'!$B$12:$B$32</c:f>
              <c:numCache>
                <c:formatCode>0%</c:formatCode>
                <c:ptCount val="21"/>
                <c:pt idx="0">
                  <c:v>8.2000000000000017E-2</c:v>
                </c:pt>
                <c:pt idx="1">
                  <c:v>0.252</c:v>
                </c:pt>
                <c:pt idx="2">
                  <c:v>0.26100000000000001</c:v>
                </c:pt>
                <c:pt idx="3">
                  <c:v>0.28000000000000003</c:v>
                </c:pt>
                <c:pt idx="4">
                  <c:v>0.3</c:v>
                </c:pt>
                <c:pt idx="5">
                  <c:v>0.30099999999999999</c:v>
                </c:pt>
                <c:pt idx="6">
                  <c:v>0.30099999999999999</c:v>
                </c:pt>
                <c:pt idx="7">
                  <c:v>0.30499999999999999</c:v>
                </c:pt>
                <c:pt idx="8">
                  <c:v>0.30599999999999999</c:v>
                </c:pt>
                <c:pt idx="9">
                  <c:v>0.30599999999999999</c:v>
                </c:pt>
                <c:pt idx="10">
                  <c:v>0.31900000000000001</c:v>
                </c:pt>
                <c:pt idx="11">
                  <c:v>0.33200000000000002</c:v>
                </c:pt>
                <c:pt idx="12">
                  <c:v>0.34</c:v>
                </c:pt>
                <c:pt idx="13">
                  <c:v>0.35</c:v>
                </c:pt>
                <c:pt idx="14">
                  <c:v>0.36299999999999999</c:v>
                </c:pt>
                <c:pt idx="15">
                  <c:v>0.39</c:v>
                </c:pt>
                <c:pt idx="16">
                  <c:v>0.39900000000000008</c:v>
                </c:pt>
                <c:pt idx="17">
                  <c:v>0.40200000000000002</c:v>
                </c:pt>
                <c:pt idx="18">
                  <c:v>0.47899999999999998</c:v>
                </c:pt>
                <c:pt idx="19">
                  <c:v>0.55900000000000005</c:v>
                </c:pt>
                <c:pt idx="20">
                  <c:v>0.56699999999999995</c:v>
                </c:pt>
              </c:numCache>
            </c:numRef>
          </c:val>
          <c:extLst>
            <c:ext xmlns:c16="http://schemas.microsoft.com/office/drawing/2014/chart" uri="{C3380CC4-5D6E-409C-BE32-E72D297353CC}">
              <c16:uniqueId val="{00000000-6E33-4C6C-A01A-2AD36F295D26}"/>
            </c:ext>
          </c:extLst>
        </c:ser>
        <c:ser>
          <c:idx val="1"/>
          <c:order val="1"/>
          <c:tx>
            <c:strRef>
              <c:f>'NBI Country COVID response char'!$C$11</c:f>
              <c:strCache>
                <c:ptCount val="1"/>
                <c:pt idx="0">
                  <c:v>Neither comfortable nor uncomfortable</c:v>
                </c:pt>
              </c:strCache>
            </c:strRef>
          </c:tx>
          <c:spPr>
            <a:solidFill>
              <a:srgbClr val="C00000"/>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char'!$C$12:$C$32</c:f>
              <c:numCache>
                <c:formatCode>0%</c:formatCode>
                <c:ptCount val="21"/>
                <c:pt idx="0">
                  <c:v>0.49200000000000005</c:v>
                </c:pt>
                <c:pt idx="1">
                  <c:v>0.56399999999999995</c:v>
                </c:pt>
                <c:pt idx="2">
                  <c:v>0.49700000000000005</c:v>
                </c:pt>
                <c:pt idx="3">
                  <c:v>0.52800000000000002</c:v>
                </c:pt>
                <c:pt idx="4">
                  <c:v>0.52500000000000002</c:v>
                </c:pt>
                <c:pt idx="5">
                  <c:v>0.45500000000000002</c:v>
                </c:pt>
                <c:pt idx="6">
                  <c:v>0.375</c:v>
                </c:pt>
                <c:pt idx="7">
                  <c:v>0.54500000000000004</c:v>
                </c:pt>
                <c:pt idx="8">
                  <c:v>0.42699999999999994</c:v>
                </c:pt>
                <c:pt idx="9">
                  <c:v>0.54900000000000004</c:v>
                </c:pt>
                <c:pt idx="10">
                  <c:v>0.42699999999999994</c:v>
                </c:pt>
                <c:pt idx="11">
                  <c:v>0.45700000000000002</c:v>
                </c:pt>
                <c:pt idx="12">
                  <c:v>0.45200000000000001</c:v>
                </c:pt>
                <c:pt idx="13">
                  <c:v>0.48299999999999998</c:v>
                </c:pt>
                <c:pt idx="14">
                  <c:v>0.46700000000000003</c:v>
                </c:pt>
                <c:pt idx="15">
                  <c:v>0.38900000000000001</c:v>
                </c:pt>
                <c:pt idx="16">
                  <c:v>0.42899999999999999</c:v>
                </c:pt>
                <c:pt idx="17">
                  <c:v>0.441</c:v>
                </c:pt>
                <c:pt idx="18">
                  <c:v>0.373</c:v>
                </c:pt>
                <c:pt idx="19">
                  <c:v>0.317</c:v>
                </c:pt>
                <c:pt idx="20">
                  <c:v>0.26900000000000002</c:v>
                </c:pt>
              </c:numCache>
            </c:numRef>
          </c:val>
          <c:extLst>
            <c:ext xmlns:c16="http://schemas.microsoft.com/office/drawing/2014/chart" uri="{C3380CC4-5D6E-409C-BE32-E72D297353CC}">
              <c16:uniqueId val="{00000001-6E33-4C6C-A01A-2AD36F295D26}"/>
            </c:ext>
          </c:extLst>
        </c:ser>
        <c:ser>
          <c:idx val="2"/>
          <c:order val="2"/>
          <c:tx>
            <c:strRef>
              <c:f>'NBI Country COVID response char'!$D$11</c:f>
              <c:strCache>
                <c:ptCount val="1"/>
                <c:pt idx="0">
                  <c:v>Uncomfortable</c:v>
                </c:pt>
              </c:strCache>
            </c:strRef>
          </c:tx>
          <c:spPr>
            <a:solidFill>
              <a:schemeClr val="accent4"/>
            </a:solidFill>
            <a:ln>
              <a:noFill/>
            </a:ln>
            <a:effectLst/>
          </c:spPr>
          <c:invertIfNegative val="0"/>
          <c:cat>
            <c:strRef>
              <c:f>'NBI Country COVID response char'!$A$12:$A$32</c:f>
              <c:strCache>
                <c:ptCount val="21"/>
                <c:pt idx="0">
                  <c:v>Japan</c:v>
                </c:pt>
                <c:pt idx="1">
                  <c:v>France</c:v>
                </c:pt>
                <c:pt idx="2">
                  <c:v>South Korea</c:v>
                </c:pt>
                <c:pt idx="3">
                  <c:v>Sweden</c:v>
                </c:pt>
                <c:pt idx="4">
                  <c:v>Germany</c:v>
                </c:pt>
                <c:pt idx="5">
                  <c:v>Canada</c:v>
                </c:pt>
                <c:pt idx="6">
                  <c:v>Turkey</c:v>
                </c:pt>
                <c:pt idx="7">
                  <c:v>Poland</c:v>
                </c:pt>
                <c:pt idx="8">
                  <c:v>Australia</c:v>
                </c:pt>
                <c:pt idx="9">
                  <c:v>Russia</c:v>
                </c:pt>
                <c:pt idx="10">
                  <c:v>US</c:v>
                </c:pt>
                <c:pt idx="11">
                  <c:v>Argentina</c:v>
                </c:pt>
                <c:pt idx="12">
                  <c:v>Total</c:v>
                </c:pt>
                <c:pt idx="13">
                  <c:v>Brazil</c:v>
                </c:pt>
                <c:pt idx="14">
                  <c:v>Mexico</c:v>
                </c:pt>
                <c:pt idx="15">
                  <c:v>Italy</c:v>
                </c:pt>
                <c:pt idx="16">
                  <c:v>Egypt</c:v>
                </c:pt>
                <c:pt idx="17">
                  <c:v>South Africa</c:v>
                </c:pt>
                <c:pt idx="18">
                  <c:v>UK</c:v>
                </c:pt>
                <c:pt idx="19">
                  <c:v>China</c:v>
                </c:pt>
                <c:pt idx="20">
                  <c:v>India</c:v>
                </c:pt>
              </c:strCache>
            </c:strRef>
          </c:cat>
          <c:val>
            <c:numRef>
              <c:f>'NBI Country COVID response char'!$D$12:$D$32</c:f>
              <c:numCache>
                <c:formatCode>0%</c:formatCode>
                <c:ptCount val="21"/>
                <c:pt idx="0">
                  <c:v>0.42599999999999999</c:v>
                </c:pt>
                <c:pt idx="1">
                  <c:v>0.185</c:v>
                </c:pt>
                <c:pt idx="2">
                  <c:v>0.24199999999999999</c:v>
                </c:pt>
                <c:pt idx="3">
                  <c:v>0.191</c:v>
                </c:pt>
                <c:pt idx="4">
                  <c:v>0.17499999999999999</c:v>
                </c:pt>
                <c:pt idx="5">
                  <c:v>0.245</c:v>
                </c:pt>
                <c:pt idx="6">
                  <c:v>0.32400000000000001</c:v>
                </c:pt>
                <c:pt idx="7">
                  <c:v>0.151</c:v>
                </c:pt>
                <c:pt idx="8">
                  <c:v>0.26700000000000002</c:v>
                </c:pt>
                <c:pt idx="9">
                  <c:v>0.14499999999999999</c:v>
                </c:pt>
                <c:pt idx="10">
                  <c:v>0.253</c:v>
                </c:pt>
                <c:pt idx="11">
                  <c:v>0.21</c:v>
                </c:pt>
                <c:pt idx="12">
                  <c:v>0.20800000000000002</c:v>
                </c:pt>
                <c:pt idx="13">
                  <c:v>0.16699999999999998</c:v>
                </c:pt>
                <c:pt idx="14">
                  <c:v>0.17</c:v>
                </c:pt>
                <c:pt idx="15">
                  <c:v>0.222</c:v>
                </c:pt>
                <c:pt idx="16">
                  <c:v>0.17199999999999999</c:v>
                </c:pt>
                <c:pt idx="17">
                  <c:v>0.157</c:v>
                </c:pt>
                <c:pt idx="18">
                  <c:v>0.14799999999999999</c:v>
                </c:pt>
                <c:pt idx="19">
                  <c:v>0.12300000000000001</c:v>
                </c:pt>
                <c:pt idx="20">
                  <c:v>0.16300000000000001</c:v>
                </c:pt>
              </c:numCache>
            </c:numRef>
          </c:val>
          <c:extLst>
            <c:ext xmlns:c16="http://schemas.microsoft.com/office/drawing/2014/chart" uri="{C3380CC4-5D6E-409C-BE32-E72D297353CC}">
              <c16:uniqueId val="{00000002-6E33-4C6C-A01A-2AD36F295D26}"/>
            </c:ext>
          </c:extLst>
        </c:ser>
        <c:dLbls>
          <c:showLegendKey val="0"/>
          <c:showVal val="0"/>
          <c:showCatName val="0"/>
          <c:showSerName val="0"/>
          <c:showPercent val="0"/>
          <c:showBubbleSize val="0"/>
        </c:dLbls>
        <c:gapWidth val="50"/>
        <c:overlap val="100"/>
        <c:axId val="822399632"/>
        <c:axId val="822400416"/>
      </c:barChart>
      <c:catAx>
        <c:axId val="822399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400416"/>
        <c:crosses val="autoZero"/>
        <c:auto val="1"/>
        <c:lblAlgn val="ctr"/>
        <c:lblOffset val="100"/>
        <c:noMultiLvlLbl val="0"/>
      </c:catAx>
      <c:valAx>
        <c:axId val="822400416"/>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239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Reasons for not opening in July 2020</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'reasons not open in Jul'!$B$10</c:f>
              <c:strCache>
                <c:ptCount val="1"/>
                <c:pt idx="0">
                  <c:v>%</c:v>
                </c:pt>
              </c:strCache>
            </c:strRef>
          </c:tx>
          <c:spPr>
            <a:solidFill>
              <a:schemeClr val="accent1"/>
            </a:solidFill>
            <a:ln>
              <a:noFill/>
            </a:ln>
            <a:effectLst/>
          </c:spPr>
          <c:invertIfNegative val="0"/>
          <c:cat>
            <c:strRef>
              <c:f>'reasons not open in Jul'!$A$11:$A$17</c:f>
              <c:strCache>
                <c:ptCount val="7"/>
                <c:pt idx="0">
                  <c:v>Most customers are international so it’s not worth opening yet</c:v>
                </c:pt>
                <c:pt idx="1">
                  <c:v>Was considering closing the business before the Covid-19 pandemic started</c:v>
                </c:pt>
                <c:pt idx="2">
                  <c:v>Not financially viable</c:v>
                </c:pt>
                <c:pt idx="3">
                  <c:v>Can’t put social distancing measures in place</c:v>
                </c:pt>
                <c:pt idx="4">
                  <c:v>Health Reasons</c:v>
                </c:pt>
                <c:pt idx="5">
                  <c:v>Not enough interest from customers</c:v>
                </c:pt>
                <c:pt idx="6">
                  <c:v>Other</c:v>
                </c:pt>
              </c:strCache>
            </c:strRef>
          </c:cat>
          <c:val>
            <c:numRef>
              <c:f>'reasons not open in Jul'!$B$11:$B$17</c:f>
              <c:numCache>
                <c:formatCode>0%</c:formatCode>
                <c:ptCount val="7"/>
                <c:pt idx="0">
                  <c:v>3.2051282051282048E-2</c:v>
                </c:pt>
                <c:pt idx="1">
                  <c:v>7.0512820512820512E-2</c:v>
                </c:pt>
                <c:pt idx="2">
                  <c:v>0.12179487179487179</c:v>
                </c:pt>
                <c:pt idx="3">
                  <c:v>0.17307692307692307</c:v>
                </c:pt>
                <c:pt idx="4">
                  <c:v>0.17307692307692307</c:v>
                </c:pt>
                <c:pt idx="5">
                  <c:v>0.19871794871794871</c:v>
                </c:pt>
                <c:pt idx="6">
                  <c:v>0.23076923076923078</c:v>
                </c:pt>
              </c:numCache>
            </c:numRef>
          </c:val>
          <c:extLst>
            <c:ext xmlns:c16="http://schemas.microsoft.com/office/drawing/2014/chart" uri="{C3380CC4-5D6E-409C-BE32-E72D297353CC}">
              <c16:uniqueId val="{00000000-C5C7-49A6-AC48-2A45E6C90BCF}"/>
            </c:ext>
          </c:extLst>
        </c:ser>
        <c:dLbls>
          <c:showLegendKey val="0"/>
          <c:showVal val="0"/>
          <c:showCatName val="0"/>
          <c:showSerName val="0"/>
          <c:showPercent val="0"/>
          <c:showBubbleSize val="0"/>
        </c:dLbls>
        <c:gapWidth val="219"/>
        <c:overlap val="-27"/>
        <c:axId val="823142744"/>
        <c:axId val="823147056"/>
      </c:barChart>
      <c:catAx>
        <c:axId val="82314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7056"/>
        <c:crosses val="autoZero"/>
        <c:auto val="1"/>
        <c:lblAlgn val="ctr"/>
        <c:lblOffset val="100"/>
        <c:noMultiLvlLbl val="0"/>
      </c:catAx>
      <c:valAx>
        <c:axId val="823147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31427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a:t>
            </a:r>
            <a:r>
              <a:rPr lang="en-GB" baseline="0"/>
              <a:t> NI</a:t>
            </a:r>
            <a:endParaRPr lang="en-GB"/>
          </a:p>
        </c:rich>
      </c:tx>
      <c:layout>
        <c:manualLayout>
          <c:xMode val="edge"/>
          <c:yMode val="edge"/>
          <c:x val="4.3665897694991504E-2"/>
          <c:y val="2.84090909090909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5"/>
          <c:order val="5"/>
          <c:tx>
            <c:strRef>
              <c:f>'ASHE - furlough'!$A$12</c:f>
              <c:strCache>
                <c:ptCount val="1"/>
                <c:pt idx="0">
                  <c:v>Total tourism related industries</c:v>
                </c:pt>
              </c:strCache>
            </c:strRef>
          </c:tx>
          <c:spPr>
            <a:solidFill>
              <a:srgbClr val="00B050"/>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furlough'!$B$12:$G$12</c:f>
              <c:numCache>
                <c:formatCode>0%</c:formatCode>
                <c:ptCount val="6"/>
                <c:pt idx="0">
                  <c:v>0.61</c:v>
                </c:pt>
                <c:pt idx="1">
                  <c:v>0.81</c:v>
                </c:pt>
                <c:pt idx="2">
                  <c:v>0.72</c:v>
                </c:pt>
                <c:pt idx="3">
                  <c:v>0.59</c:v>
                </c:pt>
                <c:pt idx="4">
                  <c:v>0.63</c:v>
                </c:pt>
                <c:pt idx="5">
                  <c:v>0.61</c:v>
                </c:pt>
              </c:numCache>
            </c:numRef>
          </c:val>
          <c:extLst>
            <c:ext xmlns:c16="http://schemas.microsoft.com/office/drawing/2014/chart" uri="{C3380CC4-5D6E-409C-BE32-E72D297353CC}">
              <c16:uniqueId val="{00000007-2961-4783-BE50-08198E9658C7}"/>
            </c:ext>
          </c:extLst>
        </c:ser>
        <c:ser>
          <c:idx val="6"/>
          <c:order val="6"/>
          <c:tx>
            <c:strRef>
              <c:f>'ASHE - furlough'!$A$13</c:f>
              <c:strCache>
                <c:ptCount val="1"/>
                <c:pt idx="0">
                  <c:v>Private sector</c:v>
                </c:pt>
              </c:strCache>
            </c:strRef>
          </c:tx>
          <c:spPr>
            <a:solidFill>
              <a:schemeClr val="accent1">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furlough'!$B$13:$G$13</c:f>
              <c:numCache>
                <c:formatCode>0%</c:formatCode>
                <c:ptCount val="6"/>
                <c:pt idx="0">
                  <c:v>0.35</c:v>
                </c:pt>
                <c:pt idx="1">
                  <c:v>0.46</c:v>
                </c:pt>
                <c:pt idx="2">
                  <c:v>0.38</c:v>
                </c:pt>
                <c:pt idx="3">
                  <c:v>0.15</c:v>
                </c:pt>
                <c:pt idx="4">
                  <c:v>0.28999999999999998</c:v>
                </c:pt>
                <c:pt idx="5">
                  <c:v>0.19</c:v>
                </c:pt>
              </c:numCache>
            </c:numRef>
          </c:val>
          <c:extLst>
            <c:ext xmlns:c16="http://schemas.microsoft.com/office/drawing/2014/chart" uri="{C3380CC4-5D6E-409C-BE32-E72D297353CC}">
              <c16:uniqueId val="{00000008-2961-4783-BE50-08198E9658C7}"/>
            </c:ext>
          </c:extLst>
        </c:ser>
        <c:ser>
          <c:idx val="7"/>
          <c:order val="7"/>
          <c:tx>
            <c:strRef>
              <c:f>'ASHE - furlough'!$A$14</c:f>
              <c:strCache>
                <c:ptCount val="1"/>
                <c:pt idx="0">
                  <c:v>NI Total</c:v>
                </c:pt>
              </c:strCache>
            </c:strRef>
          </c:tx>
          <c:spPr>
            <a:solidFill>
              <a:schemeClr val="accent3">
                <a:lumMod val="80000"/>
                <a:lumOff val="20000"/>
              </a:schemeClr>
            </a:solidFill>
            <a:ln>
              <a:noFill/>
            </a:ln>
            <a:effectLst/>
          </c:spPr>
          <c:invertIfNegative val="0"/>
          <c:cat>
            <c:strRef>
              <c:f>'ASHE - furlough'!$B$6:$G$6</c:f>
              <c:strCache>
                <c:ptCount val="6"/>
                <c:pt idx="0">
                  <c:v>2020 Full-time</c:v>
                </c:pt>
                <c:pt idx="1">
                  <c:v>2020 Part-time</c:v>
                </c:pt>
                <c:pt idx="2">
                  <c:v>2020 All</c:v>
                </c:pt>
                <c:pt idx="3">
                  <c:v>2021 Full-time</c:v>
                </c:pt>
                <c:pt idx="4">
                  <c:v>2021 Part-time</c:v>
                </c:pt>
                <c:pt idx="5">
                  <c:v>2021 All</c:v>
                </c:pt>
              </c:strCache>
            </c:strRef>
          </c:cat>
          <c:val>
            <c:numRef>
              <c:f>'ASHE - furlough'!$B$14:$G$14</c:f>
              <c:numCache>
                <c:formatCode>0%</c:formatCode>
                <c:ptCount val="6"/>
                <c:pt idx="0">
                  <c:v>0.25</c:v>
                </c:pt>
                <c:pt idx="1">
                  <c:v>0.28000000000000003</c:v>
                </c:pt>
                <c:pt idx="2">
                  <c:v>0.24</c:v>
                </c:pt>
                <c:pt idx="3">
                  <c:v>0.09</c:v>
                </c:pt>
                <c:pt idx="4">
                  <c:v>0.18</c:v>
                </c:pt>
                <c:pt idx="5">
                  <c:v>0.12</c:v>
                </c:pt>
              </c:numCache>
            </c:numRef>
          </c:val>
          <c:extLst>
            <c:ext xmlns:c16="http://schemas.microsoft.com/office/drawing/2014/chart" uri="{C3380CC4-5D6E-409C-BE32-E72D297353CC}">
              <c16:uniqueId val="{00000009-2961-4783-BE50-08198E9658C7}"/>
            </c:ext>
          </c:extLst>
        </c:ser>
        <c:dLbls>
          <c:showLegendKey val="0"/>
          <c:showVal val="0"/>
          <c:showCatName val="0"/>
          <c:showSerName val="0"/>
          <c:showPercent val="0"/>
          <c:showBubbleSize val="0"/>
        </c:dLbls>
        <c:gapWidth val="182"/>
        <c:axId val="825041552"/>
        <c:axId val="825050568"/>
        <c:extLst>
          <c:ext xmlns:c15="http://schemas.microsoft.com/office/drawing/2012/chart" uri="{02D57815-91ED-43cb-92C2-25804820EDAC}">
            <c15:filteredBarSeries>
              <c15:ser>
                <c:idx val="0"/>
                <c:order val="0"/>
                <c:tx>
                  <c:strRef>
                    <c:extLst>
                      <c:ext uri="{02D57815-91ED-43cb-92C2-25804820EDAC}">
                        <c15:formulaRef>
                          <c15:sqref>'ASHE - furlough'!$A$7</c15:sqref>
                        </c15:formulaRef>
                      </c:ext>
                    </c:extLst>
                    <c:strCache>
                      <c:ptCount val="1"/>
                      <c:pt idx="0">
                        <c:v>Accommodation for visitors</c:v>
                      </c:pt>
                    </c:strCache>
                  </c:strRef>
                </c:tx>
                <c:spPr>
                  <a:solidFill>
                    <a:schemeClr val="accent1"/>
                  </a:solidFill>
                  <a:ln>
                    <a:noFill/>
                  </a:ln>
                  <a:effectLst/>
                </c:spPr>
                <c:invertIfNegative val="0"/>
                <c:cat>
                  <c:strRef>
                    <c:extLst>
                      <c:ex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uri="{02D57815-91ED-43cb-92C2-25804820EDAC}">
                        <c15:formulaRef>
                          <c15:sqref>'ASHE - furlough'!$B$7:$G$7</c15:sqref>
                        </c15:formulaRef>
                      </c:ext>
                    </c:extLst>
                    <c:numCache>
                      <c:formatCode>0%</c:formatCode>
                      <c:ptCount val="6"/>
                      <c:pt idx="0">
                        <c:v>0</c:v>
                      </c:pt>
                      <c:pt idx="1">
                        <c:v>0</c:v>
                      </c:pt>
                      <c:pt idx="2">
                        <c:v>0.83</c:v>
                      </c:pt>
                      <c:pt idx="3">
                        <c:v>0.74</c:v>
                      </c:pt>
                      <c:pt idx="4">
                        <c:v>0</c:v>
                      </c:pt>
                      <c:pt idx="5">
                        <c:v>0.85</c:v>
                      </c:pt>
                    </c:numCache>
                  </c:numRef>
                </c:val>
                <c:extLst>
                  <c:ext xmlns:c16="http://schemas.microsoft.com/office/drawing/2014/chart" uri="{C3380CC4-5D6E-409C-BE32-E72D297353CC}">
                    <c16:uniqueId val="{00000000-8492-460C-B30C-2E6ABE1B70A0}"/>
                  </c:ext>
                </c:extLst>
              </c15:ser>
            </c15:filteredBarSeries>
            <c15:filteredBarSeries>
              <c15:ser>
                <c:idx val="1"/>
                <c:order val="1"/>
                <c:tx>
                  <c:strRef>
                    <c:extLst>
                      <c:ext xmlns:c15="http://schemas.microsoft.com/office/drawing/2012/chart" uri="{02D57815-91ED-43cb-92C2-25804820EDAC}">
                        <c15:formulaRef>
                          <c15:sqref>'ASHE - furlough'!$A$8</c15:sqref>
                        </c15:formulaRef>
                      </c:ext>
                    </c:extLst>
                    <c:strCache>
                      <c:ptCount val="1"/>
                      <c:pt idx="0">
                        <c:v>Food and Beverage serving activities</c:v>
                      </c:pt>
                    </c:strCache>
                  </c:strRef>
                </c:tx>
                <c:spPr>
                  <a:solidFill>
                    <a:schemeClr val="accent3"/>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furlough'!$B$8:$G$8</c15:sqref>
                        </c15:formulaRef>
                      </c:ext>
                    </c:extLst>
                    <c:numCache>
                      <c:formatCode>0%</c:formatCode>
                      <c:ptCount val="6"/>
                      <c:pt idx="0">
                        <c:v>0.8</c:v>
                      </c:pt>
                      <c:pt idx="1">
                        <c:v>0.86</c:v>
                      </c:pt>
                      <c:pt idx="2">
                        <c:v>0.84</c:v>
                      </c:pt>
                      <c:pt idx="3">
                        <c:v>0.76</c:v>
                      </c:pt>
                      <c:pt idx="4">
                        <c:v>0.59</c:v>
                      </c:pt>
                      <c:pt idx="5">
                        <c:v>0.64</c:v>
                      </c:pt>
                    </c:numCache>
                  </c:numRef>
                </c:val>
                <c:extLst xmlns:c15="http://schemas.microsoft.com/office/drawing/2012/chart">
                  <c:ext xmlns:c16="http://schemas.microsoft.com/office/drawing/2014/chart" uri="{C3380CC4-5D6E-409C-BE32-E72D297353CC}">
                    <c16:uniqueId val="{00000001-8492-460C-B30C-2E6ABE1B70A0}"/>
                  </c:ext>
                </c:extLst>
              </c15:ser>
            </c15:filteredBarSeries>
            <c15:filteredBarSeries>
              <c15:ser>
                <c:idx val="2"/>
                <c:order val="2"/>
                <c:tx>
                  <c:strRef>
                    <c:extLst>
                      <c:ext xmlns:c15="http://schemas.microsoft.com/office/drawing/2012/chart" uri="{02D57815-91ED-43cb-92C2-25804820EDAC}">
                        <c15:formulaRef>
                          <c15:sqref>'ASHE - furlough'!$A$9</c15:sqref>
                        </c15:formulaRef>
                      </c:ext>
                    </c:extLst>
                    <c:strCache>
                      <c:ptCount val="1"/>
                      <c:pt idx="0">
                        <c:v>Passenger transport</c:v>
                      </c:pt>
                    </c:strCache>
                  </c:strRef>
                </c:tx>
                <c:spPr>
                  <a:solidFill>
                    <a:schemeClr val="accent5"/>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furlough'!$B$9:$G$9</c15:sqref>
                        </c15:formulaRef>
                      </c:ext>
                    </c:extLst>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8492-460C-B30C-2E6ABE1B70A0}"/>
                  </c:ext>
                </c:extLst>
              </c15:ser>
            </c15:filteredBarSeries>
            <c15:filteredBarSeries>
              <c15:ser>
                <c:idx val="3"/>
                <c:order val="3"/>
                <c:tx>
                  <c:strRef>
                    <c:extLst>
                      <c:ext xmlns:c15="http://schemas.microsoft.com/office/drawing/2012/chart" uri="{02D57815-91ED-43cb-92C2-25804820EDAC}">
                        <c15:formulaRef>
                          <c15:sqref>'ASHE - furlough'!$A$10</c15:sqref>
                        </c15:formulaRef>
                      </c:ext>
                    </c:extLst>
                    <c:strCache>
                      <c:ptCount val="1"/>
                      <c:pt idx="0">
                        <c:v>Sporting &amp; recreational activities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furlough'!$B$10:$G$10</c15:sqref>
                        </c15:formulaRef>
                      </c:ext>
                    </c:extLst>
                    <c:numCache>
                      <c:formatCode>0%</c:formatCode>
                      <c:ptCount val="6"/>
                      <c:pt idx="0">
                        <c:v>0</c:v>
                      </c:pt>
                      <c:pt idx="1">
                        <c:v>0</c:v>
                      </c:pt>
                      <c:pt idx="2">
                        <c:v>0.54</c:v>
                      </c:pt>
                      <c:pt idx="3">
                        <c:v>0</c:v>
                      </c:pt>
                      <c:pt idx="4">
                        <c:v>0</c:v>
                      </c:pt>
                      <c:pt idx="5">
                        <c:v>0.51</c:v>
                      </c:pt>
                    </c:numCache>
                  </c:numRef>
                </c:val>
                <c:extLst xmlns:c15="http://schemas.microsoft.com/office/drawing/2012/chart">
                  <c:ext xmlns:c16="http://schemas.microsoft.com/office/drawing/2014/chart" uri="{C3380CC4-5D6E-409C-BE32-E72D297353CC}">
                    <c16:uniqueId val="{00000005-2961-4783-BE50-08198E9658C7}"/>
                  </c:ext>
                </c:extLst>
              </c15:ser>
            </c15:filteredBarSeries>
            <c15:filteredBarSeries>
              <c15:ser>
                <c:idx val="4"/>
                <c:order val="4"/>
                <c:tx>
                  <c:strRef>
                    <c:extLst>
                      <c:ext xmlns:c15="http://schemas.microsoft.com/office/drawing/2012/chart" uri="{02D57815-91ED-43cb-92C2-25804820EDAC}">
                        <c15:formulaRef>
                          <c15:sqref>'ASHE - furlough'!$A$11</c15:sqref>
                        </c15:formulaRef>
                      </c:ext>
                    </c:extLst>
                    <c:strCache>
                      <c:ptCount val="1"/>
                      <c:pt idx="0">
                        <c:v>Other</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ormulaRef>
                          <c15:sqref>'ASHE - furlough'!$B$6:$G$6</c15:sqref>
                        </c15:formulaRef>
                      </c:ext>
                    </c:extLst>
                    <c:strCache>
                      <c:ptCount val="6"/>
                      <c:pt idx="0">
                        <c:v>2020 Full-time</c:v>
                      </c:pt>
                      <c:pt idx="1">
                        <c:v>2020 Part-time</c:v>
                      </c:pt>
                      <c:pt idx="2">
                        <c:v>2020 All</c:v>
                      </c:pt>
                      <c:pt idx="3">
                        <c:v>2021 Full-time</c:v>
                      </c:pt>
                      <c:pt idx="4">
                        <c:v>2021 Part-time</c:v>
                      </c:pt>
                      <c:pt idx="5">
                        <c:v>2021 All</c:v>
                      </c:pt>
                    </c:strCache>
                  </c:strRef>
                </c:cat>
                <c:val>
                  <c:numRef>
                    <c:extLst>
                      <c:ext xmlns:c15="http://schemas.microsoft.com/office/drawing/2012/chart" uri="{02D57815-91ED-43cb-92C2-25804820EDAC}">
                        <c15:formulaRef>
                          <c15:sqref>'ASHE - furlough'!$B$11:$G$11</c15:sqref>
                        </c15:formulaRef>
                      </c:ext>
                    </c:extLst>
                    <c:numCache>
                      <c:formatCode>0%</c:formatCode>
                      <c:ptCount val="6"/>
                      <c:pt idx="0">
                        <c:v>0</c:v>
                      </c:pt>
                      <c:pt idx="1">
                        <c:v>0</c:v>
                      </c:pt>
                      <c:pt idx="2">
                        <c:v>0.68</c:v>
                      </c:pt>
                      <c:pt idx="3">
                        <c:v>0</c:v>
                      </c:pt>
                      <c:pt idx="4">
                        <c:v>0</c:v>
                      </c:pt>
                      <c:pt idx="5">
                        <c:v>0</c:v>
                      </c:pt>
                    </c:numCache>
                  </c:numRef>
                </c:val>
                <c:extLst xmlns:c15="http://schemas.microsoft.com/office/drawing/2012/chart">
                  <c:ext xmlns:c16="http://schemas.microsoft.com/office/drawing/2014/chart" uri="{C3380CC4-5D6E-409C-BE32-E72D297353CC}">
                    <c16:uniqueId val="{00000006-2961-4783-BE50-08198E9658C7}"/>
                  </c:ext>
                </c:extLst>
              </c15:ser>
            </c15:filteredBarSeries>
          </c:ext>
        </c:extLst>
      </c:barChart>
      <c:catAx>
        <c:axId val="82504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50568"/>
        <c:crosses val="autoZero"/>
        <c:auto val="1"/>
        <c:lblAlgn val="ctr"/>
        <c:lblOffset val="100"/>
        <c:noMultiLvlLbl val="0"/>
      </c:catAx>
      <c:valAx>
        <c:axId val="82505056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t>Percentage furloughed staff on reduced pay,</a:t>
            </a:r>
            <a:r>
              <a:rPr lang="en-GB" baseline="0"/>
              <a:t> NI, Apr 2020</a:t>
            </a:r>
            <a:endParaRPr lang="en-GB"/>
          </a:p>
        </c:rich>
      </c:tx>
      <c:layout>
        <c:manualLayout>
          <c:xMode val="edge"/>
          <c:yMode val="edge"/>
          <c:x val="2.6445458316051426E-2"/>
          <c:y val="2.8915662650602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'ASHE red furlough'!$A$12</c:f>
              <c:strCache>
                <c:ptCount val="1"/>
                <c:pt idx="0">
                  <c:v>Total tourism related industries</c:v>
                </c:pt>
              </c:strCache>
            </c:strRef>
          </c:tx>
          <c:spPr>
            <a:solidFill>
              <a:srgbClr val="00B050"/>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furlough'!$B$12:$F$12</c:f>
              <c:numCache>
                <c:formatCode>0%</c:formatCode>
                <c:ptCount val="5"/>
                <c:pt idx="0">
                  <c:v>0.45</c:v>
                </c:pt>
                <c:pt idx="1">
                  <c:v>0.62</c:v>
                </c:pt>
                <c:pt idx="2">
                  <c:v>0.54</c:v>
                </c:pt>
                <c:pt idx="3">
                  <c:v>0.46</c:v>
                </c:pt>
                <c:pt idx="4">
                  <c:v>0.52</c:v>
                </c:pt>
              </c:numCache>
            </c:numRef>
          </c:val>
          <c:extLst>
            <c:ext xmlns:c16="http://schemas.microsoft.com/office/drawing/2014/chart" uri="{C3380CC4-5D6E-409C-BE32-E72D297353CC}">
              <c16:uniqueId val="{00000000-E378-45C0-9F15-1D378925EDC6}"/>
            </c:ext>
          </c:extLst>
        </c:ser>
        <c:ser>
          <c:idx val="1"/>
          <c:order val="1"/>
          <c:tx>
            <c:strRef>
              <c:f>'ASHE red furlough'!$A$13</c:f>
              <c:strCache>
                <c:ptCount val="1"/>
                <c:pt idx="0">
                  <c:v>Private sector</c:v>
                </c:pt>
              </c:strCache>
            </c:strRef>
          </c:tx>
          <c:spPr>
            <a:solidFill>
              <a:schemeClr val="accent3"/>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furlough'!$B$13:$F$13</c:f>
              <c:numCache>
                <c:formatCode>0%</c:formatCode>
                <c:ptCount val="5"/>
                <c:pt idx="0">
                  <c:v>0.24</c:v>
                </c:pt>
                <c:pt idx="1">
                  <c:v>0.28999999999999998</c:v>
                </c:pt>
                <c:pt idx="2">
                  <c:v>0.25</c:v>
                </c:pt>
                <c:pt idx="3">
                  <c:v>0.08</c:v>
                </c:pt>
                <c:pt idx="4">
                  <c:v>0.18</c:v>
                </c:pt>
              </c:numCache>
            </c:numRef>
          </c:val>
          <c:extLst>
            <c:ext xmlns:c16="http://schemas.microsoft.com/office/drawing/2014/chart" uri="{C3380CC4-5D6E-409C-BE32-E72D297353CC}">
              <c16:uniqueId val="{00000001-E378-45C0-9F15-1D378925EDC6}"/>
            </c:ext>
          </c:extLst>
        </c:ser>
        <c:ser>
          <c:idx val="2"/>
          <c:order val="2"/>
          <c:tx>
            <c:strRef>
              <c:f>'ASHE red furlough'!$A$14</c:f>
              <c:strCache>
                <c:ptCount val="1"/>
                <c:pt idx="0">
                  <c:v>NI Total</c:v>
                </c:pt>
              </c:strCache>
            </c:strRef>
          </c:tx>
          <c:spPr>
            <a:solidFill>
              <a:schemeClr val="accent5"/>
            </a:solidFill>
            <a:ln>
              <a:noFill/>
            </a:ln>
            <a:effectLst/>
          </c:spPr>
          <c:invertIfNegative val="0"/>
          <c:cat>
            <c:strRef>
              <c:f>'ASHE red furlough'!$B$6:$G$6</c:f>
              <c:strCache>
                <c:ptCount val="6"/>
                <c:pt idx="0">
                  <c:v>2020 Full-time</c:v>
                </c:pt>
                <c:pt idx="1">
                  <c:v>2020 Part-time</c:v>
                </c:pt>
                <c:pt idx="2">
                  <c:v>2020 All</c:v>
                </c:pt>
                <c:pt idx="3">
                  <c:v>2021 Full-time</c:v>
                </c:pt>
                <c:pt idx="4">
                  <c:v>2021 Part-time</c:v>
                </c:pt>
                <c:pt idx="5">
                  <c:v>2021 All</c:v>
                </c:pt>
              </c:strCache>
            </c:strRef>
          </c:cat>
          <c:val>
            <c:numRef>
              <c:f>'ASHE red furlough'!$B$14:$F$14</c:f>
              <c:numCache>
                <c:formatCode>0%</c:formatCode>
                <c:ptCount val="5"/>
                <c:pt idx="0">
                  <c:v>0.14000000000000001</c:v>
                </c:pt>
                <c:pt idx="1">
                  <c:v>0.17</c:v>
                </c:pt>
                <c:pt idx="2">
                  <c:v>0.15</c:v>
                </c:pt>
                <c:pt idx="3">
                  <c:v>0.05</c:v>
                </c:pt>
                <c:pt idx="4">
                  <c:v>0.11</c:v>
                </c:pt>
              </c:numCache>
            </c:numRef>
          </c:val>
          <c:extLst>
            <c:ext xmlns:c16="http://schemas.microsoft.com/office/drawing/2014/chart" uri="{C3380CC4-5D6E-409C-BE32-E72D297353CC}">
              <c16:uniqueId val="{00000002-E378-45C0-9F15-1D378925EDC6}"/>
            </c:ext>
          </c:extLst>
        </c:ser>
        <c:dLbls>
          <c:showLegendKey val="0"/>
          <c:showVal val="0"/>
          <c:showCatName val="0"/>
          <c:showSerName val="0"/>
          <c:showPercent val="0"/>
          <c:showBubbleSize val="0"/>
        </c:dLbls>
        <c:gapWidth val="182"/>
        <c:axId val="825045472"/>
        <c:axId val="825043904"/>
      </c:barChart>
      <c:catAx>
        <c:axId val="825045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3904"/>
        <c:crosses val="autoZero"/>
        <c:auto val="1"/>
        <c:lblAlgn val="ctr"/>
        <c:lblOffset val="100"/>
        <c:noMultiLvlLbl val="0"/>
      </c:catAx>
      <c:valAx>
        <c:axId val="825043904"/>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504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Total number furloughed in Accommodation and food services, Northern Ireland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096117047154002E-2"/>
          <c:y val="0.14643411083048583"/>
          <c:w val="0.94897017964287644"/>
          <c:h val="0.78949041747140103"/>
        </c:manualLayout>
      </c:layout>
      <c:lineChart>
        <c:grouping val="standard"/>
        <c:varyColors val="0"/>
        <c:ser>
          <c:idx val="5"/>
          <c:order val="5"/>
          <c:tx>
            <c:strRef>
              <c:f>'furlough scheme'!$A$17</c:f>
              <c:strCache>
                <c:ptCount val="1"/>
                <c:pt idx="0">
                  <c:v>Accommodation and food services</c:v>
                </c:pt>
              </c:strCache>
            </c:strRef>
          </c:tx>
          <c:spPr>
            <a:ln w="28575" cap="rnd">
              <a:solidFill>
                <a:srgbClr val="0070C0"/>
              </a:solidFill>
              <a:round/>
            </a:ln>
            <a:effectLst/>
          </c:spPr>
          <c:marker>
            <c:symbol val="none"/>
          </c:marker>
          <c:cat>
            <c:strRef>
              <c:extLst>
                <c:ext xmlns:c15="http://schemas.microsoft.com/office/drawing/2012/chart" uri="{02D57815-91ED-43cb-92C2-25804820EDAC}">
                  <c15:fullRef>
                    <c15:sqref>'furlough scheme'!$B$11:$R$11</c15:sqref>
                  </c15:fullRef>
                </c:ext>
              </c:extLst>
              <c:f>'furlough scheme'!$H$11:$R$11</c:f>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scheme'!$B$17:$R$17</c15:sqref>
                  </c15:fullRef>
                </c:ext>
              </c:extLst>
              <c:f>'furlough scheme'!$H$17:$R$17</c:f>
              <c:numCache>
                <c:formatCode>General</c:formatCode>
                <c:ptCount val="11"/>
                <c:pt idx="0" formatCode="#,##0">
                  <c:v>22300</c:v>
                </c:pt>
                <c:pt idx="1" formatCode="#,##0">
                  <c:v>24700</c:v>
                </c:pt>
                <c:pt idx="2" formatCode="#,##0">
                  <c:v>25430</c:v>
                </c:pt>
                <c:pt idx="3" formatCode="#,##0">
                  <c:v>25990</c:v>
                </c:pt>
                <c:pt idx="4" formatCode="#,##0">
                  <c:v>24390</c:v>
                </c:pt>
                <c:pt idx="5" formatCode="#,##0">
                  <c:v>23210</c:v>
                </c:pt>
                <c:pt idx="6" formatCode="#,##0">
                  <c:v>15170</c:v>
                </c:pt>
                <c:pt idx="7" formatCode="#,##0">
                  <c:v>7370</c:v>
                </c:pt>
                <c:pt idx="8" formatCode="#,##0">
                  <c:v>5520</c:v>
                </c:pt>
                <c:pt idx="9" formatCode="#,##0">
                  <c:v>4360</c:v>
                </c:pt>
                <c:pt idx="10" formatCode="#,##0">
                  <c:v>3680</c:v>
                </c:pt>
              </c:numCache>
            </c:numRef>
          </c:val>
          <c:smooth val="0"/>
          <c:extLst>
            <c:ext xmlns:c16="http://schemas.microsoft.com/office/drawing/2014/chart" uri="{C3380CC4-5D6E-409C-BE32-E72D297353CC}">
              <c16:uniqueId val="{00000000-251A-496B-941A-F0EF24DC879B}"/>
            </c:ext>
          </c:extLst>
        </c:ser>
        <c:dLbls>
          <c:showLegendKey val="0"/>
          <c:showVal val="0"/>
          <c:showCatName val="0"/>
          <c:showSerName val="0"/>
          <c:showPercent val="0"/>
          <c:showBubbleSize val="0"/>
        </c:dLbls>
        <c:smooth val="0"/>
        <c:axId val="825041160"/>
        <c:axId val="825052136"/>
        <c:extLst>
          <c:ext xmlns:c15="http://schemas.microsoft.com/office/drawing/2012/chart" uri="{02D57815-91ED-43cb-92C2-25804820EDAC}">
            <c15:filteredLineSeries>
              <c15:ser>
                <c:idx val="0"/>
                <c:order val="0"/>
                <c:tx>
                  <c:strRef>
                    <c:extLst>
                      <c:ext uri="{02D57815-91ED-43cb-92C2-25804820EDAC}">
                        <c15:formulaRef>
                          <c15:sqref>'furlough scheme'!$A$12</c15:sqref>
                        </c15:formulaRef>
                      </c:ext>
                    </c:extLst>
                    <c:strCache>
                      <c:ptCount val="1"/>
                      <c:pt idx="0">
                        <c:v>Manufacturing</c:v>
                      </c:pt>
                    </c:strCache>
                  </c:strRef>
                </c:tx>
                <c:spPr>
                  <a:ln w="28575" cap="rnd">
                    <a:solidFill>
                      <a:schemeClr val="accent1"/>
                    </a:solidFill>
                    <a:round/>
                  </a:ln>
                  <a:effectLst/>
                </c:spPr>
                <c:marker>
                  <c:symbol val="none"/>
                </c:marker>
                <c:cat>
                  <c:strRef>
                    <c:extLst>
                      <c:ex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uri="{02D57815-91ED-43cb-92C2-25804820EDAC}">
                        <c15:fullRef>
                          <c15:sqref>'furlough scheme'!$B$12:$R$12</c15:sqref>
                        </c15:fullRef>
                        <c15:formulaRef>
                          <c15:sqref>'furlough scheme'!$H$12:$R$12</c15:sqref>
                        </c15:formulaRef>
                      </c:ext>
                    </c:extLst>
                    <c:numCache>
                      <c:formatCode>General</c:formatCode>
                      <c:ptCount val="11"/>
                      <c:pt idx="0" formatCode="#,##0">
                        <c:v>6800</c:v>
                      </c:pt>
                      <c:pt idx="1" formatCode="#,##0">
                        <c:v>9700</c:v>
                      </c:pt>
                      <c:pt idx="2" formatCode="#,##0">
                        <c:v>9440</c:v>
                      </c:pt>
                      <c:pt idx="3" formatCode="#,##0">
                        <c:v>10010</c:v>
                      </c:pt>
                      <c:pt idx="4" formatCode="#,##0">
                        <c:v>10290</c:v>
                      </c:pt>
                      <c:pt idx="5" formatCode="#,##0">
                        <c:v>8500</c:v>
                      </c:pt>
                      <c:pt idx="6" formatCode="#,##0">
                        <c:v>7050</c:v>
                      </c:pt>
                      <c:pt idx="7" formatCode="#,##0">
                        <c:v>6690</c:v>
                      </c:pt>
                      <c:pt idx="8" formatCode="#,##0">
                        <c:v>5140</c:v>
                      </c:pt>
                      <c:pt idx="9" formatCode="#,##0">
                        <c:v>3900</c:v>
                      </c:pt>
                      <c:pt idx="10" formatCode="#,##0">
                        <c:v>3510</c:v>
                      </c:pt>
                    </c:numCache>
                  </c:numRef>
                </c:val>
                <c:smooth val="0"/>
                <c:extLst>
                  <c:ext xmlns:c16="http://schemas.microsoft.com/office/drawing/2014/chart" uri="{C3380CC4-5D6E-409C-BE32-E72D297353CC}">
                    <c16:uniqueId val="{00000001-251A-496B-941A-F0EF24DC879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'furlough scheme'!$A$13</c15:sqref>
                        </c15:formulaRef>
                      </c:ext>
                    </c:extLst>
                    <c:strCache>
                      <c:ptCount val="1"/>
                      <c:pt idx="0">
                        <c:v>Agriculture, forestry and fishing, Mining and quarrying, Energy production and supply &amp; Water supply, sewerage and waste</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scheme'!$B$13:$R$13</c15:sqref>
                        </c15:fullRef>
                        <c15:formulaRef>
                          <c15:sqref>'furlough scheme'!$H$13:$R$13</c15:sqref>
                        </c15:formulaRef>
                      </c:ext>
                    </c:extLst>
                    <c:numCache>
                      <c:formatCode>General</c:formatCode>
                      <c:ptCount val="11"/>
                      <c:pt idx="0" formatCode="#,##0">
                        <c:v>200</c:v>
                      </c:pt>
                      <c:pt idx="1" formatCode="#,##0">
                        <c:v>200</c:v>
                      </c:pt>
                      <c:pt idx="2" formatCode="#,##0">
                        <c:v>840</c:v>
                      </c:pt>
                      <c:pt idx="3" formatCode="#,##0">
                        <c:v>870</c:v>
                      </c:pt>
                      <c:pt idx="4" formatCode="#,##0">
                        <c:v>920</c:v>
                      </c:pt>
                      <c:pt idx="5" formatCode="#,##0">
                        <c:v>820</c:v>
                      </c:pt>
                      <c:pt idx="6" formatCode="#,##0">
                        <c:v>570</c:v>
                      </c:pt>
                    </c:numCache>
                  </c:numRef>
                </c:val>
                <c:smooth val="0"/>
                <c:extLst xmlns:c15="http://schemas.microsoft.com/office/drawing/2012/chart">
                  <c:ext xmlns:c16="http://schemas.microsoft.com/office/drawing/2014/chart" uri="{C3380CC4-5D6E-409C-BE32-E72D297353CC}">
                    <c16:uniqueId val="{00000002-251A-496B-941A-F0EF24DC879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'furlough scheme'!$A$14</c15:sqref>
                        </c15:formulaRef>
                      </c:ext>
                    </c:extLst>
                    <c:strCache>
                      <c:ptCount val="1"/>
                      <c:pt idx="0">
                        <c:v>Construction</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scheme'!$B$14:$R$14</c15:sqref>
                        </c15:fullRef>
                        <c15:formulaRef>
                          <c15:sqref>'furlough scheme'!$H$14:$R$14</c15:sqref>
                        </c15:formulaRef>
                      </c:ext>
                    </c:extLst>
                    <c:numCache>
                      <c:formatCode>General</c:formatCode>
                      <c:ptCount val="11"/>
                      <c:pt idx="0" formatCode="#,##0">
                        <c:v>4200</c:v>
                      </c:pt>
                      <c:pt idx="1" formatCode="#,##0">
                        <c:v>4800</c:v>
                      </c:pt>
                      <c:pt idx="2" formatCode="#,##0">
                        <c:v>6440</c:v>
                      </c:pt>
                      <c:pt idx="3" formatCode="#,##0">
                        <c:v>6260</c:v>
                      </c:pt>
                      <c:pt idx="4" formatCode="#,##0">
                        <c:v>5660</c:v>
                      </c:pt>
                      <c:pt idx="5" formatCode="#,##0">
                        <c:v>5260</c:v>
                      </c:pt>
                      <c:pt idx="6" formatCode="#,##0">
                        <c:v>4050</c:v>
                      </c:pt>
                      <c:pt idx="7" formatCode="#,##0">
                        <c:v>3580</c:v>
                      </c:pt>
                      <c:pt idx="8" formatCode="#,##0">
                        <c:v>3100</c:v>
                      </c:pt>
                      <c:pt idx="9" formatCode="#,##0">
                        <c:v>2770</c:v>
                      </c:pt>
                      <c:pt idx="10" formatCode="#,##0">
                        <c:v>2550</c:v>
                      </c:pt>
                    </c:numCache>
                  </c:numRef>
                </c:val>
                <c:smooth val="0"/>
                <c:extLst xmlns:c15="http://schemas.microsoft.com/office/drawing/2012/chart">
                  <c:ext xmlns:c16="http://schemas.microsoft.com/office/drawing/2014/chart" uri="{C3380CC4-5D6E-409C-BE32-E72D297353CC}">
                    <c16:uniqueId val="{00000003-251A-496B-941A-F0EF24DC879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'furlough scheme'!$A$15</c15:sqref>
                        </c15:formulaRef>
                      </c:ext>
                    </c:extLst>
                    <c:strCache>
                      <c:ptCount val="1"/>
                      <c:pt idx="0">
                        <c:v>Wholesale and retail; repair of motor vehicles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scheme'!$B$15:$R$15</c15:sqref>
                        </c15:fullRef>
                        <c15:formulaRef>
                          <c15:sqref>'furlough scheme'!$H$15:$R$15</c15:sqref>
                        </c15:formulaRef>
                      </c:ext>
                    </c:extLst>
                    <c:numCache>
                      <c:formatCode>General</c:formatCode>
                      <c:ptCount val="11"/>
                      <c:pt idx="0" formatCode="#,##0">
                        <c:v>16700</c:v>
                      </c:pt>
                      <c:pt idx="1" formatCode="#,##0">
                        <c:v>23700</c:v>
                      </c:pt>
                      <c:pt idx="2" formatCode="#,##0">
                        <c:v>28370</c:v>
                      </c:pt>
                      <c:pt idx="3" formatCode="#,##0">
                        <c:v>27470</c:v>
                      </c:pt>
                      <c:pt idx="4" formatCode="#,##0">
                        <c:v>25190</c:v>
                      </c:pt>
                      <c:pt idx="5" formatCode="#,##0">
                        <c:v>20100</c:v>
                      </c:pt>
                      <c:pt idx="6" formatCode="#,##0">
                        <c:v>10270</c:v>
                      </c:pt>
                      <c:pt idx="7" formatCode="#,##0">
                        <c:v>7630</c:v>
                      </c:pt>
                      <c:pt idx="8" formatCode="#,##0">
                        <c:v>6420</c:v>
                      </c:pt>
                      <c:pt idx="9" formatCode="#,##0">
                        <c:v>5240</c:v>
                      </c:pt>
                      <c:pt idx="10" formatCode="#,##0">
                        <c:v>4670</c:v>
                      </c:pt>
                    </c:numCache>
                  </c:numRef>
                </c:val>
                <c:smooth val="0"/>
                <c:extLst xmlns:c15="http://schemas.microsoft.com/office/drawing/2012/chart">
                  <c:ext xmlns:c16="http://schemas.microsoft.com/office/drawing/2014/chart" uri="{C3380CC4-5D6E-409C-BE32-E72D297353CC}">
                    <c16:uniqueId val="{00000004-251A-496B-941A-F0EF24DC879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'furlough scheme'!$A$16</c15:sqref>
                        </c15:formulaRef>
                      </c:ext>
                    </c:extLst>
                    <c:strCache>
                      <c:ptCount val="1"/>
                      <c:pt idx="0">
                        <c:v>Transportation and storage</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'furlough scheme'!$B$11:$R$11</c15:sqref>
                        </c15:fullRef>
                        <c15:formulaRef>
                          <c15:sqref>'furlough scheme'!$H$11:$R$11</c15:sqref>
                        </c15:formulaRef>
                      </c:ext>
                    </c:extLst>
                    <c:strCache>
                      <c:ptCount val="11"/>
                      <c:pt idx="0">
                        <c:v>Nov-20</c:v>
                      </c:pt>
                      <c:pt idx="1">
                        <c:v>Dec-20</c:v>
                      </c:pt>
                      <c:pt idx="2">
                        <c:v>Jan-21</c:v>
                      </c:pt>
                      <c:pt idx="3">
                        <c:v>Feb-21</c:v>
                      </c:pt>
                      <c:pt idx="4">
                        <c:v>Mar-21</c:v>
                      </c:pt>
                      <c:pt idx="5">
                        <c:v>Apr-21</c:v>
                      </c:pt>
                      <c:pt idx="6">
                        <c:v>May-21</c:v>
                      </c:pt>
                      <c:pt idx="7">
                        <c:v>Jun-21</c:v>
                      </c:pt>
                      <c:pt idx="8">
                        <c:v>Jul-21</c:v>
                      </c:pt>
                      <c:pt idx="9">
                        <c:v>Aug-21</c:v>
                      </c:pt>
                      <c:pt idx="10">
                        <c:v>Sep-21</c:v>
                      </c:pt>
                    </c:strCache>
                  </c:strRef>
                </c:cat>
                <c:val>
                  <c:numRef>
                    <c:extLst>
                      <c:ext xmlns:c15="http://schemas.microsoft.com/office/drawing/2012/chart" uri="{02D57815-91ED-43cb-92C2-25804820EDAC}">
                        <c15:fullRef>
                          <c15:sqref>'furlough scheme'!$B$16:$R$16</c15:sqref>
                        </c15:fullRef>
                        <c15:formulaRef>
                          <c15:sqref>'furlough scheme'!$H$16:$R$16</c15:sqref>
                        </c15:formulaRef>
                      </c:ext>
                    </c:extLst>
                    <c:numCache>
                      <c:formatCode>General</c:formatCode>
                      <c:ptCount val="11"/>
                      <c:pt idx="0" formatCode="#,##0">
                        <c:v>2100</c:v>
                      </c:pt>
                      <c:pt idx="1" formatCode="#,##0">
                        <c:v>2500</c:v>
                      </c:pt>
                      <c:pt idx="2" formatCode="#,##0">
                        <c:v>3140</c:v>
                      </c:pt>
                      <c:pt idx="3" formatCode="#,##0">
                        <c:v>3150</c:v>
                      </c:pt>
                      <c:pt idx="4" formatCode="#,##0">
                        <c:v>3100</c:v>
                      </c:pt>
                      <c:pt idx="5" formatCode="#,##0">
                        <c:v>2990</c:v>
                      </c:pt>
                      <c:pt idx="6" formatCode="#,##0">
                        <c:v>2430</c:v>
                      </c:pt>
                      <c:pt idx="7" formatCode="#,##0">
                        <c:v>2360</c:v>
                      </c:pt>
                      <c:pt idx="8" formatCode="#,##0">
                        <c:v>2000</c:v>
                      </c:pt>
                      <c:pt idx="9" formatCode="#,##0">
                        <c:v>1690</c:v>
                      </c:pt>
                      <c:pt idx="10" formatCode="#,##0">
                        <c:v>1550</c:v>
                      </c:pt>
                    </c:numCache>
                  </c:numRef>
                </c:val>
                <c:smooth val="0"/>
                <c:extLst xmlns:c15="http://schemas.microsoft.com/office/drawing/2012/chart">
                  <c:ext xmlns:c16="http://schemas.microsoft.com/office/drawing/2014/chart" uri="{C3380CC4-5D6E-409C-BE32-E72D297353CC}">
                    <c16:uniqueId val="{00000005-251A-496B-941A-F0EF24DC879B}"/>
                  </c:ext>
                </c:extLst>
              </c15:ser>
            </c15:filteredLineSeries>
          </c:ext>
        </c:extLst>
      </c:lineChart>
      <c:catAx>
        <c:axId val="82504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52136"/>
        <c:crosses val="autoZero"/>
        <c:auto val="1"/>
        <c:lblAlgn val="ctr"/>
        <c:lblOffset val="100"/>
        <c:noMultiLvlLbl val="0"/>
      </c:catAx>
      <c:valAx>
        <c:axId val="8250521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5041160"/>
        <c:crosses val="autoZero"/>
        <c:crossBetween val="between"/>
        <c:majorUnit val="5000"/>
        <c:dispUnits>
          <c:builtInUnit val="thousands"/>
          <c:dispUnitsLbl>
            <c:layout>
              <c:manualLayout>
                <c:xMode val="edge"/>
                <c:yMode val="edge"/>
                <c:x val="7.545144957566802E-3"/>
                <c:y val="0.10717605110681921"/>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image" Target="../media/image1.png"/><Relationship Id="rId7" Type="http://schemas.openxmlformats.org/officeDocument/2006/relationships/chart" Target="../charts/chart34.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3.xml"/><Relationship Id="rId5" Type="http://schemas.openxmlformats.org/officeDocument/2006/relationships/chart" Target="../charts/chart32.xml"/><Relationship Id="rId10" Type="http://schemas.openxmlformats.org/officeDocument/2006/relationships/chart" Target="../charts/chart37.xml"/><Relationship Id="rId4" Type="http://schemas.openxmlformats.org/officeDocument/2006/relationships/chart" Target="../charts/chart31.xml"/><Relationship Id="rId9"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image" Target="../media/image1.png"/><Relationship Id="rId7" Type="http://schemas.openxmlformats.org/officeDocument/2006/relationships/chart" Target="../charts/chart16.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0</xdr:row>
      <xdr:rowOff>38101</xdr:rowOff>
    </xdr:from>
    <xdr:to>
      <xdr:col>4</xdr:col>
      <xdr:colOff>406400</xdr:colOff>
      <xdr:row>2</xdr:row>
      <xdr:rowOff>444500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966950" y="38101"/>
          <a:ext cx="2178050" cy="119379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88900</xdr:colOff>
      <xdr:row>2</xdr:row>
      <xdr:rowOff>57150</xdr:rowOff>
    </xdr:from>
    <xdr:to>
      <xdr:col>1</xdr:col>
      <xdr:colOff>5835650</xdr:colOff>
      <xdr:row>2</xdr:row>
      <xdr:rowOff>2070100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120650</xdr:colOff>
      <xdr:row>2</xdr:row>
      <xdr:rowOff>107950</xdr:rowOff>
    </xdr:from>
    <xdr:to>
      <xdr:col>2</xdr:col>
      <xdr:colOff>5651500</xdr:colOff>
      <xdr:row>2</xdr:row>
      <xdr:rowOff>2044700</xdr:rowOff>
    </xdr:to>
    <xdr:graphicFrame macro="">
      <xdr:nvGraphicFramePr>
        <xdr:cNvPr id="4" name="Chart 1">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3359150</xdr:colOff>
      <xdr:row>4</xdr:row>
      <xdr:rowOff>36099</xdr:rowOff>
    </xdr:from>
    <xdr:to>
      <xdr:col>3</xdr:col>
      <xdr:colOff>4984750</xdr:colOff>
      <xdr:row>6</xdr:row>
      <xdr:rowOff>222248</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481300" y="6728999"/>
          <a:ext cx="1625600" cy="890999"/>
        </a:xfrm>
        <a:prstGeom prst="rect">
          <a:avLst/>
        </a:prstGeom>
        <a:noFill/>
        <a:ln w="1">
          <a:noFill/>
          <a:miter lim="800000"/>
          <a:headEnd/>
          <a:tailEnd type="none" w="med" len="med"/>
        </a:ln>
        <a:effectLst/>
      </xdr:spPr>
    </xdr:pic>
    <xdr:clientData/>
  </xdr:twoCellAnchor>
  <xdr:twoCellAnchor>
    <xdr:from>
      <xdr:col>1</xdr:col>
      <xdr:colOff>63500</xdr:colOff>
      <xdr:row>1</xdr:row>
      <xdr:rowOff>127000</xdr:rowOff>
    </xdr:from>
    <xdr:to>
      <xdr:col>1</xdr:col>
      <xdr:colOff>5607050</xdr:colOff>
      <xdr:row>1</xdr:row>
      <xdr:rowOff>2146300</xdr:rowOff>
    </xdr:to>
    <xdr:graphicFrame macro="">
      <xdr:nvGraphicFramePr>
        <xdr:cNvPr id="9" name="Chart 3">
          <a:extLst>
            <a:ext uri="{FF2B5EF4-FFF2-40B4-BE49-F238E27FC236}">
              <a16:creationId xmlns:a16="http://schemas.microsoft.com/office/drawing/2014/main" id="{00000000-0008-0000-0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50800</xdr:colOff>
      <xdr:row>2</xdr:row>
      <xdr:rowOff>165100</xdr:rowOff>
    </xdr:from>
    <xdr:to>
      <xdr:col>3</xdr:col>
      <xdr:colOff>4876800</xdr:colOff>
      <xdr:row>2</xdr:row>
      <xdr:rowOff>2032000</xdr:rowOff>
    </xdr:to>
    <xdr:graphicFrame macro="">
      <xdr:nvGraphicFramePr>
        <xdr:cNvPr id="6" name="Chart 3">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164353</xdr:colOff>
      <xdr:row>1</xdr:row>
      <xdr:rowOff>82550</xdr:rowOff>
    </xdr:from>
    <xdr:to>
      <xdr:col>2</xdr:col>
      <xdr:colOff>5962649</xdr:colOff>
      <xdr:row>1</xdr:row>
      <xdr:rowOff>2082800</xdr:rowOff>
    </xdr:to>
    <xdr:graphicFrame macro="">
      <xdr:nvGraphicFramePr>
        <xdr:cNvPr id="8" name="Chart 2">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34925</xdr:colOff>
      <xdr:row>3</xdr:row>
      <xdr:rowOff>50799</xdr:rowOff>
    </xdr:from>
    <xdr:to>
      <xdr:col>3</xdr:col>
      <xdr:colOff>4965700</xdr:colOff>
      <xdr:row>3</xdr:row>
      <xdr:rowOff>2120900</xdr:rowOff>
    </xdr:to>
    <xdr:graphicFrame macro="">
      <xdr:nvGraphicFramePr>
        <xdr:cNvPr id="7" name="Chart 1">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52295</xdr:colOff>
      <xdr:row>3</xdr:row>
      <xdr:rowOff>44824</xdr:rowOff>
    </xdr:from>
    <xdr:to>
      <xdr:col>2</xdr:col>
      <xdr:colOff>5812118</xdr:colOff>
      <xdr:row>3</xdr:row>
      <xdr:rowOff>2121647</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119530</xdr:colOff>
      <xdr:row>1</xdr:row>
      <xdr:rowOff>141941</xdr:rowOff>
    </xdr:from>
    <xdr:to>
      <xdr:col>3</xdr:col>
      <xdr:colOff>4952999</xdr:colOff>
      <xdr:row>1</xdr:row>
      <xdr:rowOff>2129117</xdr:rowOff>
    </xdr:to>
    <xdr:graphicFrame macro="">
      <xdr:nvGraphicFramePr>
        <xdr:cNvPr id="15" name="Chart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112059</xdr:colOff>
      <xdr:row>3</xdr:row>
      <xdr:rowOff>45571</xdr:rowOff>
    </xdr:from>
    <xdr:to>
      <xdr:col>1</xdr:col>
      <xdr:colOff>5961529</xdr:colOff>
      <xdr:row>3</xdr:row>
      <xdr:rowOff>2106706</xdr:rowOff>
    </xdr:to>
    <xdr:graphicFrame macro="">
      <xdr:nvGraphicFramePr>
        <xdr:cNvPr id="10" name="Chart 2">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85724</xdr:colOff>
      <xdr:row>9</xdr:row>
      <xdr:rowOff>15874</xdr:rowOff>
    </xdr:from>
    <xdr:to>
      <xdr:col>19</xdr:col>
      <xdr:colOff>38100</xdr:colOff>
      <xdr:row>38</xdr:row>
      <xdr:rowOff>120650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209550</xdr:colOff>
      <xdr:row>33</xdr:row>
      <xdr:rowOff>69850</xdr:rowOff>
    </xdr:from>
    <xdr:to>
      <xdr:col>18</xdr:col>
      <xdr:colOff>546100</xdr:colOff>
      <xdr:row>36</xdr:row>
      <xdr:rowOff>146050</xdr:rowOff>
    </xdr:to>
    <xdr:sp macro="" textlink="">
      <xdr:nvSpPr>
        <xdr:cNvPr id="3" name="TextBox 2"/>
        <xdr:cNvSpPr txBox="1"/>
      </xdr:nvSpPr>
      <xdr:spPr>
        <a:xfrm>
          <a:off x="15830550" y="8648700"/>
          <a:ext cx="33655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en-GB" sz="1200">
              <a:latin typeface="Arial" panose="020B0604020202020204" pitchFamily="34" charset="0"/>
              <a:cs typeface="Arial" panose="020B0604020202020204" pitchFamily="34" charset="0"/>
            </a:rPr>
            <a:t>Sep-23</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xdr:row>
      <xdr:rowOff>155574</xdr:rowOff>
    </xdr:from>
    <xdr:to>
      <xdr:col>9</xdr:col>
      <xdr:colOff>190500</xdr:colOff>
      <xdr:row>31</xdr:row>
      <xdr:rowOff>63499</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180974</xdr:rowOff>
    </xdr:from>
    <xdr:to>
      <xdr:col>9</xdr:col>
      <xdr:colOff>57150</xdr:colOff>
      <xdr:row>51</xdr:row>
      <xdr:rowOff>133349</xdr:rowOff>
    </xdr:to>
    <xdr:graphicFrame macro="">
      <xdr:nvGraphicFramePr>
        <xdr:cNvPr id="3" name="Chart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7</xdr:row>
      <xdr:rowOff>50800</xdr:rowOff>
    </xdr:from>
    <xdr:to>
      <xdr:col>15</xdr:col>
      <xdr:colOff>482600</xdr:colOff>
      <xdr:row>27</xdr:row>
      <xdr:rowOff>76200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85724</xdr:rowOff>
    </xdr:from>
    <xdr:to>
      <xdr:col>15</xdr:col>
      <xdr:colOff>231775</xdr:colOff>
      <xdr:row>45</xdr:row>
      <xdr:rowOff>31749</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53974</xdr:colOff>
      <xdr:row>8</xdr:row>
      <xdr:rowOff>28574</xdr:rowOff>
    </xdr:from>
    <xdr:to>
      <xdr:col>9</xdr:col>
      <xdr:colOff>126999</xdr:colOff>
      <xdr:row>28</xdr:row>
      <xdr:rowOff>19049</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60324</xdr:colOff>
      <xdr:row>27</xdr:row>
      <xdr:rowOff>174624</xdr:rowOff>
    </xdr:from>
    <xdr:to>
      <xdr:col>8</xdr:col>
      <xdr:colOff>590549</xdr:colOff>
      <xdr:row>45</xdr:row>
      <xdr:rowOff>25399</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101600</xdr:rowOff>
    </xdr:from>
    <xdr:to>
      <xdr:col>21</xdr:col>
      <xdr:colOff>73025</xdr:colOff>
      <xdr:row>32</xdr:row>
      <xdr:rowOff>6350</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6348</xdr:colOff>
      <xdr:row>10</xdr:row>
      <xdr:rowOff>50799</xdr:rowOff>
    </xdr:from>
    <xdr:to>
      <xdr:col>24</xdr:col>
      <xdr:colOff>133349</xdr:colOff>
      <xdr:row>27</xdr:row>
      <xdr:rowOff>95250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44450</xdr:rowOff>
    </xdr:from>
    <xdr:to>
      <xdr:col>24</xdr:col>
      <xdr:colOff>333374</xdr:colOff>
      <xdr:row>45</xdr:row>
      <xdr:rowOff>152400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387350</xdr:colOff>
      <xdr:row>43</xdr:row>
      <xdr:rowOff>120650</xdr:rowOff>
    </xdr:from>
    <xdr:to>
      <xdr:col>23</xdr:col>
      <xdr:colOff>190500</xdr:colOff>
      <xdr:row>45</xdr:row>
      <xdr:rowOff>44450</xdr:rowOff>
    </xdr:to>
    <xdr:sp macro="" textlink="">
      <xdr:nvSpPr>
        <xdr:cNvPr id="7" name="TextBox 6">
          <a:extLst>
            <a:ext uri="{FF2B5EF4-FFF2-40B4-BE49-F238E27FC236}">
              <a16:creationId xmlns:a16="http://schemas.microsoft.com/office/drawing/2014/main" id="{00000000-0008-0000-1A00-000007000000}"/>
            </a:ext>
          </a:extLst>
        </xdr:cNvPr>
        <xdr:cNvSpPr txBox="1"/>
      </xdr:nvSpPr>
      <xdr:spPr>
        <a:xfrm>
          <a:off x="12579350" y="9588500"/>
          <a:ext cx="163195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12 months to Jul 2023</a:t>
          </a:r>
        </a:p>
      </xdr:txBody>
    </xdr:sp>
    <xdr:clientData/>
  </xdr:twoCellAnchor>
  <xdr:twoCellAnchor>
    <xdr:from>
      <xdr:col>0</xdr:col>
      <xdr:colOff>66674</xdr:colOff>
      <xdr:row>9</xdr:row>
      <xdr:rowOff>95250</xdr:rowOff>
    </xdr:from>
    <xdr:to>
      <xdr:col>24</xdr:col>
      <xdr:colOff>295275</xdr:colOff>
      <xdr:row>29</xdr:row>
      <xdr:rowOff>161925</xdr:rowOff>
    </xdr:to>
    <xdr:graphicFrame macro="">
      <xdr:nvGraphicFramePr>
        <xdr:cNvPr id="4" name="Chart 1">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xdr:colOff>
      <xdr:row>30</xdr:row>
      <xdr:rowOff>104774</xdr:rowOff>
    </xdr:from>
    <xdr:to>
      <xdr:col>23</xdr:col>
      <xdr:colOff>311149</xdr:colOff>
      <xdr:row>47</xdr:row>
      <xdr:rowOff>146050</xdr:rowOff>
    </xdr:to>
    <xdr:graphicFrame macro="">
      <xdr:nvGraphicFramePr>
        <xdr:cNvPr id="5" name="Chart 2">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355600</xdr:colOff>
      <xdr:row>7</xdr:row>
      <xdr:rowOff>76200</xdr:rowOff>
    </xdr:from>
    <xdr:to>
      <xdr:col>25</xdr:col>
      <xdr:colOff>323850</xdr:colOff>
      <xdr:row>33</xdr:row>
      <xdr:rowOff>88900</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7</xdr:row>
      <xdr:rowOff>11112</xdr:rowOff>
    </xdr:from>
    <xdr:to>
      <xdr:col>12</xdr:col>
      <xdr:colOff>419100</xdr:colOff>
      <xdr:row>32</xdr:row>
      <xdr:rowOff>161925</xdr:rowOff>
    </xdr:to>
    <xdr:graphicFrame macro="">
      <xdr:nvGraphicFramePr>
        <xdr:cNvPr id="4" name="Chart 1">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7</xdr:row>
      <xdr:rowOff>28574</xdr:rowOff>
    </xdr:from>
    <xdr:to>
      <xdr:col>11</xdr:col>
      <xdr:colOff>19050</xdr:colOff>
      <xdr:row>31</xdr:row>
      <xdr:rowOff>31749</xdr:rowOff>
    </xdr:to>
    <xdr:graphicFrame macro="">
      <xdr:nvGraphicFramePr>
        <xdr:cNvPr id="2" name="Chart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1155700</xdr:colOff>
      <xdr:row>2</xdr:row>
      <xdr:rowOff>0</xdr:rowOff>
    </xdr:from>
    <xdr:to>
      <xdr:col>7</xdr:col>
      <xdr:colOff>85725</xdr:colOff>
      <xdr:row>5</xdr:row>
      <xdr:rowOff>120695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786100" y="0"/>
          <a:ext cx="1651000" cy="90492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79374</xdr:colOff>
      <xdr:row>28</xdr:row>
      <xdr:rowOff>146050</xdr:rowOff>
    </xdr:from>
    <xdr:to>
      <xdr:col>26</xdr:col>
      <xdr:colOff>438150</xdr:colOff>
      <xdr:row>44</xdr:row>
      <xdr:rowOff>165100</xdr:rowOff>
    </xdr:to>
    <xdr:graphicFrame macro="">
      <xdr:nvGraphicFramePr>
        <xdr:cNvPr id="4" name="Chart 1">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130174</xdr:colOff>
      <xdr:row>7</xdr:row>
      <xdr:rowOff>47624</xdr:rowOff>
    </xdr:from>
    <xdr:to>
      <xdr:col>27</xdr:col>
      <xdr:colOff>330199</xdr:colOff>
      <xdr:row>27</xdr:row>
      <xdr:rowOff>44449</xdr:rowOff>
    </xdr:to>
    <xdr:graphicFrame macro="">
      <xdr:nvGraphicFramePr>
        <xdr:cNvPr id="3" name="Chart 1">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7</xdr:row>
      <xdr:rowOff>158750</xdr:rowOff>
    </xdr:from>
    <xdr:to>
      <xdr:col>23</xdr:col>
      <xdr:colOff>514350</xdr:colOff>
      <xdr:row>28</xdr:row>
      <xdr:rowOff>177800</xdr:rowOff>
    </xdr:to>
    <xdr:graphicFrame macro="">
      <xdr:nvGraphicFramePr>
        <xdr:cNvPr id="2" name="Chart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155574</xdr:rowOff>
    </xdr:from>
    <xdr:to>
      <xdr:col>22</xdr:col>
      <xdr:colOff>307975</xdr:colOff>
      <xdr:row>45</xdr:row>
      <xdr:rowOff>88899</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8</xdr:row>
      <xdr:rowOff>0</xdr:rowOff>
    </xdr:from>
    <xdr:to>
      <xdr:col>25</xdr:col>
      <xdr:colOff>463550</xdr:colOff>
      <xdr:row>32</xdr:row>
      <xdr:rowOff>95250</xdr:rowOff>
    </xdr:to>
    <xdr:graphicFrame macro="">
      <xdr:nvGraphicFramePr>
        <xdr:cNvPr id="2" name="Chart 3">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3174</xdr:colOff>
      <xdr:row>33</xdr:row>
      <xdr:rowOff>0</xdr:rowOff>
    </xdr:from>
    <xdr:to>
      <xdr:col>25</xdr:col>
      <xdr:colOff>457199</xdr:colOff>
      <xdr:row>53</xdr:row>
      <xdr:rowOff>38100</xdr:rowOff>
    </xdr:to>
    <xdr:graphicFrame macro="">
      <xdr:nvGraphicFramePr>
        <xdr:cNvPr id="3" name="Chart 1">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53974</xdr:colOff>
      <xdr:row>6</xdr:row>
      <xdr:rowOff>73024</xdr:rowOff>
    </xdr:from>
    <xdr:to>
      <xdr:col>26</xdr:col>
      <xdr:colOff>120649</xdr:colOff>
      <xdr:row>22</xdr:row>
      <xdr:rowOff>50799</xdr:rowOff>
    </xdr:to>
    <xdr:graphicFrame macro="">
      <xdr:nvGraphicFramePr>
        <xdr:cNvPr id="4" name="Chart 1">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79374</xdr:colOff>
      <xdr:row>22</xdr:row>
      <xdr:rowOff>180974</xdr:rowOff>
    </xdr:from>
    <xdr:to>
      <xdr:col>26</xdr:col>
      <xdr:colOff>247649</xdr:colOff>
      <xdr:row>39</xdr:row>
      <xdr:rowOff>158749</xdr:rowOff>
    </xdr:to>
    <xdr:graphicFrame macro="">
      <xdr:nvGraphicFramePr>
        <xdr:cNvPr id="5" name="Chart 2">
          <a:extLst>
            <a:ext uri="{FF2B5EF4-FFF2-40B4-BE49-F238E27FC236}">
              <a16:creationId xmlns:a16="http://schemas.microsoft.com/office/drawing/2014/main" id="{00000000-0008-0000-2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8</xdr:row>
      <xdr:rowOff>146050</xdr:rowOff>
    </xdr:from>
    <xdr:to>
      <xdr:col>25</xdr:col>
      <xdr:colOff>266700</xdr:colOff>
      <xdr:row>23</xdr:row>
      <xdr:rowOff>165100</xdr:rowOff>
    </xdr:to>
    <xdr:graphicFrame macro="">
      <xdr:nvGraphicFramePr>
        <xdr:cNvPr id="2" name="Chart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158750</xdr:rowOff>
    </xdr:from>
    <xdr:to>
      <xdr:col>24</xdr:col>
      <xdr:colOff>552450</xdr:colOff>
      <xdr:row>37</xdr:row>
      <xdr:rowOff>165100</xdr:rowOff>
    </xdr:to>
    <xdr:graphicFrame macro="">
      <xdr:nvGraphicFramePr>
        <xdr:cNvPr id="3" name="Chart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8</xdr:row>
      <xdr:rowOff>86285</xdr:rowOff>
    </xdr:from>
    <xdr:to>
      <xdr:col>25</xdr:col>
      <xdr:colOff>234950</xdr:colOff>
      <xdr:row>24</xdr:row>
      <xdr:rowOff>152400</xdr:rowOff>
    </xdr:to>
    <xdr:graphicFrame macro="">
      <xdr:nvGraphicFramePr>
        <xdr:cNvPr id="2" name="Chart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87778</xdr:rowOff>
    </xdr:from>
    <xdr:to>
      <xdr:col>25</xdr:col>
      <xdr:colOff>76200</xdr:colOff>
      <xdr:row>42</xdr:row>
      <xdr:rowOff>139699</xdr:rowOff>
    </xdr:to>
    <xdr:graphicFrame macro="">
      <xdr:nvGraphicFramePr>
        <xdr:cNvPr id="3" name="Chart 4">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xdr:row>
      <xdr:rowOff>57150</xdr:rowOff>
    </xdr:from>
    <xdr:to>
      <xdr:col>18</xdr:col>
      <xdr:colOff>476250</xdr:colOff>
      <xdr:row>24</xdr:row>
      <xdr:rowOff>31750</xdr:rowOff>
    </xdr:to>
    <xdr:graphicFrame macro="">
      <xdr:nvGraphicFramePr>
        <xdr:cNvPr id="2" name="Chart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63500</xdr:colOff>
      <xdr:row>6</xdr:row>
      <xdr:rowOff>95250</xdr:rowOff>
    </xdr:from>
    <xdr:to>
      <xdr:col>20</xdr:col>
      <xdr:colOff>139700</xdr:colOff>
      <xdr:row>26</xdr:row>
      <xdr:rowOff>171450</xdr:rowOff>
    </xdr:to>
    <xdr:graphicFrame macro="">
      <xdr:nvGraphicFramePr>
        <xdr:cNvPr id="2" name="Chart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5715000</xdr:colOff>
      <xdr:row>5</xdr:row>
      <xdr:rowOff>19050</xdr:rowOff>
    </xdr:from>
    <xdr:to>
      <xdr:col>8</xdr:col>
      <xdr:colOff>209550</xdr:colOff>
      <xdr:row>11</xdr:row>
      <xdr:rowOff>419100</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34924</xdr:colOff>
      <xdr:row>7</xdr:row>
      <xdr:rowOff>60325</xdr:rowOff>
    </xdr:from>
    <xdr:to>
      <xdr:col>24</xdr:col>
      <xdr:colOff>565149</xdr:colOff>
      <xdr:row>22</xdr:row>
      <xdr:rowOff>6350</xdr:rowOff>
    </xdr:to>
    <xdr:graphicFrame macro="">
      <xdr:nvGraphicFramePr>
        <xdr:cNvPr id="4" name="Chart 1">
          <a:extLst>
            <a:ext uri="{FF2B5EF4-FFF2-40B4-BE49-F238E27FC236}">
              <a16:creationId xmlns:a16="http://schemas.microsoft.com/office/drawing/2014/main" id="{00000000-0008-0000-3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22</xdr:row>
      <xdr:rowOff>123825</xdr:rowOff>
    </xdr:from>
    <xdr:to>
      <xdr:col>23</xdr:col>
      <xdr:colOff>590549</xdr:colOff>
      <xdr:row>36</xdr:row>
      <xdr:rowOff>158750</xdr:rowOff>
    </xdr:to>
    <xdr:graphicFrame macro="">
      <xdr:nvGraphicFramePr>
        <xdr:cNvPr id="5" name="Chart 2">
          <a:extLst>
            <a:ext uri="{FF2B5EF4-FFF2-40B4-BE49-F238E27FC236}">
              <a16:creationId xmlns:a16="http://schemas.microsoft.com/office/drawing/2014/main" id="{00000000-0008-0000-3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546100</xdr:colOff>
      <xdr:row>33</xdr:row>
      <xdr:rowOff>69850</xdr:rowOff>
    </xdr:from>
    <xdr:to>
      <xdr:col>24</xdr:col>
      <xdr:colOff>101600</xdr:colOff>
      <xdr:row>34</xdr:row>
      <xdr:rowOff>76200</xdr:rowOff>
    </xdr:to>
    <xdr:sp macro="" textlink="">
      <xdr:nvSpPr>
        <xdr:cNvPr id="2" name="TextBox 1">
          <a:extLst>
            <a:ext uri="{FF2B5EF4-FFF2-40B4-BE49-F238E27FC236}">
              <a16:creationId xmlns:a16="http://schemas.microsoft.com/office/drawing/2014/main" id="{5C1E06E4-C366-186F-13CF-5D275CA7D26F}"/>
            </a:ext>
          </a:extLst>
        </xdr:cNvPr>
        <xdr:cNvSpPr txBox="1"/>
      </xdr:nvSpPr>
      <xdr:spPr>
        <a:xfrm>
          <a:off x="13347700" y="6946900"/>
          <a:ext cx="13843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12</a:t>
          </a:r>
          <a:r>
            <a:rPr lang="en-GB" sz="900" baseline="0">
              <a:latin typeface="Arial" panose="020B0604020202020204" pitchFamily="34" charset="0"/>
              <a:cs typeface="Arial" panose="020B0604020202020204" pitchFamily="34" charset="0"/>
            </a:rPr>
            <a:t> months to Oct 2023</a:t>
          </a:r>
          <a:endParaRPr lang="en-GB" sz="900">
            <a:latin typeface="Arial" panose="020B0604020202020204" pitchFamily="34" charset="0"/>
            <a:cs typeface="Arial" panose="020B0604020202020204" pitchFamily="34" charset="0"/>
          </a:endParaRPr>
        </a:p>
      </xdr:txBody>
    </xdr:sp>
    <xdr:clientData/>
  </xdr:twoCellAnchor>
  <xdr:oneCellAnchor>
    <xdr:from>
      <xdr:col>11</xdr:col>
      <xdr:colOff>19050</xdr:colOff>
      <xdr:row>28</xdr:row>
      <xdr:rowOff>50800</xdr:rowOff>
    </xdr:from>
    <xdr:ext cx="184731" cy="264560"/>
    <xdr:sp macro="" textlink="">
      <xdr:nvSpPr>
        <xdr:cNvPr id="3" name="TextBox 2">
          <a:extLst>
            <a:ext uri="{FF2B5EF4-FFF2-40B4-BE49-F238E27FC236}">
              <a16:creationId xmlns:a16="http://schemas.microsoft.com/office/drawing/2014/main" id="{0AB3114C-3576-7F9D-6443-80DCA3775AE4}"/>
            </a:ext>
          </a:extLst>
        </xdr:cNvPr>
        <xdr:cNvSpPr txBox="1"/>
      </xdr:nvSpPr>
      <xdr:spPr>
        <a:xfrm>
          <a:off x="6724650" y="600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22</xdr:col>
      <xdr:colOff>482600</xdr:colOff>
      <xdr:row>20</xdr:row>
      <xdr:rowOff>120650</xdr:rowOff>
    </xdr:from>
    <xdr:ext cx="2082800" cy="224998"/>
    <xdr:sp macro="" textlink="">
      <xdr:nvSpPr>
        <xdr:cNvPr id="6" name="TextBox 5">
          <a:extLst>
            <a:ext uri="{FF2B5EF4-FFF2-40B4-BE49-F238E27FC236}">
              <a16:creationId xmlns:a16="http://schemas.microsoft.com/office/drawing/2014/main" id="{6E54F19F-3FC1-E32D-404A-C5D0E6A1CCE2}"/>
            </a:ext>
          </a:extLst>
        </xdr:cNvPr>
        <xdr:cNvSpPr txBox="1"/>
      </xdr:nvSpPr>
      <xdr:spPr>
        <a:xfrm>
          <a:off x="13893800" y="4603750"/>
          <a:ext cx="2082800"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900">
              <a:latin typeface="Arial" panose="020B0604020202020204" pitchFamily="34" charset="0"/>
              <a:cs typeface="Arial" panose="020B0604020202020204" pitchFamily="34" charset="0"/>
            </a:rPr>
            <a:t>12 months to Oct 2023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111125</xdr:rowOff>
    </xdr:from>
    <xdr:to>
      <xdr:col>25</xdr:col>
      <xdr:colOff>371475</xdr:colOff>
      <xdr:row>37</xdr:row>
      <xdr:rowOff>53975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0.91204</cdr:x>
      <cdr:y>0.92028</cdr:y>
    </cdr:from>
    <cdr:to>
      <cdr:x>1</cdr:x>
      <cdr:y>1</cdr:y>
    </cdr:to>
    <cdr:sp macro="" textlink="">
      <cdr:nvSpPr>
        <cdr:cNvPr id="3" name="TextBox 2">
          <a:extLst xmlns:a="http://schemas.openxmlformats.org/drawingml/2006/main">
            <a:ext uri="{FF2B5EF4-FFF2-40B4-BE49-F238E27FC236}">
              <a16:creationId xmlns:a16="http://schemas.microsoft.com/office/drawing/2014/main" id="{85E0E776-B4DE-40E3-5DC8-361054DE5807}"/>
            </a:ext>
          </a:extLst>
        </cdr:cNvPr>
        <cdr:cNvSpPr txBox="1"/>
      </cdr:nvSpPr>
      <cdr:spPr>
        <a:xfrm xmlns:a="http://schemas.openxmlformats.org/drawingml/2006/main">
          <a:off x="13827126" y="2492375"/>
          <a:ext cx="1333499" cy="215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userShapes>
</file>

<file path=xl/drawings/drawing31.xml><?xml version="1.0" encoding="utf-8"?>
<c:userShapes xmlns:c="http://schemas.openxmlformats.org/drawingml/2006/chart">
  <cdr:relSizeAnchor xmlns:cdr="http://schemas.openxmlformats.org/drawingml/2006/chartDrawing">
    <cdr:from>
      <cdr:x>0.93636</cdr:x>
      <cdr:y>0.81045</cdr:y>
    </cdr:from>
    <cdr:to>
      <cdr:x>0.97059</cdr:x>
      <cdr:y>0.91252</cdr:y>
    </cdr:to>
    <cdr:sp macro="" textlink="">
      <cdr:nvSpPr>
        <cdr:cNvPr id="2" name="TextBox 1">
          <a:extLst xmlns:a="http://schemas.openxmlformats.org/drawingml/2006/main">
            <a:ext uri="{FF2B5EF4-FFF2-40B4-BE49-F238E27FC236}">
              <a16:creationId xmlns:a16="http://schemas.microsoft.com/office/drawing/2014/main" id="{0020CB43-C782-2889-43BB-2FB11C270599}"/>
            </a:ext>
          </a:extLst>
        </cdr:cNvPr>
        <cdr:cNvSpPr txBox="1"/>
      </cdr:nvSpPr>
      <cdr:spPr>
        <a:xfrm xmlns:a="http://schemas.openxmlformats.org/drawingml/2006/main">
          <a:off x="13547726" y="2117725"/>
          <a:ext cx="4953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0.94733</cdr:x>
      <cdr:y>0.82017</cdr:y>
    </cdr:from>
    <cdr:to>
      <cdr:x>0.98947</cdr:x>
      <cdr:y>0.97327</cdr:y>
    </cdr:to>
    <cdr:sp macro="" textlink="">
      <cdr:nvSpPr>
        <cdr:cNvPr id="3" name="TextBox 2">
          <a:extLst xmlns:a="http://schemas.openxmlformats.org/drawingml/2006/main">
            <a:ext uri="{FF2B5EF4-FFF2-40B4-BE49-F238E27FC236}">
              <a16:creationId xmlns:a16="http://schemas.microsoft.com/office/drawing/2014/main" id="{954A2B65-4A73-6278-D5FE-FDB50F34EC4F}"/>
            </a:ext>
          </a:extLst>
        </cdr:cNvPr>
        <cdr:cNvSpPr txBox="1"/>
      </cdr:nvSpPr>
      <cdr:spPr>
        <a:xfrm xmlns:a="http://schemas.openxmlformats.org/drawingml/2006/main">
          <a:off x="13706476" y="2143125"/>
          <a:ext cx="60960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15874</xdr:colOff>
      <xdr:row>22</xdr:row>
      <xdr:rowOff>82550</xdr:rowOff>
    </xdr:from>
    <xdr:to>
      <xdr:col>23</xdr:col>
      <xdr:colOff>412750</xdr:colOff>
      <xdr:row>37</xdr:row>
      <xdr:rowOff>95250</xdr:rowOff>
    </xdr:to>
    <xdr:graphicFrame macro="">
      <xdr:nvGraphicFramePr>
        <xdr:cNvPr id="2" name="Chart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47624</xdr:colOff>
      <xdr:row>7</xdr:row>
      <xdr:rowOff>15874</xdr:rowOff>
    </xdr:from>
    <xdr:to>
      <xdr:col>23</xdr:col>
      <xdr:colOff>533399</xdr:colOff>
      <xdr:row>22</xdr:row>
      <xdr:rowOff>101599</xdr:rowOff>
    </xdr:to>
    <xdr:graphicFrame macro="">
      <xdr:nvGraphicFramePr>
        <xdr:cNvPr id="4" name="Chart 1">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21</xdr:col>
      <xdr:colOff>488950</xdr:colOff>
      <xdr:row>21</xdr:row>
      <xdr:rowOff>25400</xdr:rowOff>
    </xdr:from>
    <xdr:ext cx="1619250" cy="224998"/>
    <xdr:sp macro="" textlink="">
      <xdr:nvSpPr>
        <xdr:cNvPr id="3" name="TextBox 2">
          <a:extLst>
            <a:ext uri="{FF2B5EF4-FFF2-40B4-BE49-F238E27FC236}">
              <a16:creationId xmlns:a16="http://schemas.microsoft.com/office/drawing/2014/main" id="{3E1C7EE0-A267-98BD-D48B-7B2FE0F2B1C3}"/>
            </a:ext>
          </a:extLst>
        </xdr:cNvPr>
        <xdr:cNvSpPr txBox="1"/>
      </xdr:nvSpPr>
      <xdr:spPr>
        <a:xfrm>
          <a:off x="13290550" y="4692650"/>
          <a:ext cx="1619250"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900">
              <a:latin typeface="Arial" panose="020B0604020202020204" pitchFamily="34" charset="0"/>
              <a:cs typeface="Arial" panose="020B0604020202020204" pitchFamily="34" charset="0"/>
            </a:rPr>
            <a:t>12 months to Oct</a:t>
          </a:r>
          <a:r>
            <a:rPr lang="en-GB" sz="900" baseline="0">
              <a:latin typeface="Arial" panose="020B0604020202020204" pitchFamily="34" charset="0"/>
              <a:cs typeface="Arial" panose="020B0604020202020204" pitchFamily="34" charset="0"/>
            </a:rPr>
            <a:t> 2023</a:t>
          </a:r>
          <a:endParaRPr lang="en-GB" sz="900">
            <a:latin typeface="Arial" panose="020B0604020202020204" pitchFamily="34" charset="0"/>
            <a:cs typeface="Arial" panose="020B0604020202020204" pitchFamily="34" charset="0"/>
          </a:endParaRPr>
        </a:p>
      </xdr:txBody>
    </xdr:sp>
    <xdr:clientData/>
  </xdr:oneCellAnchor>
  <xdr:oneCellAnchor>
    <xdr:from>
      <xdr:col>21</xdr:col>
      <xdr:colOff>311150</xdr:colOff>
      <xdr:row>33</xdr:row>
      <xdr:rowOff>177800</xdr:rowOff>
    </xdr:from>
    <xdr:ext cx="1511300" cy="233205"/>
    <xdr:sp macro="" textlink="">
      <xdr:nvSpPr>
        <xdr:cNvPr id="5" name="TextBox 4">
          <a:extLst>
            <a:ext uri="{FF2B5EF4-FFF2-40B4-BE49-F238E27FC236}">
              <a16:creationId xmlns:a16="http://schemas.microsoft.com/office/drawing/2014/main" id="{BEA24607-EA0E-DC72-9381-DCC7486BD072}"/>
            </a:ext>
          </a:extLst>
        </xdr:cNvPr>
        <xdr:cNvSpPr txBox="1"/>
      </xdr:nvSpPr>
      <xdr:spPr>
        <a:xfrm>
          <a:off x="13112750" y="7054850"/>
          <a:ext cx="151130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900">
              <a:latin typeface="Arial" panose="020B0604020202020204" pitchFamily="34" charset="0"/>
              <a:cs typeface="Arial" panose="020B0604020202020204" pitchFamily="34" charset="0"/>
            </a:rPr>
            <a:t>12 months</a:t>
          </a:r>
          <a:r>
            <a:rPr lang="en-GB" sz="900" baseline="0">
              <a:latin typeface="Arial" panose="020B0604020202020204" pitchFamily="34" charset="0"/>
              <a:cs typeface="Arial" panose="020B0604020202020204" pitchFamily="34" charset="0"/>
            </a:rPr>
            <a:t> to Oct 2023</a:t>
          </a:r>
          <a:endParaRPr lang="en-GB" sz="900">
            <a:latin typeface="Arial" panose="020B0604020202020204" pitchFamily="34" charset="0"/>
            <a:cs typeface="Arial" panose="020B0604020202020204" pitchFamily="34" charset="0"/>
          </a:endParaRPr>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9</xdr:row>
      <xdr:rowOff>133350</xdr:rowOff>
    </xdr:from>
    <xdr:to>
      <xdr:col>24</xdr:col>
      <xdr:colOff>368300</xdr:colOff>
      <xdr:row>29</xdr:row>
      <xdr:rowOff>168275</xdr:rowOff>
    </xdr:to>
    <xdr:graphicFrame macro="">
      <xdr:nvGraphicFramePr>
        <xdr:cNvPr id="2" name="Chart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41275</xdr:rowOff>
    </xdr:from>
    <xdr:to>
      <xdr:col>24</xdr:col>
      <xdr:colOff>149226</xdr:colOff>
      <xdr:row>47</xdr:row>
      <xdr:rowOff>92074</xdr:rowOff>
    </xdr:to>
    <xdr:graphicFrame macro="">
      <xdr:nvGraphicFramePr>
        <xdr:cNvPr id="3" name="Chart 2">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104775</xdr:colOff>
      <xdr:row>10</xdr:row>
      <xdr:rowOff>203199</xdr:rowOff>
    </xdr:from>
    <xdr:to>
      <xdr:col>17</xdr:col>
      <xdr:colOff>482600</xdr:colOff>
      <xdr:row>20</xdr:row>
      <xdr:rowOff>111124</xdr:rowOff>
    </xdr:to>
    <xdr:graphicFrame macro="">
      <xdr:nvGraphicFramePr>
        <xdr:cNvPr id="2" name="Chart 2">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xdr:row>
      <xdr:rowOff>107950</xdr:rowOff>
    </xdr:from>
    <xdr:to>
      <xdr:col>20</xdr:col>
      <xdr:colOff>584200</xdr:colOff>
      <xdr:row>32</xdr:row>
      <xdr:rowOff>50800</xdr:rowOff>
    </xdr:to>
    <xdr:graphicFrame macro="">
      <xdr:nvGraphicFramePr>
        <xdr:cNvPr id="2" name="Chart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xdr:row>
      <xdr:rowOff>276224</xdr:rowOff>
    </xdr:from>
    <xdr:to>
      <xdr:col>4</xdr:col>
      <xdr:colOff>361950</xdr:colOff>
      <xdr:row>30</xdr:row>
      <xdr:rowOff>120650</xdr:rowOff>
    </xdr:to>
    <xdr:graphicFrame macro="">
      <xdr:nvGraphicFramePr>
        <xdr:cNvPr id="3" name="Chart 2">
          <a:extLst>
            <a:ext uri="{FF2B5EF4-FFF2-40B4-BE49-F238E27FC236}">
              <a16:creationId xmlns:a16="http://schemas.microsoft.com/office/drawing/2014/main" id="{00000000-0008-0000-5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0.34559</cdr:x>
      <cdr:y>0.47962</cdr:y>
    </cdr:from>
    <cdr:to>
      <cdr:x>0.47794</cdr:x>
      <cdr:y>0.66019</cdr:y>
    </cdr:to>
    <cdr:sp macro="" textlink="">
      <cdr:nvSpPr>
        <cdr:cNvPr id="2" name="TextBox 1"/>
        <cdr:cNvSpPr txBox="1"/>
      </cdr:nvSpPr>
      <cdr:spPr>
        <a:xfrm xmlns:a="http://schemas.openxmlformats.org/drawingml/2006/main">
          <a:off x="2387600" y="24288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a:latin typeface="Arial" panose="020B0604020202020204" pitchFamily="34" charset="0"/>
              <a:cs typeface="Arial" panose="020B0604020202020204" pitchFamily="34" charset="0"/>
            </a:rPr>
            <a:t>All Spend (£137m)</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3</xdr:row>
      <xdr:rowOff>292100</xdr:rowOff>
    </xdr:from>
    <xdr:to>
      <xdr:col>4</xdr:col>
      <xdr:colOff>1365250</xdr:colOff>
      <xdr:row>26</xdr:row>
      <xdr:rowOff>177800</xdr:rowOff>
    </xdr:to>
    <xdr:graphicFrame macro="">
      <xdr:nvGraphicFramePr>
        <xdr:cNvPr id="2" name="Chart 1">
          <a:extLst>
            <a:ext uri="{FF2B5EF4-FFF2-40B4-BE49-F238E27FC236}">
              <a16:creationId xmlns:a16="http://schemas.microsoft.com/office/drawing/2014/main" id="{00000000-0008-0000-5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4</xdr:row>
      <xdr:rowOff>73024</xdr:rowOff>
    </xdr:from>
    <xdr:to>
      <xdr:col>9</xdr:col>
      <xdr:colOff>193675</xdr:colOff>
      <xdr:row>21</xdr:row>
      <xdr:rowOff>107949</xdr:rowOff>
    </xdr:to>
    <xdr:graphicFrame macro="">
      <xdr:nvGraphicFramePr>
        <xdr:cNvPr id="2" name="Chart 1">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0.65073</cdr:x>
      <cdr:y>0.96044</cdr:y>
    </cdr:from>
    <cdr:to>
      <cdr:x>0.71662</cdr:x>
      <cdr:y>0.99591</cdr:y>
    </cdr:to>
    <cdr:sp macro="" textlink="">
      <cdr:nvSpPr>
        <cdr:cNvPr id="2" name="TextBox 1">
          <a:extLst xmlns:a="http://schemas.openxmlformats.org/drawingml/2006/main">
            <a:ext uri="{FF2B5EF4-FFF2-40B4-BE49-F238E27FC236}">
              <a16:creationId xmlns:a16="http://schemas.microsoft.com/office/drawing/2014/main" id="{6E2CFB0A-D36F-34E1-44F4-91E3871A8844}"/>
            </a:ext>
          </a:extLst>
        </cdr:cNvPr>
        <cdr:cNvSpPr txBox="1"/>
      </cdr:nvSpPr>
      <cdr:spPr>
        <a:xfrm xmlns:a="http://schemas.openxmlformats.org/drawingml/2006/main">
          <a:off x="10158841" y="6705600"/>
          <a:ext cx="1028621"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Source: NISRA (Labour Force Survey,</a:t>
          </a:r>
          <a:r>
            <a:rPr lang="en-GB" sz="1200" baseline="0">
              <a:latin typeface="Arial" panose="020B0604020202020204" pitchFamily="34" charset="0"/>
              <a:cs typeface="Arial" panose="020B0604020202020204" pitchFamily="34" charset="0"/>
            </a:rPr>
            <a:t> Annual Survey of Hours and Earnings)</a:t>
          </a:r>
          <a:endParaRPr lang="en-GB" sz="1200">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123824</xdr:colOff>
      <xdr:row>6</xdr:row>
      <xdr:rowOff>174624</xdr:rowOff>
    </xdr:from>
    <xdr:to>
      <xdr:col>16</xdr:col>
      <xdr:colOff>565149</xdr:colOff>
      <xdr:row>27</xdr:row>
      <xdr:rowOff>114299</xdr:rowOff>
    </xdr:to>
    <xdr:graphicFrame macro="">
      <xdr:nvGraphicFramePr>
        <xdr:cNvPr id="2" name="Chart 1">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41275</xdr:colOff>
      <xdr:row>6</xdr:row>
      <xdr:rowOff>127000</xdr:rowOff>
    </xdr:from>
    <xdr:to>
      <xdr:col>19</xdr:col>
      <xdr:colOff>412750</xdr:colOff>
      <xdr:row>22</xdr:row>
      <xdr:rowOff>82550</xdr:rowOff>
    </xdr:to>
    <xdr:graphicFrame macro="">
      <xdr:nvGraphicFramePr>
        <xdr:cNvPr id="2" name="Chart 5">
          <a:extLst>
            <a:ext uri="{FF2B5EF4-FFF2-40B4-BE49-F238E27FC236}">
              <a16:creationId xmlns:a16="http://schemas.microsoft.com/office/drawing/2014/main" id="{00000000-0008-0000-6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50800</xdr:colOff>
      <xdr:row>7</xdr:row>
      <xdr:rowOff>69850</xdr:rowOff>
    </xdr:from>
    <xdr:to>
      <xdr:col>24</xdr:col>
      <xdr:colOff>488950</xdr:colOff>
      <xdr:row>30</xdr:row>
      <xdr:rowOff>127000</xdr:rowOff>
    </xdr:to>
    <xdr:graphicFrame macro="">
      <xdr:nvGraphicFramePr>
        <xdr:cNvPr id="2" name="Chart 1">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6</xdr:row>
      <xdr:rowOff>3174</xdr:rowOff>
    </xdr:from>
    <xdr:to>
      <xdr:col>22</xdr:col>
      <xdr:colOff>146050</xdr:colOff>
      <xdr:row>34</xdr:row>
      <xdr:rowOff>19050</xdr:rowOff>
    </xdr:to>
    <xdr:graphicFrame macro="">
      <xdr:nvGraphicFramePr>
        <xdr:cNvPr id="2" name="Chart 1">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936624</xdr:colOff>
      <xdr:row>7</xdr:row>
      <xdr:rowOff>22224</xdr:rowOff>
    </xdr:from>
    <xdr:to>
      <xdr:col>9</xdr:col>
      <xdr:colOff>209549</xdr:colOff>
      <xdr:row>26</xdr:row>
      <xdr:rowOff>57149</xdr:rowOff>
    </xdr:to>
    <xdr:graphicFrame macro="">
      <xdr:nvGraphicFramePr>
        <xdr:cNvPr id="2" name="Chart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746124</xdr:colOff>
      <xdr:row>8</xdr:row>
      <xdr:rowOff>60324</xdr:rowOff>
    </xdr:from>
    <xdr:to>
      <xdr:col>7</xdr:col>
      <xdr:colOff>323849</xdr:colOff>
      <xdr:row>29</xdr:row>
      <xdr:rowOff>63499</xdr:rowOff>
    </xdr:to>
    <xdr:graphicFrame macro="">
      <xdr:nvGraphicFramePr>
        <xdr:cNvPr id="2" name="Chart 1">
          <a:extLst>
            <a:ext uri="{FF2B5EF4-FFF2-40B4-BE49-F238E27FC236}">
              <a16:creationId xmlns:a16="http://schemas.microsoft.com/office/drawing/2014/main" id="{00000000-0008-0000-6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4</xdr:row>
      <xdr:rowOff>133350</xdr:rowOff>
    </xdr:from>
    <xdr:to>
      <xdr:col>25</xdr:col>
      <xdr:colOff>222250</xdr:colOff>
      <xdr:row>30</xdr:row>
      <xdr:rowOff>127000</xdr:rowOff>
    </xdr:to>
    <xdr:graphicFrame macro="">
      <xdr:nvGraphicFramePr>
        <xdr:cNvPr id="2" name="Chart 2">
          <a:extLst>
            <a:ext uri="{FF2B5EF4-FFF2-40B4-BE49-F238E27FC236}">
              <a16:creationId xmlns:a16="http://schemas.microsoft.com/office/drawing/2014/main" id="{00000000-0008-0000-7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4</xdr:row>
      <xdr:rowOff>241300</xdr:rowOff>
    </xdr:from>
    <xdr:to>
      <xdr:col>15</xdr:col>
      <xdr:colOff>349250</xdr:colOff>
      <xdr:row>28</xdr:row>
      <xdr:rowOff>85725</xdr:rowOff>
    </xdr:to>
    <xdr:graphicFrame macro="">
      <xdr:nvGraphicFramePr>
        <xdr:cNvPr id="2" name="Chart 1">
          <a:extLst>
            <a:ext uri="{FF2B5EF4-FFF2-40B4-BE49-F238E27FC236}">
              <a16:creationId xmlns:a16="http://schemas.microsoft.com/office/drawing/2014/main" id="{00000000-0008-0000-7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4</xdr:row>
      <xdr:rowOff>241300</xdr:rowOff>
    </xdr:from>
    <xdr:to>
      <xdr:col>5</xdr:col>
      <xdr:colOff>419100</xdr:colOff>
      <xdr:row>30</xdr:row>
      <xdr:rowOff>73025</xdr:rowOff>
    </xdr:to>
    <xdr:graphicFrame macro="">
      <xdr:nvGraphicFramePr>
        <xdr:cNvPr id="2" name="Chart 1">
          <a:extLst>
            <a:ext uri="{FF2B5EF4-FFF2-40B4-BE49-F238E27FC236}">
              <a16:creationId xmlns:a16="http://schemas.microsoft.com/office/drawing/2014/main" id="{00000000-0008-0000-7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485774</xdr:colOff>
      <xdr:row>9</xdr:row>
      <xdr:rowOff>50800</xdr:rowOff>
    </xdr:from>
    <xdr:to>
      <xdr:col>13</xdr:col>
      <xdr:colOff>514350</xdr:colOff>
      <xdr:row>30</xdr:row>
      <xdr:rowOff>107950</xdr:rowOff>
    </xdr:to>
    <xdr:graphicFrame macro="">
      <xdr:nvGraphicFramePr>
        <xdr:cNvPr id="2" name="Chart 1">
          <a:extLst>
            <a:ext uri="{FF2B5EF4-FFF2-40B4-BE49-F238E27FC236}">
              <a16:creationId xmlns:a16="http://schemas.microsoft.com/office/drawing/2014/main" id="{00000000-0008-0000-7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558800</xdr:colOff>
      <xdr:row>10</xdr:row>
      <xdr:rowOff>6350</xdr:rowOff>
    </xdr:from>
    <xdr:to>
      <xdr:col>26</xdr:col>
      <xdr:colOff>228600</xdr:colOff>
      <xdr:row>30</xdr:row>
      <xdr:rowOff>76200</xdr:rowOff>
    </xdr:to>
    <xdr:graphicFrame macro="">
      <xdr:nvGraphicFramePr>
        <xdr:cNvPr id="3" name="Chart 1">
          <a:extLst>
            <a:ext uri="{FF2B5EF4-FFF2-40B4-BE49-F238E27FC236}">
              <a16:creationId xmlns:a16="http://schemas.microsoft.com/office/drawing/2014/main" id="{00000000-0008-0000-7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171450</xdr:rowOff>
    </xdr:from>
    <xdr:to>
      <xdr:col>25</xdr:col>
      <xdr:colOff>419100</xdr:colOff>
      <xdr:row>37</xdr:row>
      <xdr:rowOff>114300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136524</xdr:colOff>
      <xdr:row>8</xdr:row>
      <xdr:rowOff>95250</xdr:rowOff>
    </xdr:from>
    <xdr:to>
      <xdr:col>10</xdr:col>
      <xdr:colOff>552449</xdr:colOff>
      <xdr:row>33</xdr:row>
      <xdr:rowOff>19050</xdr:rowOff>
    </xdr:to>
    <xdr:graphicFrame macro="">
      <xdr:nvGraphicFramePr>
        <xdr:cNvPr id="4" name="Chart 1">
          <a:extLst>
            <a:ext uri="{FF2B5EF4-FFF2-40B4-BE49-F238E27FC236}">
              <a16:creationId xmlns:a16="http://schemas.microsoft.com/office/drawing/2014/main" id="{00000000-0008-0000-7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517524</xdr:colOff>
      <xdr:row>9</xdr:row>
      <xdr:rowOff>63500</xdr:rowOff>
    </xdr:from>
    <xdr:to>
      <xdr:col>23</xdr:col>
      <xdr:colOff>165099</xdr:colOff>
      <xdr:row>31</xdr:row>
      <xdr:rowOff>171450</xdr:rowOff>
    </xdr:to>
    <xdr:graphicFrame macro="">
      <xdr:nvGraphicFramePr>
        <xdr:cNvPr id="5" name="Chart 2">
          <a:extLst>
            <a:ext uri="{FF2B5EF4-FFF2-40B4-BE49-F238E27FC236}">
              <a16:creationId xmlns:a16="http://schemas.microsoft.com/office/drawing/2014/main" id="{00000000-0008-0000-7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85725</xdr:colOff>
      <xdr:row>7</xdr:row>
      <xdr:rowOff>31750</xdr:rowOff>
    </xdr:from>
    <xdr:to>
      <xdr:col>9</xdr:col>
      <xdr:colOff>184151</xdr:colOff>
      <xdr:row>21</xdr:row>
      <xdr:rowOff>177800</xdr:rowOff>
    </xdr:to>
    <xdr:graphicFrame macro="">
      <xdr:nvGraphicFramePr>
        <xdr:cNvPr id="2" name="Chart 1">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549275</xdr:colOff>
      <xdr:row>7</xdr:row>
      <xdr:rowOff>101600</xdr:rowOff>
    </xdr:from>
    <xdr:to>
      <xdr:col>19</xdr:col>
      <xdr:colOff>244475</xdr:colOff>
      <xdr:row>22</xdr:row>
      <xdr:rowOff>82550</xdr:rowOff>
    </xdr:to>
    <xdr:graphicFrame macro="">
      <xdr:nvGraphicFramePr>
        <xdr:cNvPr id="3" name="Chart 2">
          <a:extLst>
            <a:ext uri="{FF2B5EF4-FFF2-40B4-BE49-F238E27FC236}">
              <a16:creationId xmlns:a16="http://schemas.microsoft.com/office/drawing/2014/main" id="{00000000-0008-0000-7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11</xdr:row>
      <xdr:rowOff>139700</xdr:rowOff>
    </xdr:from>
    <xdr:to>
      <xdr:col>21</xdr:col>
      <xdr:colOff>330201</xdr:colOff>
      <xdr:row>32</xdr:row>
      <xdr:rowOff>114300</xdr:rowOff>
    </xdr:to>
    <xdr:graphicFrame macro="">
      <xdr:nvGraphicFramePr>
        <xdr:cNvPr id="2" name="Chart 1">
          <a:extLst>
            <a:ext uri="{FF2B5EF4-FFF2-40B4-BE49-F238E27FC236}">
              <a16:creationId xmlns:a16="http://schemas.microsoft.com/office/drawing/2014/main" id="{00000000-0008-0000-7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10</xdr:row>
      <xdr:rowOff>101600</xdr:rowOff>
    </xdr:from>
    <xdr:to>
      <xdr:col>19</xdr:col>
      <xdr:colOff>88900</xdr:colOff>
      <xdr:row>40</xdr:row>
      <xdr:rowOff>165100</xdr:rowOff>
    </xdr:to>
    <xdr:graphicFrame macro="">
      <xdr:nvGraphicFramePr>
        <xdr:cNvPr id="2" name="Chart 2">
          <a:extLst>
            <a:ext uri="{FF2B5EF4-FFF2-40B4-BE49-F238E27FC236}">
              <a16:creationId xmlns:a16="http://schemas.microsoft.com/office/drawing/2014/main" id="{00000000-0008-0000-7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9</xdr:row>
      <xdr:rowOff>57150</xdr:rowOff>
    </xdr:from>
    <xdr:to>
      <xdr:col>16</xdr:col>
      <xdr:colOff>381000</xdr:colOff>
      <xdr:row>24</xdr:row>
      <xdr:rowOff>25400</xdr:rowOff>
    </xdr:to>
    <xdr:graphicFrame macro="">
      <xdr:nvGraphicFramePr>
        <xdr:cNvPr id="2" name="Chart 1">
          <a:extLst>
            <a:ext uri="{FF2B5EF4-FFF2-40B4-BE49-F238E27FC236}">
              <a16:creationId xmlns:a16="http://schemas.microsoft.com/office/drawing/2014/main" id="{00000000-0008-0000-8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15874</xdr:colOff>
      <xdr:row>5</xdr:row>
      <xdr:rowOff>82550</xdr:rowOff>
    </xdr:from>
    <xdr:to>
      <xdr:col>19</xdr:col>
      <xdr:colOff>419100</xdr:colOff>
      <xdr:row>26</xdr:row>
      <xdr:rowOff>177800</xdr:rowOff>
    </xdr:to>
    <xdr:graphicFrame macro="">
      <xdr:nvGraphicFramePr>
        <xdr:cNvPr id="2" name="Chart 1">
          <a:extLst>
            <a:ext uri="{FF2B5EF4-FFF2-40B4-BE49-F238E27FC236}">
              <a16:creationId xmlns:a16="http://schemas.microsoft.com/office/drawing/2014/main" id="{00000000-0008-0000-8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6350</xdr:colOff>
      <xdr:row>6</xdr:row>
      <xdr:rowOff>0</xdr:rowOff>
    </xdr:from>
    <xdr:to>
      <xdr:col>16</xdr:col>
      <xdr:colOff>82550</xdr:colOff>
      <xdr:row>27</xdr:row>
      <xdr:rowOff>76200</xdr:rowOff>
    </xdr:to>
    <xdr:graphicFrame macro="">
      <xdr:nvGraphicFramePr>
        <xdr:cNvPr id="2" name="Chart 2">
          <a:extLst>
            <a:ext uri="{FF2B5EF4-FFF2-40B4-BE49-F238E27FC236}">
              <a16:creationId xmlns:a16="http://schemas.microsoft.com/office/drawing/2014/main" id="{00000000-0008-0000-8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10</xdr:row>
      <xdr:rowOff>88900</xdr:rowOff>
    </xdr:from>
    <xdr:to>
      <xdr:col>22</xdr:col>
      <xdr:colOff>463550</xdr:colOff>
      <xdr:row>28</xdr:row>
      <xdr:rowOff>139700</xdr:rowOff>
    </xdr:to>
    <xdr:graphicFrame macro="">
      <xdr:nvGraphicFramePr>
        <xdr:cNvPr id="2" name="Chart 2">
          <a:extLst>
            <a:ext uri="{FF2B5EF4-FFF2-40B4-BE49-F238E27FC236}">
              <a16:creationId xmlns:a16="http://schemas.microsoft.com/office/drawing/2014/main" id="{00000000-0008-0000-8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73025</xdr:colOff>
      <xdr:row>38</xdr:row>
      <xdr:rowOff>63500</xdr:rowOff>
    </xdr:from>
    <xdr:to>
      <xdr:col>22</xdr:col>
      <xdr:colOff>431800</xdr:colOff>
      <xdr:row>54</xdr:row>
      <xdr:rowOff>19050</xdr:rowOff>
    </xdr:to>
    <xdr:graphicFrame macro="">
      <xdr:nvGraphicFramePr>
        <xdr:cNvPr id="3" name="Chart 4">
          <a:extLst>
            <a:ext uri="{FF2B5EF4-FFF2-40B4-BE49-F238E27FC236}">
              <a16:creationId xmlns:a16="http://schemas.microsoft.com/office/drawing/2014/main" id="{00000000-0008-0000-8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0.65073</cdr:x>
      <cdr:y>0.96044</cdr:y>
    </cdr:from>
    <cdr:to>
      <cdr:x>0.71662</cdr:x>
      <cdr:y>0.99591</cdr:y>
    </cdr:to>
    <cdr:sp macro="" textlink="">
      <cdr:nvSpPr>
        <cdr:cNvPr id="2" name="TextBox 1">
          <a:extLst xmlns:a="http://schemas.openxmlformats.org/drawingml/2006/main">
            <a:ext uri="{FF2B5EF4-FFF2-40B4-BE49-F238E27FC236}">
              <a16:creationId xmlns:a16="http://schemas.microsoft.com/office/drawing/2014/main" id="{6E2CFB0A-D36F-34E1-44F4-91E3871A8844}"/>
            </a:ext>
          </a:extLst>
        </cdr:cNvPr>
        <cdr:cNvSpPr txBox="1"/>
      </cdr:nvSpPr>
      <cdr:spPr>
        <a:xfrm xmlns:a="http://schemas.openxmlformats.org/drawingml/2006/main">
          <a:off x="10158841" y="6705600"/>
          <a:ext cx="1028621"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Source: NISRA (Labour Force Survey,</a:t>
          </a:r>
          <a:r>
            <a:rPr lang="en-GB" sz="1200" baseline="0">
              <a:latin typeface="Arial" panose="020B0604020202020204" pitchFamily="34" charset="0"/>
              <a:cs typeface="Arial" panose="020B0604020202020204" pitchFamily="34" charset="0"/>
            </a:rPr>
            <a:t> Annual Survey of Hours and Earnings)</a:t>
          </a:r>
          <a:endParaRPr lang="en-GB" sz="120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28575</xdr:colOff>
      <xdr:row>1</xdr:row>
      <xdr:rowOff>66674</xdr:rowOff>
    </xdr:from>
    <xdr:to>
      <xdr:col>0</xdr:col>
      <xdr:colOff>4464050</xdr:colOff>
      <xdr:row>1</xdr:row>
      <xdr:rowOff>3286125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1</xdr:row>
      <xdr:rowOff>66676</xdr:rowOff>
    </xdr:from>
    <xdr:to>
      <xdr:col>1</xdr:col>
      <xdr:colOff>4476750</xdr:colOff>
      <xdr:row>1</xdr:row>
      <xdr:rowOff>3267076</xdr:rowOff>
    </xdr:to>
    <xdr:graphicFrame macro="">
      <xdr:nvGraphicFramePr>
        <xdr:cNvPr id="3" name="Chart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114300</xdr:colOff>
      <xdr:row>1</xdr:row>
      <xdr:rowOff>114301</xdr:rowOff>
    </xdr:from>
    <xdr:to>
      <xdr:col>2</xdr:col>
      <xdr:colOff>4445000</xdr:colOff>
      <xdr:row>1</xdr:row>
      <xdr:rowOff>3248025</xdr:rowOff>
    </xdr:to>
    <xdr:graphicFrame macro="">
      <xdr:nvGraphicFramePr>
        <xdr:cNvPr id="4" name="Chart 1">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44450</xdr:colOff>
      <xdr:row>1</xdr:row>
      <xdr:rowOff>114301</xdr:rowOff>
    </xdr:from>
    <xdr:to>
      <xdr:col>3</xdr:col>
      <xdr:colOff>4130675</xdr:colOff>
      <xdr:row>1</xdr:row>
      <xdr:rowOff>3267075</xdr:rowOff>
    </xdr:to>
    <xdr:graphicFrame macro="">
      <xdr:nvGraphicFramePr>
        <xdr:cNvPr id="5" name="Chart 1">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2</xdr:row>
      <xdr:rowOff>106362</xdr:rowOff>
    </xdr:from>
    <xdr:to>
      <xdr:col>0</xdr:col>
      <xdr:colOff>4445000</xdr:colOff>
      <xdr:row>2</xdr:row>
      <xdr:rowOff>3257550</xdr:rowOff>
    </xdr:to>
    <xdr:graphicFrame macro="">
      <xdr:nvGraphicFramePr>
        <xdr:cNvPr id="6" name="Chart 1">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38099</xdr:colOff>
      <xdr:row>2</xdr:row>
      <xdr:rowOff>66675</xdr:rowOff>
    </xdr:from>
    <xdr:to>
      <xdr:col>2</xdr:col>
      <xdr:colOff>3174</xdr:colOff>
      <xdr:row>2</xdr:row>
      <xdr:rowOff>3257550</xdr:rowOff>
    </xdr:to>
    <xdr:graphicFrame macro="">
      <xdr:nvGraphicFramePr>
        <xdr:cNvPr id="7" name="Chart 1">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57150</xdr:colOff>
      <xdr:row>2</xdr:row>
      <xdr:rowOff>25400</xdr:rowOff>
    </xdr:from>
    <xdr:to>
      <xdr:col>2</xdr:col>
      <xdr:colOff>4391025</xdr:colOff>
      <xdr:row>2</xdr:row>
      <xdr:rowOff>3305175</xdr:rowOff>
    </xdr:to>
    <xdr:graphicFrame macro="">
      <xdr:nvGraphicFramePr>
        <xdr:cNvPr id="8" name="Chart 1">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82551</xdr:colOff>
      <xdr:row>2</xdr:row>
      <xdr:rowOff>68262</xdr:rowOff>
    </xdr:from>
    <xdr:to>
      <xdr:col>3</xdr:col>
      <xdr:colOff>4457701</xdr:colOff>
      <xdr:row>2</xdr:row>
      <xdr:rowOff>3248025</xdr:rowOff>
    </xdr:to>
    <xdr:graphicFrame macro="">
      <xdr:nvGraphicFramePr>
        <xdr:cNvPr id="9" name="Chart 1">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3073587</xdr:colOff>
      <xdr:row>2</xdr:row>
      <xdr:rowOff>3305038</xdr:rowOff>
    </xdr:from>
    <xdr:to>
      <xdr:col>3</xdr:col>
      <xdr:colOff>4182743</xdr:colOff>
      <xdr:row>5</xdr:row>
      <xdr:rowOff>28575</xdr:rowOff>
    </xdr:to>
    <xdr:pic>
      <xdr:nvPicPr>
        <xdr:cNvPr id="10" name="Picture 9">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6646712" y="6867388"/>
          <a:ext cx="1105981" cy="758962"/>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82176</xdr:colOff>
      <xdr:row>2</xdr:row>
      <xdr:rowOff>67236</xdr:rowOff>
    </xdr:from>
    <xdr:to>
      <xdr:col>1</xdr:col>
      <xdr:colOff>5931646</xdr:colOff>
      <xdr:row>2</xdr:row>
      <xdr:rowOff>2226235</xdr:rowOff>
    </xdr:to>
    <xdr:graphicFrame macro="">
      <xdr:nvGraphicFramePr>
        <xdr:cNvPr id="4" name="Chart 1">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156882</xdr:colOff>
      <xdr:row>1</xdr:row>
      <xdr:rowOff>114300</xdr:rowOff>
    </xdr:from>
    <xdr:to>
      <xdr:col>3</xdr:col>
      <xdr:colOff>6936442</xdr:colOff>
      <xdr:row>1</xdr:row>
      <xdr:rowOff>2233706</xdr:rowOff>
    </xdr:to>
    <xdr:graphicFrame macro="">
      <xdr:nvGraphicFramePr>
        <xdr:cNvPr id="8" name="Chart 2">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5991412</xdr:colOff>
      <xdr:row>4</xdr:row>
      <xdr:rowOff>25263</xdr:rowOff>
    </xdr:from>
    <xdr:to>
      <xdr:col>4</xdr:col>
      <xdr:colOff>2615</xdr:colOff>
      <xdr:row>6</xdr:row>
      <xdr:rowOff>19839</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810941" y="7959028"/>
          <a:ext cx="1284941" cy="704282"/>
        </a:xfrm>
        <a:prstGeom prst="rect">
          <a:avLst/>
        </a:prstGeom>
        <a:noFill/>
        <a:ln w="1">
          <a:noFill/>
          <a:miter lim="800000"/>
          <a:headEnd/>
          <a:tailEnd type="none" w="med" len="med"/>
        </a:ln>
        <a:effectLst/>
      </xdr:spPr>
    </xdr:pic>
    <xdr:clientData/>
  </xdr:twoCellAnchor>
  <xdr:twoCellAnchor>
    <xdr:from>
      <xdr:col>1</xdr:col>
      <xdr:colOff>0</xdr:colOff>
      <xdr:row>1</xdr:row>
      <xdr:rowOff>0</xdr:rowOff>
    </xdr:from>
    <xdr:to>
      <xdr:col>1</xdr:col>
      <xdr:colOff>5969000</xdr:colOff>
      <xdr:row>1</xdr:row>
      <xdr:rowOff>2248647</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52294</xdr:colOff>
      <xdr:row>2</xdr:row>
      <xdr:rowOff>104589</xdr:rowOff>
    </xdr:from>
    <xdr:to>
      <xdr:col>3</xdr:col>
      <xdr:colOff>6958852</xdr:colOff>
      <xdr:row>2</xdr:row>
      <xdr:rowOff>2256117</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133163</xdr:colOff>
      <xdr:row>3</xdr:row>
      <xdr:rowOff>60325</xdr:rowOff>
    </xdr:from>
    <xdr:to>
      <xdr:col>3</xdr:col>
      <xdr:colOff>7149353</xdr:colOff>
      <xdr:row>3</xdr:row>
      <xdr:rowOff>2390588</xdr:rowOff>
    </xdr:to>
    <xdr:graphicFrame macro="">
      <xdr:nvGraphicFramePr>
        <xdr:cNvPr id="11" name="Chart 3">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89646</xdr:colOff>
      <xdr:row>2</xdr:row>
      <xdr:rowOff>89648</xdr:rowOff>
    </xdr:from>
    <xdr:to>
      <xdr:col>2</xdr:col>
      <xdr:colOff>6208057</xdr:colOff>
      <xdr:row>2</xdr:row>
      <xdr:rowOff>2229972</xdr:rowOff>
    </xdr:to>
    <xdr:graphicFrame macro="">
      <xdr:nvGraphicFramePr>
        <xdr:cNvPr id="14" name="Chart 1">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xdr:row>
      <xdr:rowOff>52295</xdr:rowOff>
    </xdr:from>
    <xdr:to>
      <xdr:col>1</xdr:col>
      <xdr:colOff>5856941</xdr:colOff>
      <xdr:row>3</xdr:row>
      <xdr:rowOff>2495177</xdr:rowOff>
    </xdr:to>
    <xdr:graphicFrame macro="">
      <xdr:nvGraphicFramePr>
        <xdr:cNvPr id="15" name="Chart 1">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50986</xdr:colOff>
      <xdr:row>3</xdr:row>
      <xdr:rowOff>67795</xdr:rowOff>
    </xdr:from>
    <xdr:to>
      <xdr:col>2</xdr:col>
      <xdr:colOff>6006353</xdr:colOff>
      <xdr:row>3</xdr:row>
      <xdr:rowOff>2353237</xdr:rowOff>
    </xdr:to>
    <xdr:graphicFrame macro="">
      <xdr:nvGraphicFramePr>
        <xdr:cNvPr id="6" name="Chart 1">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73398</xdr:colOff>
      <xdr:row>1</xdr:row>
      <xdr:rowOff>49493</xdr:rowOff>
    </xdr:from>
    <xdr:to>
      <xdr:col>2</xdr:col>
      <xdr:colOff>6185647</xdr:colOff>
      <xdr:row>1</xdr:row>
      <xdr:rowOff>2323353</xdr:rowOff>
    </xdr:to>
    <xdr:graphicFrame macro="">
      <xdr:nvGraphicFramePr>
        <xdr:cNvPr id="5" name="Chart 2">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4242008</xdr:colOff>
      <xdr:row>4</xdr:row>
      <xdr:rowOff>64200</xdr:rowOff>
    </xdr:from>
    <xdr:to>
      <xdr:col>3</xdr:col>
      <xdr:colOff>7068670</xdr:colOff>
      <xdr:row>6</xdr:row>
      <xdr:rowOff>171823</xdr:rowOff>
    </xdr:to>
    <xdr:pic>
      <xdr:nvPicPr>
        <xdr:cNvPr id="11" name="Picture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680537" y="7818671"/>
          <a:ext cx="2826662" cy="817329"/>
        </a:xfrm>
        <a:prstGeom prst="rect">
          <a:avLst/>
        </a:prstGeom>
        <a:noFill/>
        <a:ln w="1">
          <a:noFill/>
          <a:miter lim="800000"/>
          <a:headEnd/>
          <a:tailEnd type="none" w="med" len="med"/>
        </a:ln>
        <a:effectLst/>
      </xdr:spPr>
    </xdr:pic>
    <xdr:clientData/>
  </xdr:twoCellAnchor>
  <xdr:twoCellAnchor>
    <xdr:from>
      <xdr:col>1</xdr:col>
      <xdr:colOff>50800</xdr:colOff>
      <xdr:row>2</xdr:row>
      <xdr:rowOff>50800</xdr:rowOff>
    </xdr:from>
    <xdr:to>
      <xdr:col>1</xdr:col>
      <xdr:colOff>5549899</xdr:colOff>
      <xdr:row>2</xdr:row>
      <xdr:rowOff>2390589</xdr:rowOff>
    </xdr:to>
    <xdr:graphicFrame macro="">
      <xdr:nvGraphicFramePr>
        <xdr:cNvPr id="15" name="Chart 3">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119529</xdr:colOff>
      <xdr:row>1</xdr:row>
      <xdr:rowOff>0</xdr:rowOff>
    </xdr:from>
    <xdr:to>
      <xdr:col>1</xdr:col>
      <xdr:colOff>5647765</xdr:colOff>
      <xdr:row>1</xdr:row>
      <xdr:rowOff>2263588</xdr:rowOff>
    </xdr:to>
    <xdr:graphicFrame macro="">
      <xdr:nvGraphicFramePr>
        <xdr:cNvPr id="12" name="Chart 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67236</xdr:colOff>
      <xdr:row>1</xdr:row>
      <xdr:rowOff>127000</xdr:rowOff>
    </xdr:from>
    <xdr:to>
      <xdr:col>3</xdr:col>
      <xdr:colOff>7201647</xdr:colOff>
      <xdr:row>1</xdr:row>
      <xdr:rowOff>2286000</xdr:rowOff>
    </xdr:to>
    <xdr:graphicFrame macro="">
      <xdr:nvGraphicFramePr>
        <xdr:cNvPr id="2" name="Chart 3">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112058</xdr:colOff>
      <xdr:row>2</xdr:row>
      <xdr:rowOff>74706</xdr:rowOff>
    </xdr:from>
    <xdr:to>
      <xdr:col>3</xdr:col>
      <xdr:colOff>7313705</xdr:colOff>
      <xdr:row>2</xdr:row>
      <xdr:rowOff>2360706</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80868</xdr:colOff>
      <xdr:row>3</xdr:row>
      <xdr:rowOff>82738</xdr:rowOff>
    </xdr:from>
    <xdr:to>
      <xdr:col>3</xdr:col>
      <xdr:colOff>7261411</xdr:colOff>
      <xdr:row>3</xdr:row>
      <xdr:rowOff>2368176</xdr:rowOff>
    </xdr:to>
    <xdr:graphicFrame macro="">
      <xdr:nvGraphicFramePr>
        <xdr:cNvPr id="4" name="Chart 4">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52296</xdr:colOff>
      <xdr:row>2</xdr:row>
      <xdr:rowOff>112059</xdr:rowOff>
    </xdr:from>
    <xdr:to>
      <xdr:col>2</xdr:col>
      <xdr:colOff>6387354</xdr:colOff>
      <xdr:row>2</xdr:row>
      <xdr:rowOff>2420470</xdr:rowOff>
    </xdr:to>
    <xdr:graphicFrame macro="">
      <xdr:nvGraphicFramePr>
        <xdr:cNvPr id="19" name="Chart 2">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29882</xdr:colOff>
      <xdr:row>3</xdr:row>
      <xdr:rowOff>44824</xdr:rowOff>
    </xdr:from>
    <xdr:to>
      <xdr:col>1</xdr:col>
      <xdr:colOff>5685118</xdr:colOff>
      <xdr:row>3</xdr:row>
      <xdr:rowOff>2427941</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82176</xdr:colOff>
      <xdr:row>3</xdr:row>
      <xdr:rowOff>74707</xdr:rowOff>
    </xdr:from>
    <xdr:to>
      <xdr:col>2</xdr:col>
      <xdr:colOff>6447117</xdr:colOff>
      <xdr:row>3</xdr:row>
      <xdr:rowOff>2398059</xdr:rowOff>
    </xdr:to>
    <xdr:graphicFrame macro="">
      <xdr:nvGraphicFramePr>
        <xdr:cNvPr id="16" name="Chart 1">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108698</xdr:colOff>
      <xdr:row>1</xdr:row>
      <xdr:rowOff>45383</xdr:rowOff>
    </xdr:from>
    <xdr:to>
      <xdr:col>2</xdr:col>
      <xdr:colOff>6551705</xdr:colOff>
      <xdr:row>1</xdr:row>
      <xdr:rowOff>2383118</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ables/table1.xml><?xml version="1.0" encoding="utf-8"?>
<table xmlns="http://schemas.openxmlformats.org/spreadsheetml/2006/main" id="57" name="Contents" displayName="Contents" ref="A10:H140" totalsRowShown="0" headerRowDxfId="1164" dataDxfId="1163" tableBorderDxfId="1162">
  <autoFilter ref="A10:H14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ref="A11:G140">
    <sortCondition ref="G11:G140" customList="New,Updated,No,Final"/>
    <sortCondition descending="1" ref="F11:F140"/>
  </sortState>
  <tableColumns count="8">
    <tableColumn id="1" name="Data (name)" dataDxfId="1161" dataCellStyle="Hyperlink"/>
    <tableColumn id="2" name="Data (Source)" dataDxfId="1160"/>
    <tableColumn id="3" name="Worksheet contains" dataDxfId="1159"/>
    <tableColumn id="4" name=" Data Source" dataDxfId="1158"/>
    <tableColumn id="5" name="Period the data relates to" dataDxfId="1157"/>
    <tableColumn id="6" name="Last updated" dataDxfId="1156"/>
    <tableColumn id="7" name="New or updated in this release" dataDxfId="1155"/>
    <tableColumn id="8" name="Date checked/updated" dataDxfId="1154"/>
  </tableColumns>
  <tableStyleInfo showFirstColumn="0" showLastColumn="0" showRowStripes="1" showColumnStripes="0"/>
</table>
</file>

<file path=xl/tables/table10.xml><?xml version="1.0" encoding="utf-8"?>
<table xmlns="http://schemas.openxmlformats.org/spreadsheetml/2006/main" id="56" name="Redundancies" displayName="Redundancies" ref="A10:C175" totalsRowShown="0" tableBorderDxfId="1042">
  <autoFilter ref="A10:C175">
    <filterColumn colId="0" hiddenButton="1"/>
    <filterColumn colId="1" hiddenButton="1"/>
    <filterColumn colId="2" hiddenButton="1"/>
  </autoFilter>
  <tableColumns count="3">
    <tableColumn id="1" name="Month" dataDxfId="1041"/>
    <tableColumn id="2" name="Confirmed Redundancies within SIC I (Accommodation and food service activities)" dataDxfId="1040" dataCellStyle="Comma"/>
    <tableColumn id="3" name="Redundancies in Northern Ireland" dataDxfId="1039" dataCellStyle="Comma"/>
  </tableColumns>
  <tableStyleInfo showFirstColumn="0" showLastColumn="0" showRowStripes="1" showColumnStripes="0"/>
</table>
</file>

<file path=xl/tables/table11.xml><?xml version="1.0" encoding="utf-8"?>
<table xmlns="http://schemas.openxmlformats.org/spreadsheetml/2006/main" id="38" name="Cruise_Ships_Monthly" displayName="Cruise_Ships_Monthly" ref="A10:I148" totalsRowShown="0" headerRowDxfId="1038" headerRowBorderDxfId="1037" tableBorderDxfId="1036" headerRowCellStyle="Comma 10">
  <autoFilter ref="A10:I1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Month" dataDxfId="1035" dataCellStyle="Normal 2 2"/>
    <tableColumn id="2" name="Ships docking in Belfast" dataDxfId="1034" dataCellStyle="Comma 10"/>
    <tableColumn id="3" name="Passengers and Crew onboard ships docking in Belfast" dataDxfId="1033" dataCellStyle="Comma 10"/>
    <tableColumn id="4" name="Ships docking in Londonderry" dataDxfId="1032" dataCellStyle="Comma 10"/>
    <tableColumn id="5" name="Passengers and Crew onboard ships docking in Londonderry" dataDxfId="1031" dataCellStyle="Comma 10"/>
    <tableColumn id="6" name="Ships docking at other locations in Northern Ireland" dataDxfId="1030" dataCellStyle="Comma 10"/>
    <tableColumn id="7" name="Passengers and Crew onboard ships docking in other locations in Northern Ireland" dataDxfId="1029" dataCellStyle="Comma 10"/>
    <tableColumn id="8" name="Total ships docking in Northern Ireland" dataDxfId="1028" dataCellStyle="Comma 10">
      <calculatedColumnFormula>B11+D11+F11</calculatedColumnFormula>
    </tableColumn>
    <tableColumn id="9" name="Total Passengers and Crew onboard ships docking in Northern Ireland" dataDxfId="1027" dataCellStyle="Comma 10">
      <calculatedColumnFormula>C11+E11+G11</calculatedColumnFormula>
    </tableColumn>
  </tableColumns>
  <tableStyleInfo showFirstColumn="0" showLastColumn="0" showRowStripes="1" showColumnStripes="0"/>
</table>
</file>

<file path=xl/tables/table12.xml><?xml version="1.0" encoding="utf-8"?>
<table xmlns="http://schemas.openxmlformats.org/spreadsheetml/2006/main" id="41" name="Cruise_Ships_Monthly42" displayName="Cruise_Ships_Monthly42" ref="A10:K137" totalsRowShown="0" headerRowDxfId="1026" headerRowBorderDxfId="1025" tableBorderDxfId="1024" headerRowCellStyle="Comma 10">
  <autoFilter ref="A10:K1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Month" dataDxfId="1023" dataCellStyle="Normal 2 2"/>
    <tableColumn id="2" name="Ships docking in Belfast" dataDxfId="1022" dataCellStyle="Comma 10"/>
    <tableColumn id="3" name="Passengers and Crew onboard ships docking in Belfast" dataDxfId="1021" dataCellStyle="Comma 10"/>
    <tableColumn id="4" name="Ships docking in Londonderry" dataDxfId="1020" dataCellStyle="Comma 10"/>
    <tableColumn id="5" name="Passengers and Crew onboard ships docking in Londonderry" dataDxfId="1019" dataCellStyle="Comma 10"/>
    <tableColumn id="6" name="Ships docking at other locations in Northern Ireland" dataDxfId="1018" dataCellStyle="Comma 10"/>
    <tableColumn id="7" name="Passengers and Crew onboard ships docking in other locations in Northern Ireland" dataDxfId="1017" dataCellStyle="Comma 10"/>
    <tableColumn id="8" name="Total ships docking in Northern Ireland" dataDxfId="1016" dataCellStyle="Comma 10"/>
    <tableColumn id="9" name="Total Passengers and Crew onboard ships docking in Northern Ireland" dataDxfId="1015" dataCellStyle="Comma 10"/>
    <tableColumn id="10" name="Change year on year in total ships docking in NI (%)" dataDxfId="1014"/>
    <tableColumn id="11" name="Change year on year in total passengers and crew onboard ships docking in NI (%)" dataDxfId="1013"/>
  </tableColumns>
  <tableStyleInfo showFirstColumn="0" showLastColumn="0" showRowStripes="1" showColumnStripes="0"/>
</table>
</file>

<file path=xl/tables/table13.xml><?xml version="1.0" encoding="utf-8"?>
<table xmlns="http://schemas.openxmlformats.org/spreadsheetml/2006/main" id="65" name="UK_Travel_Abroad" displayName="UK_Travel_Abroad" ref="A8:E90" totalsRowShown="0">
  <autoFilter ref="A8:E90">
    <filterColumn colId="0" hiddenButton="1"/>
    <filterColumn colId="1" hiddenButton="1"/>
    <filterColumn colId="2" hiddenButton="1"/>
    <filterColumn colId="3" hiddenButton="1"/>
    <filterColumn colId="4" hiddenButton="1"/>
  </autoFilter>
  <tableColumns count="5">
    <tableColumn id="1" name="Date" dataDxfId="1012"/>
    <tableColumn id="2" name="Trips (thousands)" dataDxfId="1011" dataCellStyle="Comma"/>
    <tableColumn id="5" name="Change (%) year on year in Trips" dataDxfId="1010" dataCellStyle="Comma">
      <calculatedColumnFormula>(UK_Travel_Abroad[[#This Row],[Trips (thousands)]]-B4)/B4</calculatedColumnFormula>
    </tableColumn>
    <tableColumn id="3" name="Spend (£ Millions)" dataDxfId="1009" dataCellStyle="Comma"/>
    <tableColumn id="4" name="Change (%) year on year in Spend" dataDxfId="1008" dataCellStyle="Percent"/>
  </tableColumns>
  <tableStyleInfo showFirstColumn="0" showLastColumn="0" showRowStripes="1" showColumnStripes="0"/>
</table>
</file>

<file path=xl/tables/table14.xml><?xml version="1.0" encoding="utf-8"?>
<table xmlns="http://schemas.openxmlformats.org/spreadsheetml/2006/main" id="67" name="Overseas_visits_to_UK" displayName="Overseas_visits_to_UK" ref="A8:E89" totalsRowShown="0">
  <autoFilter ref="A8:E89">
    <filterColumn colId="0" hiddenButton="1"/>
    <filterColumn colId="1" hiddenButton="1"/>
    <filterColumn colId="2" hiddenButton="1"/>
    <filterColumn colId="3" hiddenButton="1"/>
    <filterColumn colId="4" hiddenButton="1"/>
  </autoFilter>
  <tableColumns count="5">
    <tableColumn id="1" name="Date" dataDxfId="1007"/>
    <tableColumn id="2" name="Trips (thousands)" dataDxfId="1006" dataCellStyle="Comma"/>
    <tableColumn id="5" name="Change (%) year on year in Trips" dataDxfId="1005" dataCellStyle="Percent"/>
    <tableColumn id="3" name="Spend (£ Millions)" dataDxfId="1004" dataCellStyle="Comma"/>
    <tableColumn id="4" name="Change (%) year on year in Spend" dataDxfId="1003" dataCellStyle="Percent"/>
  </tableColumns>
  <tableStyleInfo showFirstColumn="0" showLastColumn="0" showRowStripes="1" showColumnStripes="0"/>
</table>
</file>

<file path=xl/tables/table15.xml><?xml version="1.0" encoding="utf-8"?>
<table xmlns="http://schemas.openxmlformats.org/spreadsheetml/2006/main" id="2" name="departing_passengers_monthly" displayName="departing_passengers_monthly" ref="A6:EL9" totalsRowShown="0" headerRowDxfId="1002" dataDxfId="1001" tableBorderDxfId="1000">
  <tableColumns count="142">
    <tableColumn id="1" name="Column1" dataDxfId="999"/>
    <tableColumn id="2" name="Jan-12" dataDxfId="998"/>
    <tableColumn id="3" name="Feb-12" dataDxfId="997"/>
    <tableColumn id="4" name="Mar-12" dataDxfId="996"/>
    <tableColumn id="5" name="Apr-12" dataDxfId="995"/>
    <tableColumn id="6" name="May-12" dataDxfId="994"/>
    <tableColumn id="7" name="Jun-12" dataDxfId="993"/>
    <tableColumn id="8" name="Jul-12" dataDxfId="992"/>
    <tableColumn id="9" name="Aug-12" dataDxfId="991"/>
    <tableColumn id="10" name="Sep-12" dataDxfId="990"/>
    <tableColumn id="11" name="Oct-12" dataDxfId="989"/>
    <tableColumn id="12" name="Nov-12" dataDxfId="988"/>
    <tableColumn id="13" name="Dec-12" dataDxfId="987"/>
    <tableColumn id="14" name="Jan-13" dataDxfId="986"/>
    <tableColumn id="15" name="Feb-13" dataDxfId="985"/>
    <tableColumn id="16" name="Mar-13" dataDxfId="984"/>
    <tableColumn id="17" name="Apr-13" dataDxfId="983"/>
    <tableColumn id="18" name="May-13" dataDxfId="982"/>
    <tableColumn id="19" name="Jun-13" dataDxfId="981"/>
    <tableColumn id="20" name="Jul-13" dataDxfId="980"/>
    <tableColumn id="21" name="Aug-13" dataDxfId="979"/>
    <tableColumn id="22" name="Sep-13" dataDxfId="978"/>
    <tableColumn id="23" name="Oct-13" dataDxfId="977"/>
    <tableColumn id="24" name="Nov-13" dataDxfId="976"/>
    <tableColumn id="25" name="Dec-13" dataDxfId="975"/>
    <tableColumn id="26" name="Jan-14" dataDxfId="974"/>
    <tableColumn id="27" name="Feb-14" dataDxfId="973"/>
    <tableColumn id="28" name="Mar-14" dataDxfId="972"/>
    <tableColumn id="29" name="Apr-14" dataDxfId="971"/>
    <tableColumn id="30" name="May-14" dataDxfId="970"/>
    <tableColumn id="31" name="Jun-14" dataDxfId="969"/>
    <tableColumn id="32" name="Jul-14" dataDxfId="968"/>
    <tableColumn id="33" name="Aug-14" dataDxfId="967"/>
    <tableColumn id="34" name="Sep-14" dataDxfId="966"/>
    <tableColumn id="35" name="Oct-14" dataDxfId="965"/>
    <tableColumn id="36" name="Nov-14" dataDxfId="964"/>
    <tableColumn id="37" name="Dec-14" dataDxfId="963"/>
    <tableColumn id="38" name="Jan-15" dataDxfId="962"/>
    <tableColumn id="39" name="Feb-15" dataDxfId="961"/>
    <tableColumn id="40" name="Mar-15" dataDxfId="960"/>
    <tableColumn id="41" name="Apr-15" dataDxfId="959"/>
    <tableColumn id="42" name="May-15" dataDxfId="958"/>
    <tableColumn id="43" name="Jun-15" dataDxfId="957"/>
    <tableColumn id="44" name="Jul-15" dataDxfId="956"/>
    <tableColumn id="45" name="Aug-15" dataDxfId="955"/>
    <tableColumn id="46" name="Sep-15" dataDxfId="954"/>
    <tableColumn id="47" name="Oct-15" dataDxfId="953"/>
    <tableColumn id="48" name="Nov-15" dataDxfId="952"/>
    <tableColumn id="49" name="Dec-15" dataDxfId="951"/>
    <tableColumn id="50" name="Jan-16" dataDxfId="950"/>
    <tableColumn id="51" name="Feb-16" dataDxfId="949"/>
    <tableColumn id="52" name="Mar-16" dataDxfId="948"/>
    <tableColumn id="53" name="Apr-16" dataDxfId="947"/>
    <tableColumn id="54" name="May-16" dataDxfId="946"/>
    <tableColumn id="55" name="Jun-16" dataDxfId="945"/>
    <tableColumn id="56" name="Jul-16" dataDxfId="944"/>
    <tableColumn id="57" name="Aug-16" dataDxfId="943"/>
    <tableColumn id="58" name="Sep-16" dataDxfId="942"/>
    <tableColumn id="59" name="Oct-16" dataDxfId="941"/>
    <tableColumn id="60" name="Nov-16" dataDxfId="940"/>
    <tableColumn id="61" name="Dec-16" dataDxfId="939"/>
    <tableColumn id="62" name="Jan-17" dataDxfId="938" dataCellStyle="Percent 2"/>
    <tableColumn id="63" name="Feb-17" dataDxfId="937" dataCellStyle="Percent 2"/>
    <tableColumn id="64" name="Mar-17" dataDxfId="936" dataCellStyle="Percent 2"/>
    <tableColumn id="65" name="Apr-17" dataDxfId="935" dataCellStyle="Percent 2"/>
    <tableColumn id="66" name="May-17" dataDxfId="934" dataCellStyle="Percent 2"/>
    <tableColumn id="67" name="Jun-17" dataDxfId="933" dataCellStyle="Percent 2"/>
    <tableColumn id="68" name="Jul-17" dataDxfId="932" dataCellStyle="Percent 2"/>
    <tableColumn id="69" name="Aug-17" dataDxfId="931" dataCellStyle="Percent 2"/>
    <tableColumn id="70" name="Sep-17" dataDxfId="930" dataCellStyle="Percent 2"/>
    <tableColumn id="71" name="Oct-17" dataDxfId="929" dataCellStyle="Percent 2"/>
    <tableColumn id="72" name="Nov-17" dataDxfId="928" dataCellStyle="Percent 2"/>
    <tableColumn id="73" name="Dec-17" dataDxfId="927" dataCellStyle="Percent 2"/>
    <tableColumn id="74" name="Jan-18" dataDxfId="926"/>
    <tableColumn id="75" name="Feb-18" dataDxfId="925"/>
    <tableColumn id="76" name="Mar-18" dataDxfId="924"/>
    <tableColumn id="77" name="Apr-18" dataDxfId="923"/>
    <tableColumn id="78" name="May-18" dataDxfId="922"/>
    <tableColumn id="79" name="Jun-18" dataDxfId="921"/>
    <tableColumn id="80" name="Jul-18" dataDxfId="920"/>
    <tableColumn id="81" name="Aug-18" dataDxfId="919"/>
    <tableColumn id="82" name="Sep-18" dataDxfId="918"/>
    <tableColumn id="83" name="Oct-18" dataDxfId="917"/>
    <tableColumn id="84" name="Nov-18" dataDxfId="916"/>
    <tableColumn id="85" name="Dec-18" dataDxfId="915"/>
    <tableColumn id="86" name="Jan-19" dataDxfId="914"/>
    <tableColumn id="87" name="Feb-19" dataDxfId="913"/>
    <tableColumn id="88" name="Mar-19" dataDxfId="912"/>
    <tableColumn id="89" name="Apr-19" dataDxfId="911"/>
    <tableColumn id="90" name="May-19" dataDxfId="910"/>
    <tableColumn id="91" name="Jun-19" dataDxfId="909"/>
    <tableColumn id="92" name="Jul-19" dataDxfId="908"/>
    <tableColumn id="93" name="Aug-19" dataDxfId="907"/>
    <tableColumn id="94" name="Sep-19" dataDxfId="906"/>
    <tableColumn id="95" name="Oct-19" dataDxfId="905"/>
    <tableColumn id="96" name="Nov-19" dataDxfId="904"/>
    <tableColumn id="97" name="Dec-19" dataDxfId="903"/>
    <tableColumn id="98" name="Jan-20" dataDxfId="902"/>
    <tableColumn id="99" name="Feb-20" dataDxfId="901"/>
    <tableColumn id="100" name="Mar-20" dataDxfId="900"/>
    <tableColumn id="101" name="Apr-20" dataDxfId="899"/>
    <tableColumn id="102" name="May-20" dataDxfId="898"/>
    <tableColumn id="103" name="Jun-20" dataDxfId="897"/>
    <tableColumn id="104" name="Jul-20" dataDxfId="896"/>
    <tableColumn id="105" name="Aug-20" dataDxfId="895"/>
    <tableColumn id="106" name="Sep-20" dataDxfId="894"/>
    <tableColumn id="107" name="Oct-20" dataDxfId="893"/>
    <tableColumn id="108" name="Nov-20" dataDxfId="892"/>
    <tableColumn id="109" name="Dec-20" dataDxfId="891"/>
    <tableColumn id="116" name="Jan-21" dataDxfId="890"/>
    <tableColumn id="117" name="Feb-21" dataDxfId="889"/>
    <tableColumn id="121" name="Mar-21" dataDxfId="888" dataCellStyle="Percent 2"/>
    <tableColumn id="120" name="Apr-21" dataDxfId="887" dataCellStyle="Percent 2"/>
    <tableColumn id="118" name="May-21" dataDxfId="886"/>
    <tableColumn id="119" name="Jun 21" dataDxfId="885"/>
    <tableColumn id="110" name="Jul 21" dataDxfId="884"/>
    <tableColumn id="111" name="Aug 21" dataDxfId="883"/>
    <tableColumn id="112" name="Sep 21" dataDxfId="882"/>
    <tableColumn id="113" name="Oct 21" dataDxfId="881"/>
    <tableColumn id="114" name="Nov 21" dataDxfId="880"/>
    <tableColumn id="115" name="Dec 21" dataDxfId="879"/>
    <tableColumn id="122" name="Jan 22" dataDxfId="878"/>
    <tableColumn id="123" name="Feb 22" dataDxfId="877"/>
    <tableColumn id="124" name="Mar 22" dataDxfId="876"/>
    <tableColumn id="125" name="Apr 22" dataDxfId="875"/>
    <tableColumn id="127" name="May 22" dataDxfId="874"/>
    <tableColumn id="126" name="Jun 22" dataDxfId="873"/>
    <tableColumn id="128" name="Jul 22" dataDxfId="872"/>
    <tableColumn id="129" name="Aug 22" dataDxfId="871"/>
    <tableColumn id="130" name="Sep 22" dataDxfId="870"/>
    <tableColumn id="131" name="Oct 22" dataDxfId="869"/>
    <tableColumn id="132" name="Nov 22" dataDxfId="868"/>
    <tableColumn id="133" name="Dec 22" dataDxfId="867"/>
    <tableColumn id="134" name="Jan 23" dataDxfId="866"/>
    <tableColumn id="135" name="Feb 23" dataDxfId="865"/>
    <tableColumn id="137" name="Mar 23" dataDxfId="864"/>
    <tableColumn id="138" name="Apr 23" dataDxfId="863"/>
    <tableColumn id="139" name="May 23" dataDxfId="862"/>
    <tableColumn id="140" name="Jun 23" dataDxfId="861"/>
    <tableColumn id="136" name="Jul 23" dataDxfId="860"/>
    <tableColumn id="141" name="Aug 23" dataDxfId="859"/>
    <tableColumn id="142" name="Sep 23" dataDxfId="858"/>
  </tableColumns>
  <tableStyleInfo showFirstColumn="0" showLastColumn="0" showRowStripes="1" showColumnStripes="0"/>
</table>
</file>

<file path=xl/tables/table16.xml><?xml version="1.0" encoding="utf-8"?>
<table xmlns="http://schemas.openxmlformats.org/spreadsheetml/2006/main" id="4" name="departing_passengers_12_monthly" displayName="departing_passengers_12_monthly" ref="A6:EA9" totalsRowShown="0" headerRowDxfId="857" dataDxfId="856" tableBorderDxfId="855">
  <tableColumns count="131">
    <tableColumn id="1" name="Column1" dataDxfId="854"/>
    <tableColumn id="2" name="12 months to Dec 2012" dataDxfId="853"/>
    <tableColumn id="3" name="12 months to Jan 2013" dataDxfId="852"/>
    <tableColumn id="4" name="12 months to Feb 2013" dataDxfId="851"/>
    <tableColumn id="5" name="12 months to Mar 2013" dataDxfId="850"/>
    <tableColumn id="6" name="12 months to Apr 2013" dataDxfId="849"/>
    <tableColumn id="7" name="12 months to May 2013" dataDxfId="848"/>
    <tableColumn id="8" name="12 months to Jun 2013" dataDxfId="847"/>
    <tableColumn id="9" name="12 months to Jul 2013" dataDxfId="846"/>
    <tableColumn id="10" name="12 months to Aug 2013" dataDxfId="845"/>
    <tableColumn id="11" name="12 months to Sept 2013" dataDxfId="844"/>
    <tableColumn id="12" name="12 months to Oct 2013" dataDxfId="843"/>
    <tableColumn id="13" name="12 months to Nov 2013" dataDxfId="842"/>
    <tableColumn id="14" name="12 months to Dec 2013" dataDxfId="841"/>
    <tableColumn id="15" name="12 months to Jan 2014" dataDxfId="840"/>
    <tableColumn id="16" name="12 months to Feb 2014" dataDxfId="839"/>
    <tableColumn id="17" name="12 months to Mar 2014" dataDxfId="838"/>
    <tableColumn id="18" name="12 months to Apr 2014" dataDxfId="837"/>
    <tableColumn id="19" name="12 months to May 2014" dataDxfId="836"/>
    <tableColumn id="20" name="12 months to Jun 2014" dataDxfId="835"/>
    <tableColumn id="21" name="12 months to Jul 2014" dataDxfId="834"/>
    <tableColumn id="22" name="12 months to Aug 2014" dataDxfId="833"/>
    <tableColumn id="23" name="12 months to Sep 2014" dataDxfId="832"/>
    <tableColumn id="24" name="12 months to Oct 2014" dataDxfId="831"/>
    <tableColumn id="25" name="12 months to Nov 2014" dataDxfId="830"/>
    <tableColumn id="26" name="12 months to Dec 2014" dataDxfId="829"/>
    <tableColumn id="27" name="12 months to Jan 2015" dataDxfId="828"/>
    <tableColumn id="28" name="12 months to Feb 2015" dataDxfId="827"/>
    <tableColumn id="29" name="12 months to Mar 2015" dataDxfId="826"/>
    <tableColumn id="30" name="12 months to Apr 2015" dataDxfId="825"/>
    <tableColumn id="31" name="12 months to May 2015" dataDxfId="824"/>
    <tableColumn id="32" name="12 months to Jun 2015" dataDxfId="823"/>
    <tableColumn id="33" name="12 months to Jul 2015" dataDxfId="822"/>
    <tableColumn id="34" name="12 months to Aug 2015" dataDxfId="821"/>
    <tableColumn id="35" name="12 months to Sep 2015" dataDxfId="820"/>
    <tableColumn id="36" name="12 months to Oct 2015" dataDxfId="819"/>
    <tableColumn id="37" name="12 months to Nov 2015" dataDxfId="818"/>
    <tableColumn id="38" name="12 months to Dec 2015" dataDxfId="817"/>
    <tableColumn id="39" name="12 months to Jan 2016" dataDxfId="816"/>
    <tableColumn id="40" name="12 months to Feb 2016" dataDxfId="815"/>
    <tableColumn id="41" name="12 months to Mar 2016" dataDxfId="814"/>
    <tableColumn id="42" name="12 months to Apr 2016" dataDxfId="813"/>
    <tableColumn id="43" name="12 months to May 2016" dataDxfId="812"/>
    <tableColumn id="44" name="12 months to Jun 2016" dataDxfId="811"/>
    <tableColumn id="45" name="12 months to Jul 2016" dataDxfId="810"/>
    <tableColumn id="46" name="12 months to Aug 2016" dataDxfId="809"/>
    <tableColumn id="47" name="12 months to Sep 2016" dataDxfId="808"/>
    <tableColumn id="48" name="12 months to Oct 2016" dataDxfId="807"/>
    <tableColumn id="49" name="12 months to Nov 2016" dataDxfId="806"/>
    <tableColumn id="50" name="12 months to Dec 2016" dataDxfId="805"/>
    <tableColumn id="51" name="12 months to Jan 2017" dataDxfId="804"/>
    <tableColumn id="52" name="12 months to Feb 2017" dataDxfId="803"/>
    <tableColumn id="53" name="12 months to Mar 2017" dataDxfId="802"/>
    <tableColumn id="54" name="12 months to Apr 2017" dataDxfId="801"/>
    <tableColumn id="55" name="12 months to May 2017" dataDxfId="800"/>
    <tableColumn id="56" name="12 months to Jun 2017" dataDxfId="799"/>
    <tableColumn id="57" name="12 months to Jul 2017" dataDxfId="798"/>
    <tableColumn id="58" name="12 months to Aug 2017" dataDxfId="797"/>
    <tableColumn id="59" name="12 months to Sep 2017" dataDxfId="796"/>
    <tableColumn id="60" name="12 months to Oct 2017" dataDxfId="795"/>
    <tableColumn id="61" name="12 months to Nov 2017" dataDxfId="794"/>
    <tableColumn id="62" name="12 months to Dec 2017" dataDxfId="793"/>
    <tableColumn id="63" name="12 months to Jan 2018" dataDxfId="792"/>
    <tableColumn id="64" name="12 months to Feb 2018" dataDxfId="791"/>
    <tableColumn id="65" name="12 months to Mar 2018" dataDxfId="790"/>
    <tableColumn id="66" name="12 months to Apr 2018" dataDxfId="789"/>
    <tableColumn id="67" name="12 months to May 2018" dataDxfId="788"/>
    <tableColumn id="68" name="12 months to June 2018" dataDxfId="787"/>
    <tableColumn id="69" name="12 months to Jul 2018" dataDxfId="786"/>
    <tableColumn id="70" name="12 months to Aug 2018" dataDxfId="785"/>
    <tableColumn id="71" name="12 months to Sep 2018" dataDxfId="784"/>
    <tableColumn id="72" name="12 months to Oct 2018" dataDxfId="783"/>
    <tableColumn id="73" name="12 months to Nov 2018" dataDxfId="782"/>
    <tableColumn id="74" name="12 months to Dec 2018" dataDxfId="781"/>
    <tableColumn id="75" name="12 months to Jan 2019" dataDxfId="780"/>
    <tableColumn id="76" name="12 months to Feb 2019" dataDxfId="779"/>
    <tableColumn id="77" name="12 months to Mar 2019" dataDxfId="778"/>
    <tableColumn id="78" name="12 months to Apr 2019" dataDxfId="777"/>
    <tableColumn id="79" name="12 months to May 2019" dataDxfId="776"/>
    <tableColumn id="80" name="12 months to Jun 2019" dataDxfId="775"/>
    <tableColumn id="81" name="12 months to Jul 2019" dataDxfId="774"/>
    <tableColumn id="82" name="12 months to Aug 2019" dataDxfId="773"/>
    <tableColumn id="83" name="12 months to Sep 2019" dataDxfId="772"/>
    <tableColumn id="84" name="12 months to Oct 2019" dataDxfId="771"/>
    <tableColumn id="85" name="12 months to Nov 2019" dataDxfId="770"/>
    <tableColumn id="86" name="12 months to Dec 2019" dataDxfId="769"/>
    <tableColumn id="87" name="12 months to Jan 2020" dataDxfId="768"/>
    <tableColumn id="88" name="12 months to Feb 2020" dataDxfId="767"/>
    <tableColumn id="89" name="12 months to Mar 2020" dataDxfId="766"/>
    <tableColumn id="90" name="12 months to Apr 2020" dataDxfId="765"/>
    <tableColumn id="91" name="12 months to May 2020" dataDxfId="764"/>
    <tableColumn id="92" name="12 months to Jun 2020" dataDxfId="763"/>
    <tableColumn id="93" name="12 months to Jul 2020" dataDxfId="762"/>
    <tableColumn id="94" name="12 months to Aug 2020" dataDxfId="761"/>
    <tableColumn id="95" name="12 months to Sept 2020" dataDxfId="760"/>
    <tableColumn id="96" name="12 months to Oct 2020" dataDxfId="759"/>
    <tableColumn id="97" name="12 months to Nov 2020" dataDxfId="758"/>
    <tableColumn id="104" name="12 months to Dec 2020"/>
    <tableColumn id="103" name="12 months to Jan 2021"/>
    <tableColumn id="102" name="12 months to Feb 2021"/>
    <tableColumn id="101" name="12 months to Mar 2021"/>
    <tableColumn id="100" name="12 months to Apr 2021"/>
    <tableColumn id="99" name="12 months to May 2021"/>
    <tableColumn id="98" name="12 months to Jun 2021" dataDxfId="757"/>
    <tableColumn id="105" name="12 months to Jul 2021" dataDxfId="756"/>
    <tableColumn id="106" name="12 months to Aug 2021" dataDxfId="755"/>
    <tableColumn id="107" name="12 months to Sep 2021" dataDxfId="754"/>
    <tableColumn id="108" name="12 months to Oct 2021" dataDxfId="753"/>
    <tableColumn id="109" name="12 months to Nov 2021" dataDxfId="752"/>
    <tableColumn id="110" name="12 months to Dec 2021" dataDxfId="751"/>
    <tableColumn id="111" name="12 months to Jan 2022" dataDxfId="750"/>
    <tableColumn id="112" name="12 months to Feb 2022" dataDxfId="749"/>
    <tableColumn id="113" name="12 months to Mar 2022" dataDxfId="748"/>
    <tableColumn id="114" name="12 months to Apr 2022" dataDxfId="747"/>
    <tableColumn id="115" name="12 months to May 2022" dataDxfId="746"/>
    <tableColumn id="116" name="12 months to Jun 2022" dataDxfId="745"/>
    <tableColumn id="117" name="12 months to Jul 2022" dataDxfId="744"/>
    <tableColumn id="118" name="12 months to Aug 2022" dataDxfId="743"/>
    <tableColumn id="119" name="12 months to Sep 2022" dataDxfId="742"/>
    <tableColumn id="120" name="12 months to Oct 2022" dataDxfId="741"/>
    <tableColumn id="121" name="12 months to Nov 2022" dataDxfId="740"/>
    <tableColumn id="122" name="12 months to Dec 2022" dataDxfId="739"/>
    <tableColumn id="123" name="12 months to Jan 2023" dataDxfId="738"/>
    <tableColumn id="124" name="12 months to Feb 2023" dataDxfId="737"/>
    <tableColumn id="125" name="12 months to Mar 2023" dataDxfId="736"/>
    <tableColumn id="126" name="12 months to Apr 2023" dataDxfId="735"/>
    <tableColumn id="127" name="12 months to May 2023" dataDxfId="734"/>
    <tableColumn id="128" name="12 months to Jun 2023" dataDxfId="733"/>
    <tableColumn id="129" name="12 months to Jul 2023" dataDxfId="732"/>
    <tableColumn id="130" name="12 months to Aug 2023" dataDxfId="731"/>
    <tableColumn id="131" name="12 months to Sep 2023" dataDxfId="730"/>
  </tableColumns>
  <tableStyleInfo showFirstColumn="0" showLastColumn="0" showRowStripes="1" showColumnStripes="0"/>
</table>
</file>

<file path=xl/tables/table17.xml><?xml version="1.0" encoding="utf-8"?>
<table xmlns="http://schemas.openxmlformats.org/spreadsheetml/2006/main" id="21" name="NI_overnight_trips" displayName="NI_overnight_trips" ref="A10:C125" totalsRowShown="0" headerRowDxfId="729" tableBorderDxfId="728" headerRowCellStyle="Percent">
  <autoFilter ref="A10:C125">
    <filterColumn colId="0" hiddenButton="1"/>
    <filterColumn colId="1" hiddenButton="1"/>
    <filterColumn colId="2" hiddenButton="1"/>
  </autoFilter>
  <tableColumns count="3">
    <tableColumn id="1" name="Column1" dataDxfId="727"/>
    <tableColumn id="2" name="Number of Overnight trips per 100 interviews" dataDxfId="726" dataCellStyle="Comma"/>
    <tableColumn id="3" name="Percentage change (%) year on year" dataDxfId="725"/>
  </tableColumns>
  <tableStyleInfo showFirstColumn="0" showLastColumn="0" showRowStripes="1" showColumnStripes="0"/>
</table>
</file>

<file path=xl/tables/table18.xml><?xml version="1.0" encoding="utf-8"?>
<table xmlns="http://schemas.openxmlformats.org/spreadsheetml/2006/main" id="20" name="NI_overnight_trips_destination" displayName="NI_overnight_trips_destination" ref="A10:M125" totalsRowShown="0" headerRowDxfId="724" dataDxfId="723" tableBorderDxfId="722" dataCellStyle="Percent">
  <autoFilter ref="A10:M12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ime frame" dataDxfId="721"/>
    <tableColumn id="2" name="Number of Overnight trips per 100 interviews" dataDxfId="720" dataCellStyle="Comma"/>
    <tableColumn id="3" name="Percentage change (%) year on year" dataDxfId="719" dataCellStyle="Percent"/>
    <tableColumn id="4" name="Number of Overnight trips within NI per 100 interviews" dataDxfId="718" dataCellStyle="Comma"/>
    <tableColumn id="5" name="Percentage change (%) year on year in NI overnight trips" dataDxfId="717" dataCellStyle="Percent"/>
    <tableColumn id="6" name="Number of Overnight trips to ROI per 100 interviews" dataDxfId="716" dataCellStyle="Comma"/>
    <tableColumn id="7" name="Percentage change (%) year on year to ROI overnight trips" dataDxfId="715" dataCellStyle="Percent"/>
    <tableColumn id="8" name="Number of Overnight trips to GB per 100 interviews" dataDxfId="714" dataCellStyle="Comma"/>
    <tableColumn id="9" name="Percentage change (%) year on year to GB overnight trips" dataDxfId="713" dataCellStyle="Percent"/>
    <tableColumn id="10" name="Number of Overnight trips to Other places per 100 interviews" dataDxfId="712" dataCellStyle="Comma"/>
    <tableColumn id="11" name="Percentage change (%) year on year to Other places overnight trips" dataDxfId="711" dataCellStyle="Percent"/>
    <tableColumn id="12" name="Number of Holiday Overnight trips per 100 interviews" dataDxfId="710" dataCellStyle="Comma"/>
    <tableColumn id="13" name="Percentage change (%) year on year on Holiday overnight trips" dataDxfId="709" dataCellStyle="Percent"/>
  </tableColumns>
  <tableStyleInfo showFirstColumn="0" showLastColumn="0" showRowStripes="1" showColumnStripes="0"/>
</table>
</file>

<file path=xl/tables/table19.xml><?xml version="1.0" encoding="utf-8"?>
<table xmlns="http://schemas.openxmlformats.org/spreadsheetml/2006/main" id="31" name="Travel_Survey_NISRA" displayName="Travel_Survey_NISRA" ref="A7:I23" totalsRowShown="0" headerRowDxfId="708" dataDxfId="706" headerRowBorderDxfId="707" tableBorderDxfId="705" headerRowCellStyle="Normal 7">
  <autoFilter ref="A7:I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Journey purpose [note 1]" dataDxfId="704"/>
    <tableColumn id="2" name="2014-2016" dataDxfId="703" dataCellStyle="Normal 7"/>
    <tableColumn id="3" name="2015-2017" dataDxfId="702" dataCellStyle="Normal 7"/>
    <tableColumn id="4" name="2016-2018" dataDxfId="701" dataCellStyle="Normal 7"/>
    <tableColumn id="5" name="2017-2019" dataDxfId="700" dataCellStyle="Normal 7"/>
    <tableColumn id="6" name="% of trips by journey purpose (2017-2019)" dataDxfId="699" dataCellStyle="Normal 7"/>
    <tableColumn id="7" name="2020 [note 2]" dataDxfId="698" dataCellStyle="Normal 7"/>
    <tableColumn id="8" name="2021 [note 2]" dataDxfId="697" dataCellStyle="Normal 7"/>
    <tableColumn id="9" name="% of trips by journey purpose 2021 [note 2]2" dataDxfId="696" dataCellStyle="Percent"/>
  </tableColumns>
  <tableStyleInfo showFirstColumn="0" showLastColumn="0" showRowStripes="1" showColumnStripes="0"/>
</table>
</file>

<file path=xl/tables/table2.xml><?xml version="1.0" encoding="utf-8"?>
<table xmlns="http://schemas.openxmlformats.org/spreadsheetml/2006/main" id="35" name="Table35" displayName="Table35" ref="A1:B12" headerRowCount="0" totalsRowShown="0" headerRowDxfId="1153" dataDxfId="1152" headerRowCellStyle="Normal 2">
  <tableColumns count="2">
    <tableColumn id="1" name="Column1" headerRowDxfId="1151" dataDxfId="1150" headerRowCellStyle="Normal 2"/>
    <tableColumn id="2" name="Column2" headerRowDxfId="1149" dataDxfId="1148" headerRowCellStyle="Normal 2"/>
  </tableColumns>
  <tableStyleInfo showFirstColumn="0" showLastColumn="0" showRowStripes="1" showColumnStripes="0"/>
</table>
</file>

<file path=xl/tables/table20.xml><?xml version="1.0" encoding="utf-8"?>
<table xmlns="http://schemas.openxmlformats.org/spreadsheetml/2006/main" id="74" name="ROI_overnight_trips75" displayName="ROI_overnight_trips75" ref="A8:G49" totalsRowShown="0" headerRowDxfId="695" tableBorderDxfId="694" headerRowCellStyle="Percent">
  <tableColumns count="7">
    <tableColumn id="1" name="Column1" dataDxfId="693"/>
    <tableColumn id="2" name="Number of Overnight trips in NI by RoI residents (thousand)" dataDxfId="692" dataCellStyle="Comma"/>
    <tableColumn id="3" name="Percentage change (%) year on year on Overnight Trips by RoI residents in NI" dataDxfId="691"/>
    <tableColumn id="4" name="Number of Nights during Overnight trips by RoI residents in NI (thousand)" dataDxfId="690" dataCellStyle="Comma"/>
    <tableColumn id="5" name="Percentage change (%) year on year on Nights during overnight trips by RoI residents in NI" dataDxfId="689" dataCellStyle="Percent"/>
    <tableColumn id="6" name="Estimated Expenditure during Overnight Trips by RoI residents in NI (EURO millions)" dataDxfId="688" dataCellStyle="Comma"/>
    <tableColumn id="7" name="Percentage change (%) year on year in Expenditure by RoI residents in NI on overnight trips" dataDxfId="687" dataCellStyle="Percent"/>
  </tableColumns>
  <tableStyleInfo showFirstColumn="0" showLastColumn="0" showRowStripes="1" showColumnStripes="0"/>
</table>
</file>

<file path=xl/tables/table21.xml><?xml version="1.0" encoding="utf-8"?>
<table xmlns="http://schemas.openxmlformats.org/spreadsheetml/2006/main" id="33" name="Traffic_count_NI_IE_border" displayName="Traffic_count_NI_IE_border" ref="A8:J123" totalsRowShown="0" headerRowDxfId="686" dataDxfId="685" tableBorderDxfId="684">
  <autoFilter ref="A8:J12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olling 12 Months (ending in month)" dataDxfId="683"/>
    <tableColumn id="2" name="Car" dataDxfId="682"/>
    <tableColumn id="3" name="LGV" dataDxfId="681"/>
    <tableColumn id="4" name="HGV-RIG" dataDxfId="680"/>
    <tableColumn id="5" name="HGV-ART" dataDxfId="679"/>
    <tableColumn id="6" name="Bus" dataDxfId="678"/>
    <tableColumn id="7" name="Caravan" dataDxfId="677"/>
    <tableColumn id="8" name="Motorbike" dataDxfId="676"/>
    <tableColumn id="9" name="Total " dataDxfId="675"/>
    <tableColumn id="10" name="% Change with same month in previous year" dataDxfId="674" dataCellStyle="Percent"/>
  </tableColumns>
  <tableStyleInfo showFirstColumn="0" showLastColumn="0" showRowStripes="1" showColumnStripes="0"/>
</table>
</file>

<file path=xl/tables/table22.xml><?xml version="1.0" encoding="utf-8"?>
<table xmlns="http://schemas.openxmlformats.org/spreadsheetml/2006/main" id="34" name="Change_in_traffic_NI_IE_Border" displayName="Change_in_traffic_NI_IE_Border" ref="A8:I111" totalsRowShown="0" headerRowDxfId="673" dataDxfId="672" tableBorderDxfId="671" dataCellStyle="Percent">
  <autoFilter ref="A8:I1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nnual % Change to the period - " dataDxfId="670"/>
    <tableColumn id="2" name="Car" dataDxfId="669" dataCellStyle="Percent">
      <calculatedColumnFormula>('NI IE Traffic'!B21-'NI IE Traffic'!B9)/'NI IE Traffic'!B9</calculatedColumnFormula>
    </tableColumn>
    <tableColumn id="3" name="LGV" dataDxfId="668" dataCellStyle="Percent">
      <calculatedColumnFormula>('NI IE Traffic'!C21-'NI IE Traffic'!C9)/'NI IE Traffic'!C9</calculatedColumnFormula>
    </tableColumn>
    <tableColumn id="4" name="HGV-RIG" dataDxfId="667" dataCellStyle="Percent">
      <calculatedColumnFormula>('NI IE Traffic'!D21-'NI IE Traffic'!D9)/'NI IE Traffic'!D9</calculatedColumnFormula>
    </tableColumn>
    <tableColumn id="5" name="HGV-ART" dataDxfId="666" dataCellStyle="Percent">
      <calculatedColumnFormula>('NI IE Traffic'!E21-'NI IE Traffic'!E9)/'NI IE Traffic'!E9</calculatedColumnFormula>
    </tableColumn>
    <tableColumn id="6" name="Bus" dataDxfId="665" dataCellStyle="Percent">
      <calculatedColumnFormula>('NI IE Traffic'!F21-'NI IE Traffic'!F9)/'NI IE Traffic'!F9</calculatedColumnFormula>
    </tableColumn>
    <tableColumn id="7" name="Caravan" dataDxfId="664" dataCellStyle="Percent">
      <calculatedColumnFormula>('NI IE Traffic'!G21-'NI IE Traffic'!G9)/'NI IE Traffic'!G9</calculatedColumnFormula>
    </tableColumn>
    <tableColumn id="8" name="Motorbike" dataDxfId="663" dataCellStyle="Percent">
      <calculatedColumnFormula>('NI IE Traffic'!H21-'NI IE Traffic'!H9)/'NI IE Traffic'!H9</calculatedColumnFormula>
    </tableColumn>
    <tableColumn id="9" name="Total " dataDxfId="662" dataCellStyle="Percent">
      <calculatedColumnFormula>('NI IE Traffic'!I21-'NI IE Traffic'!I9)/'NI IE Traffic'!I9</calculatedColumnFormula>
    </tableColumn>
  </tableColumns>
  <tableStyleInfo showFirstColumn="0" showLastColumn="0" showRowStripes="1" showColumnStripes="0"/>
</table>
</file>

<file path=xl/tables/table23.xml><?xml version="1.0" encoding="utf-8"?>
<table xmlns="http://schemas.openxmlformats.org/spreadsheetml/2006/main" id="17" name="Air_Passenger_Flow" displayName="Air_Passenger_Flow" ref="A11:I150" totalsRowShown="0" headerRowDxfId="661" dataDxfId="660" tableBorderDxfId="659" headerRowCellStyle="Normal 5" dataCellStyle="Comma 3">
  <autoFilter ref="A11:I15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Column1" dataDxfId="658" dataCellStyle="Normal 5"/>
    <tableColumn id="5" name="All NI Airports" dataDxfId="657" dataCellStyle="Comma 3"/>
    <tableColumn id="11" name="% change year on year through All NI Airports" dataDxfId="656" dataCellStyle="Comma 3"/>
    <tableColumn id="6" name="   George Best Belfast City Airport" dataDxfId="655" dataCellStyle="Comma 3"/>
    <tableColumn id="12" name="% change year on year through George Best Belfast City Airport" dataDxfId="654" dataCellStyle="Comma 3"/>
    <tableColumn id="7" name="   Belfast International Airport" dataDxfId="653" dataCellStyle="Comma 3"/>
    <tableColumn id="13" name="% change year on year through Belfast international Airport" dataDxfId="652" dataCellStyle="Comma 3"/>
    <tableColumn id="8" name="   City of Derry Airport" dataDxfId="651" dataCellStyle="Comma 3"/>
    <tableColumn id="14" name="% change year on year through City of Derry Airport" dataDxfId="650" dataCellStyle="Comma 3"/>
  </tableColumns>
  <tableStyleInfo showFirstColumn="0" showLastColumn="0" showRowStripes="1" showColumnStripes="0"/>
</table>
</file>

<file path=xl/tables/table24.xml><?xml version="1.0" encoding="utf-8"?>
<table xmlns="http://schemas.openxmlformats.org/spreadsheetml/2006/main" id="18" name="Table18" displayName="Table18" ref="A8:O159" totalsRowShown="0" headerRowDxfId="649" dataDxfId="648" tableBorderDxfId="647" headerRowCellStyle="Normal 2 2" dataCellStyle="Comma 2">
  <autoFilter ref="A8:O1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646" dataCellStyle="Normal 2 2"/>
    <tableColumn id="2" name="All UK Airports" dataDxfId="645" dataCellStyle="Comma 2"/>
    <tableColumn id="3" name="% Change year on year (All UK Airports)" dataDxfId="644" dataCellStyle="Comma 2"/>
    <tableColumn id="4" name="   Heathrow" dataDxfId="643" dataCellStyle="Comma 2"/>
    <tableColumn id="5" name="% Change year on year (Heathrow)" dataDxfId="642" dataCellStyle="Comma 2"/>
    <tableColumn id="6" name="   All GB Airports (incl. Heathrow)" dataDxfId="641" dataCellStyle="Comma 2"/>
    <tableColumn id="7" name="% Change year on year (All GB Airports)" dataDxfId="640" dataCellStyle="Comma 2"/>
    <tableColumn id="8" name="All NI Airports" dataDxfId="639" dataCellStyle="Comma 2"/>
    <tableColumn id="9" name="% Change year on year (All NI Airports)" dataDxfId="638" dataCellStyle="Comma 2"/>
    <tableColumn id="10" name="   George Best Belfast City Airport" dataDxfId="637" dataCellStyle="Comma 2"/>
    <tableColumn id="11" name="% Change year on year (George Best Belfast City Airport)" dataDxfId="636" dataCellStyle="Comma 2"/>
    <tableColumn id="12" name="   Belfast International Airport" dataDxfId="635" dataCellStyle="Comma 2"/>
    <tableColumn id="13" name="% Change year on year (Belfast International Airport)" dataDxfId="634" dataCellStyle="Comma 2"/>
    <tableColumn id="14" name="   City of Derry Airport" dataDxfId="633" dataCellStyle="Comma 2"/>
    <tableColumn id="15" name="% Change year on year (City of Derry Airport)" dataDxfId="632" dataCellStyle="Comma 2"/>
  </tableColumns>
  <tableStyleInfo showFirstColumn="0" showLastColumn="0" showRowStripes="1" showColumnStripes="0"/>
</table>
</file>

<file path=xl/tables/table25.xml><?xml version="1.0" encoding="utf-8"?>
<table xmlns="http://schemas.openxmlformats.org/spreadsheetml/2006/main" id="19" name="International_air_flow" displayName="International_air_flow" ref="A7:O158" totalsRowShown="0" headerRowDxfId="631" dataDxfId="630" tableBorderDxfId="629" headerRowCellStyle="Normal 2 2" dataCellStyle="Percent">
  <autoFilter ref="A7:O1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Column1" dataDxfId="628" dataCellStyle="Normal 2 2"/>
    <tableColumn id="2" name="All UK Airports" dataDxfId="627" dataCellStyle="Comma"/>
    <tableColumn id="3" name="% Change year on year (All UK Airports)" dataDxfId="626" dataCellStyle="Percent"/>
    <tableColumn id="4" name="   Heathrow" dataDxfId="625" dataCellStyle="Comma"/>
    <tableColumn id="5" name="% Change year on year (Heathrow)" dataDxfId="624" dataCellStyle="Percent"/>
    <tableColumn id="6" name="   All GB Airports (incl. Heathrow)" dataDxfId="623" dataCellStyle="Comma"/>
    <tableColumn id="7" name="% Change year on year (All GB Airports)" dataDxfId="622" dataCellStyle="Percent"/>
    <tableColumn id="8" name="All NI Airports" dataDxfId="621" dataCellStyle="Comma"/>
    <tableColumn id="9" name="% Change year on year (All NI Airports)" dataDxfId="620" dataCellStyle="Percent"/>
    <tableColumn id="10" name="   George Best Belfast City Airport" dataDxfId="619" dataCellStyle="Comma"/>
    <tableColumn id="11" name="% Change year on year (George Best Belfast City Airport)" dataDxfId="618" dataCellStyle="Percent"/>
    <tableColumn id="12" name="   Belfast International Airport" dataDxfId="617" dataCellStyle="Comma"/>
    <tableColumn id="13" name="% Change year on year (Belfast International Airport)" dataDxfId="616" dataCellStyle="Percent"/>
    <tableColumn id="14" name="   City of Derry Airport" dataDxfId="615" dataCellStyle="Comma"/>
    <tableColumn id="15" name="% Change year on year (City of Derry Airport)" dataDxfId="614" dataCellStyle="Percent"/>
  </tableColumns>
  <tableStyleInfo showFirstColumn="0" showLastColumn="0" showRowStripes="1" showColumnStripes="0"/>
</table>
</file>

<file path=xl/tables/table26.xml><?xml version="1.0" encoding="utf-8"?>
<table xmlns="http://schemas.openxmlformats.org/spreadsheetml/2006/main" id="84" name="Earnings" displayName="Earnings" ref="A8:C10" totalsRowShown="0">
  <autoFilter ref="A8:C10">
    <filterColumn colId="0" hiddenButton="1"/>
    <filterColumn colId="1" hiddenButton="1"/>
    <filterColumn colId="2" hiddenButton="1"/>
  </autoFilter>
  <tableColumns count="3">
    <tableColumn id="1" name="Industry" dataDxfId="613"/>
    <tableColumn id="2" name="2021" dataDxfId="612"/>
    <tableColumn id="3" name="2022" dataDxfId="611"/>
  </tableColumns>
  <tableStyleInfo showFirstColumn="0" showLastColumn="0" showRowStripes="1" showColumnStripes="0"/>
</table>
</file>

<file path=xl/tables/table27.xml><?xml version="1.0" encoding="utf-8"?>
<table xmlns="http://schemas.openxmlformats.org/spreadsheetml/2006/main" id="85" name="Secure_employment" displayName="Secure_employment" ref="A9:C11" totalsRowShown="0">
  <autoFilter ref="A9:C11">
    <filterColumn colId="0" hiddenButton="1"/>
    <filterColumn colId="1" hiddenButton="1"/>
    <filterColumn colId="2" hiddenButton="1"/>
  </autoFilter>
  <tableColumns count="3">
    <tableColumn id="1" name="Industry" dataDxfId="610"/>
    <tableColumn id="2" name="July 2020-June 2021" dataDxfId="609"/>
    <tableColumn id="3" name="July 2021-June 2022" dataDxfId="608"/>
  </tableColumns>
  <tableStyleInfo showFirstColumn="0" showLastColumn="0" showRowStripes="1" showColumnStripes="0"/>
</table>
</file>

<file path=xl/tables/table28.xml><?xml version="1.0" encoding="utf-8"?>
<table xmlns="http://schemas.openxmlformats.org/spreadsheetml/2006/main" id="86" name="Neither_Over_nor_Under_employed" displayName="Neither_Over_nor_Under_employed" ref="A9:C11" totalsRowShown="0">
  <autoFilter ref="A9:C11">
    <filterColumn colId="0" hiddenButton="1"/>
    <filterColumn colId="1" hiddenButton="1"/>
    <filterColumn colId="2" hiddenButton="1"/>
  </autoFilter>
  <tableColumns count="3">
    <tableColumn id="1" name="Industry" dataDxfId="607"/>
    <tableColumn id="2" name="July 2020-June 2021" dataDxfId="606"/>
    <tableColumn id="3" name="July 2021-June 2022" dataDxfId="605"/>
  </tableColumns>
  <tableStyleInfo showFirstColumn="0" showLastColumn="0" showRowStripes="1" showColumnStripes="0"/>
</table>
</file>

<file path=xl/tables/table29.xml><?xml version="1.0" encoding="utf-8"?>
<table xmlns="http://schemas.openxmlformats.org/spreadsheetml/2006/main" id="87" name="Job_Satisfaction" displayName="Job_Satisfaction" ref="A9:C11" totalsRowShown="0">
  <autoFilter ref="A9:C11">
    <filterColumn colId="0" hiddenButton="1"/>
    <filterColumn colId="1" hiddenButton="1"/>
    <filterColumn colId="2" hiddenButton="1"/>
  </autoFilter>
  <tableColumns count="3">
    <tableColumn id="1" name="Industry" dataDxfId="604"/>
    <tableColumn id="2" name="July 2020-June 2021" dataDxfId="603"/>
    <tableColumn id="3" name="July 2021-June 2022" dataDxfId="602"/>
  </tableColumns>
  <tableStyleInfo showFirstColumn="0" showLastColumn="0" showRowStripes="1" showColumnStripes="0"/>
</table>
</file>

<file path=xl/tables/table3.xml><?xml version="1.0" encoding="utf-8"?>
<table xmlns="http://schemas.openxmlformats.org/spreadsheetml/2006/main" id="76" name="Table1_gender" displayName="Table1_gender" ref="A8:M11" totalsRowShown="0" headerRowDxfId="1147" dataDxfId="1146">
  <autoFilter ref="A8:M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Gender" dataDxfId="1145"/>
    <tableColumn id="2" name="2019 Tourism_x000a_(number) " dataDxfId="1144"/>
    <tableColumn id="3" name="2019 Not Tourism_x000a_(number)" dataDxfId="1143"/>
    <tableColumn id="4" name="2019 All Industries_x000a_(number)" dataDxfId="1142"/>
    <tableColumn id="5" name="2020 Tourism_x000a_(number)" dataDxfId="1141"/>
    <tableColumn id="6" name="2020 Not Tourism_x000a_(number)" dataDxfId="1140"/>
    <tableColumn id="7" name="2020 All Industries_x000a_(number)" dataDxfId="1139"/>
    <tableColumn id="8" name="2021 Tourism_x000a_(number)" dataDxfId="1138"/>
    <tableColumn id="9" name="2021 Not Tourism_x000a_(number)" dataDxfId="1137"/>
    <tableColumn id="10" name="2021 All Industries_x000a_(number)" dataDxfId="1136"/>
    <tableColumn id="11" name="2022 Tourism_x000a_(number)" dataDxfId="1135"/>
    <tableColumn id="12" name="2022 Not Tourism_x000a_(number)" dataDxfId="1134"/>
    <tableColumn id="13" name="2022 All Industries_x000a_(number)" dataDxfId="1133"/>
  </tableColumns>
  <tableStyleInfo showFirstColumn="0" showLastColumn="0" showRowStripes="1" showColumnStripes="0"/>
</table>
</file>

<file path=xl/tables/table30.xml><?xml version="1.0" encoding="utf-8"?>
<table xmlns="http://schemas.openxmlformats.org/spreadsheetml/2006/main" id="88" name="Meaningful_work" displayName="Meaningful_work" ref="A9:C11" totalsRowShown="0">
  <autoFilter ref="A9:C11">
    <filterColumn colId="0" hiddenButton="1"/>
    <filterColumn colId="1" hiddenButton="1"/>
    <filterColumn colId="2" hiddenButton="1"/>
  </autoFilter>
  <tableColumns count="3">
    <tableColumn id="1" name="Industry" dataDxfId="601"/>
    <tableColumn id="2" name="July 2020-June 2021" dataDxfId="600"/>
    <tableColumn id="3" name="July 2021-June 2022" dataDxfId="599"/>
  </tableColumns>
  <tableStyleInfo showFirstColumn="0" showLastColumn="0" showRowStripes="1" showColumnStripes="0"/>
</table>
</file>

<file path=xl/tables/table31.xml><?xml version="1.0" encoding="utf-8"?>
<table xmlns="http://schemas.openxmlformats.org/spreadsheetml/2006/main" id="89" name="Involvement_in_decision_Making" displayName="Involvement_in_decision_Making" ref="A9:C11" totalsRowShown="0">
  <autoFilter ref="A9:C11">
    <filterColumn colId="0" hiddenButton="1"/>
    <filterColumn colId="1" hiddenButton="1"/>
    <filterColumn colId="2" hiddenButton="1"/>
  </autoFilter>
  <tableColumns count="3">
    <tableColumn id="1" name="Industry" dataDxfId="598"/>
    <tableColumn id="2" name="July 2020-June 2021" dataDxfId="597"/>
    <tableColumn id="3" name="July 2021-June 2022" dataDxfId="596"/>
  </tableColumns>
  <tableStyleInfo showFirstColumn="0" showLastColumn="0" showRowStripes="1" showColumnStripes="0"/>
</table>
</file>

<file path=xl/tables/table32.xml><?xml version="1.0" encoding="utf-8"?>
<table xmlns="http://schemas.openxmlformats.org/spreadsheetml/2006/main" id="90" name="Career_Progression" displayName="Career_Progression" ref="A9:C11" totalsRowShown="0">
  <autoFilter ref="A9:C11">
    <filterColumn colId="0" hiddenButton="1"/>
    <filterColumn colId="1" hiddenButton="1"/>
    <filterColumn colId="2" hiddenButton="1"/>
  </autoFilter>
  <tableColumns count="3">
    <tableColumn id="1" name="Industry" dataDxfId="595"/>
    <tableColumn id="2" name="July 2020-June 2021" dataDxfId="594"/>
    <tableColumn id="3" name="July 2021-June 2022" dataDxfId="593"/>
  </tableColumns>
  <tableStyleInfo showFirstColumn="0" showLastColumn="0" showRowStripes="1" showColumnStripes="0"/>
</table>
</file>

<file path=xl/tables/table33.xml><?xml version="1.0" encoding="utf-8"?>
<table xmlns="http://schemas.openxmlformats.org/spreadsheetml/2006/main" id="91" name="Flexible_work" displayName="Flexible_work" ref="A9:C11" totalsRowShown="0">
  <autoFilter ref="A9:C11">
    <filterColumn colId="0" hiddenButton="1"/>
    <filterColumn colId="1" hiddenButton="1"/>
    <filterColumn colId="2" hiddenButton="1"/>
  </autoFilter>
  <tableColumns count="3">
    <tableColumn id="1" name="Industry" dataDxfId="592"/>
    <tableColumn id="2" name="July 2020-June 2021" dataDxfId="591"/>
    <tableColumn id="3" name="July 2021-June 2022" dataDxfId="590"/>
  </tableColumns>
  <tableStyleInfo showFirstColumn="0" showLastColumn="0" showRowStripes="1" showColumnStripes="0"/>
</table>
</file>

<file path=xl/tables/table34.xml><?xml version="1.0" encoding="utf-8"?>
<table xmlns="http://schemas.openxmlformats.org/spreadsheetml/2006/main" id="26" name="hours_worked_tourism" displayName="hours_worked_tourism" ref="A9:Q32" totalsRowShown="0" headerRowDxfId="589" tableBorderDxfId="588">
  <autoFilter ref="A9:Q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2" name="Industrial category"/>
    <tableColumn id="3" name="2008"/>
    <tableColumn id="4" name="2009"/>
    <tableColumn id="5" name="2010"/>
    <tableColumn id="6" name="2011"/>
    <tableColumn id="7" name="2012"/>
    <tableColumn id="8" name="2013"/>
    <tableColumn id="9" name="2014"/>
    <tableColumn id="10" name="2015"/>
    <tableColumn id="11" name="2016"/>
    <tableColumn id="12" name="2017"/>
    <tableColumn id="13" name="2018"/>
    <tableColumn id="14" name="2019"/>
    <tableColumn id="15" name="2020"/>
    <tableColumn id="1" name="2021 (revised)" dataDxfId="587"/>
    <tableColumn id="16" name="2022 (provisional)" dataDxfId="586" dataCellStyle="Comma">
      <calculatedColumnFormula>(hours_worked_tourism[[#This Row],[2021 (revised)]]-hours_worked_tourism[[#This Row],[2020]])/hours_worked_tourism[[#This Row],[2020]]</calculatedColumnFormula>
    </tableColumn>
    <tableColumn id="17" name="Change 2021-2022" dataDxfId="585" dataCellStyle="Percent"/>
  </tableColumns>
  <tableStyleInfo showFirstColumn="0" showLastColumn="0" showRowStripes="1" showColumnStripes="0"/>
</table>
</file>

<file path=xl/tables/table35.xml><?xml version="1.0" encoding="utf-8"?>
<table xmlns="http://schemas.openxmlformats.org/spreadsheetml/2006/main" id="27" name="median_pay_tourism" displayName="median_pay_tourism" ref="A9:Q32" totalsRowShown="0" headerRowDxfId="584" tableBorderDxfId="583">
  <autoFilter ref="A9:Q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name="Industrial Category" dataDxfId="582"/>
    <tableColumn id="2" name="2008" dataDxfId="581" dataCellStyle="Comma"/>
    <tableColumn id="3" name="2009"/>
    <tableColumn id="4" name="2010"/>
    <tableColumn id="5" name="2011"/>
    <tableColumn id="6" name="2012"/>
    <tableColumn id="7" name="2013"/>
    <tableColumn id="8" name="2014"/>
    <tableColumn id="9" name="2015"/>
    <tableColumn id="10" name="2016"/>
    <tableColumn id="11" name="2017"/>
    <tableColumn id="12" name="2018"/>
    <tableColumn id="13" name="2019"/>
    <tableColumn id="14" name="2020"/>
    <tableColumn id="16" name="2021 (revised)"/>
    <tableColumn id="17" name="2022 (provisional)"/>
    <tableColumn id="15" name="Change 2021-2022 (%)"/>
  </tableColumns>
  <tableStyleInfo showFirstColumn="0" showLastColumn="0" showRowStripes="1" showColumnStripes="0"/>
</table>
</file>

<file path=xl/tables/table36.xml><?xml version="1.0" encoding="utf-8"?>
<table xmlns="http://schemas.openxmlformats.org/spreadsheetml/2006/main" id="83" name="Notes" displayName="Notes" ref="A36:B47" totalsRowShown="0">
  <autoFilter ref="A36:B47"/>
  <tableColumns count="2">
    <tableColumn id="1" name="Footnote number"/>
    <tableColumn id="2" name="Footnote Text"/>
  </tableColumns>
  <tableStyleInfo showFirstColumn="0" showLastColumn="0" showRowStripes="1" showColumnStripes="0"/>
</table>
</file>

<file path=xl/tables/table37.xml><?xml version="1.0" encoding="utf-8"?>
<table xmlns="http://schemas.openxmlformats.org/spreadsheetml/2006/main" id="11" name="NBI_ranking" displayName="NBI_ranking" ref="A6:H12" totalsRowShown="0" headerRowDxfId="580" dataDxfId="579" tableBorderDxfId="578">
  <autoFilter ref="A6:H1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olumn1" dataDxfId="577"/>
    <tableColumn id="2" name="2016" dataDxfId="576"/>
    <tableColumn id="3" name="2017" dataDxfId="575"/>
    <tableColumn id="4" name="2018" dataDxfId="574"/>
    <tableColumn id="5" name="2019" dataDxfId="573"/>
    <tableColumn id="6" name="2020" dataDxfId="572"/>
    <tableColumn id="7" name="2021" dataDxfId="571"/>
    <tableColumn id="8" name="2022" dataDxfId="570"/>
  </tableColumns>
  <tableStyleInfo showFirstColumn="0" showLastColumn="0" showRowStripes="1" showColumnStripes="0"/>
</table>
</file>

<file path=xl/tables/table38.xml><?xml version="1.0" encoding="utf-8"?>
<table xmlns="http://schemas.openxmlformats.org/spreadsheetml/2006/main" id="12" name="NBI_Scores" displayName="NBI_Scores" ref="A6:H12" totalsRowShown="0" headerRowDxfId="569" dataDxfId="568" tableBorderDxfId="567">
  <autoFilter ref="A6:H1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olumn1" dataDxfId="566"/>
    <tableColumn id="2" name="2016" dataDxfId="565"/>
    <tableColumn id="3" name="2017" dataDxfId="564"/>
    <tableColumn id="4" name="2018" dataDxfId="563"/>
    <tableColumn id="5" name="2019" dataDxfId="562"/>
    <tableColumn id="6" name="2020" dataDxfId="561"/>
    <tableColumn id="7" name="2021" dataDxfId="560"/>
    <tableColumn id="8" name="2022" dataDxfId="559"/>
  </tableColumns>
  <tableStyleInfo showFirstColumn="0" showLastColumn="0" showRowStripes="1" showColumnStripes="0"/>
</table>
</file>

<file path=xl/tables/table39.xml><?xml version="1.0" encoding="utf-8"?>
<table xmlns="http://schemas.openxmlformats.org/spreadsheetml/2006/main" id="15" name="hotel_rooms_sold" displayName="hotel_rooms_sold" ref="A8:C115" totalsRowShown="0" tableBorderDxfId="558">
  <autoFilter ref="A8:C115">
    <filterColumn colId="0" hiddenButton="1"/>
    <filterColumn colId="1" hiddenButton="1"/>
    <filterColumn colId="2" hiddenButton="1"/>
  </autoFilter>
  <tableColumns count="3">
    <tableColumn id="1" name="Timeframe" dataDxfId="557"/>
    <tableColumn id="2" name="Estimated Rooms sold in Hotels" dataDxfId="556" dataCellStyle="Comma"/>
    <tableColumn id="3" name="% Change year on year" dataDxfId="555" dataCellStyle="Percent"/>
  </tableColumns>
  <tableStyleInfo showFirstColumn="0" showLastColumn="0" showRowStripes="1" showColumnStripes="0"/>
</table>
</file>

<file path=xl/tables/table4.xml><?xml version="1.0" encoding="utf-8"?>
<table xmlns="http://schemas.openxmlformats.org/spreadsheetml/2006/main" id="77" name="Table2_age" displayName="Table2_age" ref="A14:M19" totalsRowShown="0" headerRowDxfId="1132" dataDxfId="1131">
  <autoFilter ref="A14:M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e" dataDxfId="1130"/>
    <tableColumn id="2" name="2019 Tourism_x000a_(number) " dataDxfId="1129"/>
    <tableColumn id="3" name="2019 Not Tourism_x000a_(number)" dataDxfId="1128"/>
    <tableColumn id="4" name="2019 All Industries_x000a_(number)" dataDxfId="1127"/>
    <tableColumn id="5" name="2020 Tourism_x000a_(number)" dataDxfId="1126"/>
    <tableColumn id="6" name="2020 Not Tourism_x000a_(number)" dataDxfId="1125"/>
    <tableColumn id="7" name="2020 All Industries_x000a_(number)" dataDxfId="1124"/>
    <tableColumn id="8" name="2021 Tourism_x000a_(number)" dataDxfId="1123"/>
    <tableColumn id="9" name="2021 Not Tourism_x000a_(number)" dataDxfId="1122"/>
    <tableColumn id="10" name="2021 All Industries_x000a_(number)" dataDxfId="1121"/>
    <tableColumn id="11" name="2022 Tourism_x000a_(number)" dataDxfId="1120"/>
    <tableColumn id="12" name="2022 Not Tourism_x000a_(number)" dataDxfId="1119"/>
    <tableColumn id="13" name="2022 All Industries_x000a_(number)" dataDxfId="1118"/>
  </tableColumns>
  <tableStyleInfo showFirstColumn="0" showLastColumn="0" showRowStripes="1" showColumnStripes="0"/>
</table>
</file>

<file path=xl/tables/table40.xml><?xml version="1.0" encoding="utf-8"?>
<table xmlns="http://schemas.openxmlformats.org/spreadsheetml/2006/main" id="16" name="BandB_Rooms_Sold" displayName="BandB_Rooms_Sold" ref="A8:C115" totalsRowShown="0" headerRowDxfId="554" dataDxfId="553" tableBorderDxfId="552">
  <autoFilter ref="A8:C115">
    <filterColumn colId="0" hiddenButton="1"/>
    <filterColumn colId="1" hiddenButton="1"/>
    <filterColumn colId="2" hiddenButton="1"/>
  </autoFilter>
  <tableColumns count="3">
    <tableColumn id="1" name="Timeframe" dataDxfId="551"/>
    <tableColumn id="2" name="Estimated rooms sold in B&amp;Bs/Guesthouses and Guest Accommodation (12 months rolling data)" dataDxfId="550" dataCellStyle="Comma"/>
    <tableColumn id="3" name="% Change year on year" dataDxfId="549" dataCellStyle="Percent"/>
  </tableColumns>
  <tableStyleInfo showFirstColumn="0" showLastColumn="0" showRowStripes="1" showColumnStripes="0"/>
</table>
</file>

<file path=xl/tables/table41.xml><?xml version="1.0" encoding="utf-8"?>
<table xmlns="http://schemas.openxmlformats.org/spreadsheetml/2006/main" id="28" name="Tourism_businesses" displayName="Tourism_businesses" ref="A9:K59" totalsRowShown="0" headerRowDxfId="548" tableBorderDxfId="547">
  <autoFilter ref="A9:K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Description"/>
    <tableColumn id="2" name="Tourism Group"/>
    <tableColumn id="3" name="2015" dataDxfId="546"/>
    <tableColumn id="4" name="2016" dataDxfId="545"/>
    <tableColumn id="5" name="2017" dataDxfId="544"/>
    <tableColumn id="6" name="2018" dataDxfId="543"/>
    <tableColumn id="7" name="2019" dataDxfId="542"/>
    <tableColumn id="8" name="2020" dataDxfId="541"/>
    <tableColumn id="10" name="2021"/>
    <tableColumn id="11" name="2022"/>
    <tableColumn id="9" name="% Change 2021-202" dataDxfId="540">
      <calculatedColumnFormula>(Tourism_businesses[[#This Row],[2022]]-Tourism_businesses[[#This Row],[2021]])/Tourism_businesses[[#This Row],[2021]]</calculatedColumnFormula>
    </tableColumn>
  </tableColumns>
  <tableStyleInfo showFirstColumn="0" showLastColumn="0" showRowStripes="1" showColumnStripes="0"/>
</table>
</file>

<file path=xl/tables/table42.xml><?xml version="1.0" encoding="utf-8"?>
<table xmlns="http://schemas.openxmlformats.org/spreadsheetml/2006/main" id="37" name="SC_Forecast" displayName="SC_Forecast" ref="A5:B12" totalsRowShown="0" headerRowDxfId="539" dataDxfId="538" tableBorderDxfId="537">
  <autoFilter ref="A5:B12">
    <filterColumn colId="0" hiddenButton="1"/>
    <filterColumn colId="1" hiddenButton="1"/>
  </autoFilter>
  <tableColumns count="2">
    <tableColumn id="1" name="Forcast description" dataDxfId="536"/>
    <tableColumn id="2" name="Propotion responded (%)" dataDxfId="535"/>
  </tableColumns>
  <tableStyleInfo showFirstColumn="0" showLastColumn="0" showRowStripes="1" showColumnStripes="0"/>
</table>
</file>

<file path=xl/tables/table43.xml><?xml version="1.0" encoding="utf-8"?>
<table xmlns="http://schemas.openxmlformats.org/spreadsheetml/2006/main" id="39" name="Gov_Financial_Suport" displayName="Gov_Financial_Suport" ref="A13:B16" totalsRowShown="0" headerRowDxfId="534" dataDxfId="533" tableBorderDxfId="532">
  <autoFilter ref="A13:B16">
    <filterColumn colId="0" hiddenButton="1"/>
    <filterColumn colId="1" hiddenButton="1"/>
  </autoFilter>
  <tableColumns count="2">
    <tableColumn id="1" name="Was your self-catering business able to avail of any government financial support during 2020?" dataDxfId="531"/>
    <tableColumn id="2" name="Propotion responded (%)" dataDxfId="530"/>
  </tableColumns>
  <tableStyleInfo showFirstColumn="0" showLastColumn="0" showRowStripes="1" showColumnStripes="0"/>
</table>
</file>

<file path=xl/tables/table44.xml><?xml version="1.0" encoding="utf-8"?>
<table xmlns="http://schemas.openxmlformats.org/spreadsheetml/2006/main" id="40" name="Table3" displayName="Table3" ref="A17:B21" totalsRowShown="0" headerRowDxfId="529" dataDxfId="528" tableBorderDxfId="527">
  <autoFilter ref="A17:B21">
    <filterColumn colId="0" hiddenButton="1"/>
    <filterColumn colId="1" hiddenButton="1"/>
  </autoFilter>
  <tableColumns count="2">
    <tableColumn id="1" name="Type of property" dataDxfId="526"/>
    <tableColumn id="2" name="Propotion responded (%)" dataDxfId="525"/>
  </tableColumns>
  <tableStyleInfo showFirstColumn="0" showLastColumn="0" showRowStripes="1" showColumnStripes="0"/>
</table>
</file>

<file path=xl/tables/table45.xml><?xml version="1.0" encoding="utf-8"?>
<table xmlns="http://schemas.openxmlformats.org/spreadsheetml/2006/main" id="36" name="SC_Occupancy" displayName="SC_Occupancy" ref="A11:K15" totalsRowShown="0" headerRowDxfId="524" dataDxfId="523" tableBorderDxfId="522">
  <autoFilter ref="A11:K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Period" dataDxfId="521"/>
    <tableColumn id="2" name="2013" dataDxfId="520"/>
    <tableColumn id="3" name="2014" dataDxfId="519"/>
    <tableColumn id="4" name="2015" dataDxfId="518"/>
    <tableColumn id="5" name="2016" dataDxfId="517"/>
    <tableColumn id="6" name="2017" dataDxfId="516"/>
    <tableColumn id="7" name="2018" dataDxfId="515"/>
    <tableColumn id="8" name="2019" dataDxfId="514"/>
    <tableColumn id="9" name="2020" dataDxfId="513"/>
    <tableColumn id="10" name="2021" dataDxfId="512"/>
    <tableColumn id="11" name="2022" dataDxfId="511"/>
  </tableColumns>
  <tableStyleInfo showFirstColumn="0" showLastColumn="0" showRowStripes="1" showColumnStripes="0"/>
</table>
</file>

<file path=xl/tables/table46.xml><?xml version="1.0" encoding="utf-8"?>
<table xmlns="http://schemas.openxmlformats.org/spreadsheetml/2006/main" id="29" name="SC_Stock" displayName="SC_Stock" ref="A6:K10" totalsRowShown="0" headerRowDxfId="510" dataDxfId="509" tableBorderDxfId="508">
  <autoFilter ref="A6:K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name="Self catering stock" dataDxfId="507"/>
    <tableColumn id="2" name="2013" dataDxfId="506"/>
    <tableColumn id="3" name="2014" dataDxfId="505"/>
    <tableColumn id="4" name="2015" dataDxfId="504"/>
    <tableColumn id="5" name="2016" dataDxfId="503"/>
    <tableColumn id="6" name="2017" dataDxfId="502"/>
    <tableColumn id="7" name="2018" dataDxfId="501"/>
    <tableColumn id="8" name="2019" dataDxfId="500"/>
    <tableColumn id="9" name="2020" dataDxfId="499"/>
    <tableColumn id="10" name="2021" dataDxfId="498"/>
    <tableColumn id="11" name="2022" dataDxfId="497"/>
  </tableColumns>
  <tableStyleInfo showFirstColumn="0" showLastColumn="0" showRowStripes="1" showColumnStripes="0"/>
</table>
</file>

<file path=xl/tables/table47.xml><?xml version="1.0" encoding="utf-8"?>
<table xmlns="http://schemas.openxmlformats.org/spreadsheetml/2006/main" id="30" name="employee_jobs_tourism" displayName="employee_jobs_tourism" ref="A6:G33" totalsRowShown="0" headerRowDxfId="496" tableBorderDxfId="495">
  <autoFilter ref="A6:G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494"/>
    <tableColumn id="2" name="2013" dataDxfId="493"/>
    <tableColumn id="3" name="2015" dataDxfId="492" dataCellStyle="Comma 4 4"/>
    <tableColumn id="4" name="2017" dataDxfId="491"/>
    <tableColumn id="5" name="2019" dataDxfId="490"/>
    <tableColumn id="7" name="2021" dataDxfId="489"/>
    <tableColumn id="6" name="Change (2019 - 2021)" dataDxfId="488" dataCellStyle="Percent"/>
  </tableColumns>
  <tableStyleInfo showFirstColumn="0" showLastColumn="0" showRowStripes="1" showColumnStripes="0"/>
</table>
</file>

<file path=xl/tables/table48.xml><?xml version="1.0" encoding="utf-8"?>
<table xmlns="http://schemas.openxmlformats.org/spreadsheetml/2006/main" id="53" name="Hotel_Stock" displayName="Hotel_Stock" ref="A6:D16" totalsRowShown="0" headerRowDxfId="487" dataDxfId="486" tableBorderDxfId="485">
  <autoFilter ref="A6:D16">
    <filterColumn colId="0" hiddenButton="1"/>
    <filterColumn colId="1" hiddenButton="1"/>
    <filterColumn colId="2" hiddenButton="1"/>
    <filterColumn colId="3" hiddenButton="1"/>
  </autoFilter>
  <tableColumns count="4">
    <tableColumn id="1" name="Year" dataDxfId="484"/>
    <tableColumn id="2" name="Number of Hotels" dataDxfId="483"/>
    <tableColumn id="3" name="Rooms available in Hotels" dataDxfId="482"/>
    <tableColumn id="4" name="Bedspaces available in Hotels" dataDxfId="481"/>
  </tableColumns>
  <tableStyleInfo showFirstColumn="0" showLastColumn="0" showRowStripes="1" showColumnStripes="0"/>
</table>
</file>

<file path=xl/tables/table49.xml><?xml version="1.0" encoding="utf-8"?>
<table xmlns="http://schemas.openxmlformats.org/spreadsheetml/2006/main" id="54" name="Accommodation_Stock" displayName="Accommodation_Stock" ref="A6:D16" totalsRowShown="0" headerRowDxfId="480" dataDxfId="479" tableBorderDxfId="478">
  <autoFilter ref="A6:D16">
    <filterColumn colId="0" hiddenButton="1"/>
    <filterColumn colId="1" hiddenButton="1"/>
    <filterColumn colId="2" hiddenButton="1"/>
    <filterColumn colId="3" hiddenButton="1"/>
  </autoFilter>
  <tableColumns count="4">
    <tableColumn id="1" name="Year" dataDxfId="477"/>
    <tableColumn id="2" name="Number of Establishments" dataDxfId="476"/>
    <tableColumn id="3" name="Rooms available" dataDxfId="475"/>
    <tableColumn id="4" name="Bedspaces available" dataDxfId="474"/>
  </tableColumns>
  <tableStyleInfo showFirstColumn="0" showLastColumn="0" showRowStripes="1" showColumnStripes="0"/>
</table>
</file>

<file path=xl/tables/table5.xml><?xml version="1.0" encoding="utf-8"?>
<table xmlns="http://schemas.openxmlformats.org/spreadsheetml/2006/main" id="78" name="Table3_marital_status" displayName="Table3_marital_status" ref="A22:M28" totalsRowShown="0" headerRowDxfId="1117" dataDxfId="1116">
  <autoFilter ref="A22:M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Marital Status" dataDxfId="1115"/>
    <tableColumn id="2" name="2019 Tourism_x000a_(number) " dataDxfId="1114"/>
    <tableColumn id="3" name="2019 Not Tourism_x000a_(number)" dataDxfId="1113"/>
    <tableColumn id="4" name="2019 All Industries_x000a_(number)" dataDxfId="1112"/>
    <tableColumn id="5" name="2020 Tourism_x000a_(number)" dataDxfId="1111"/>
    <tableColumn id="6" name="2020 Not Tourism_x000a_(number)" dataDxfId="1110"/>
    <tableColumn id="7" name="2020 All Industries_x000a_(number)" dataDxfId="1109"/>
    <tableColumn id="8" name="2021 Tourism_x000a_(number)" dataDxfId="1108"/>
    <tableColumn id="9" name="2021 Not Tourism_x000a_(number)" dataDxfId="1107"/>
    <tableColumn id="10" name="2021 All Industries_x000a_(number)" dataDxfId="1106"/>
    <tableColumn id="11" name="2022 Tourism_x000a_(number)" dataDxfId="1105"/>
    <tableColumn id="12" name="2022 Not Tourism_x000a_(number)" dataDxfId="1104"/>
    <tableColumn id="13" name="2022 All Industries_x000a_(number)" dataDxfId="1103"/>
  </tableColumns>
  <tableStyleInfo showFirstColumn="0" showLastColumn="0" showRowStripes="1" showColumnStripes="0"/>
</table>
</file>

<file path=xl/tables/table50.xml><?xml version="1.0" encoding="utf-8"?>
<table xmlns="http://schemas.openxmlformats.org/spreadsheetml/2006/main" id="92" name="Table7" displayName="Table7" ref="A8:M18" totalsRowShown="0" headerRowDxfId="473" dataDxfId="472" tableBorderDxfId="471">
  <autoFilter ref="A8:M1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op 10 position" dataDxfId="470"/>
    <tableColumn id="2" name="Attraction" dataDxfId="469"/>
    <tableColumn id="5" name="2013" dataDxfId="468"/>
    <tableColumn id="6" name="2014" dataDxfId="467"/>
    <tableColumn id="7" name="2015" dataDxfId="466"/>
    <tableColumn id="8" name="2016" dataDxfId="465"/>
    <tableColumn id="9" name="2017" dataDxfId="464"/>
    <tableColumn id="10" name="2018" dataDxfId="463"/>
    <tableColumn id="11" name="2019" dataDxfId="462"/>
    <tableColumn id="12" name="2020" dataDxfId="461"/>
    <tableColumn id="4" name="2021" dataDxfId="460"/>
    <tableColumn id="14" name="2022" dataDxfId="459" dataCellStyle="Comma"/>
    <tableColumn id="3" name="Percentage Change (%) 2021-2022" dataDxfId="458" dataCellStyle="Percent"/>
  </tableColumns>
  <tableStyleInfo showFirstColumn="0" showLastColumn="0" showRowStripes="1" showColumnStripes="0"/>
</table>
</file>

<file path=xl/tables/table51.xml><?xml version="1.0" encoding="utf-8"?>
<table xmlns="http://schemas.openxmlformats.org/spreadsheetml/2006/main" id="93" name="Top_Ten_Country_Parks_Etc" displayName="Top_Ten_Country_Parks_Etc" ref="A8:M18" totalsRowShown="0" headerRowDxfId="457" dataDxfId="456" tableBorderDxfId="455">
  <autoFilter ref="A8:M1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op 10 position" dataDxfId="454"/>
    <tableColumn id="2" name="Country Park/Park/Forest/Garden" dataDxfId="453"/>
    <tableColumn id="3" name="2013" dataDxfId="452"/>
    <tableColumn id="4" name="2014" dataDxfId="451"/>
    <tableColumn id="5" name="2015" dataDxfId="450"/>
    <tableColumn id="6" name="2016" dataDxfId="449"/>
    <tableColumn id="7" name="2017" dataDxfId="448"/>
    <tableColumn id="8" name="2018" dataDxfId="447"/>
    <tableColumn id="9" name="2019" dataDxfId="446"/>
    <tableColumn id="13" name="2020" dataDxfId="445"/>
    <tableColumn id="10" name="2021" dataDxfId="444"/>
    <tableColumn id="12" name="2022" dataDxfId="443"/>
    <tableColumn id="11" name="Percentage Change 2021 - 2022 (%)" dataDxfId="442"/>
  </tableColumns>
  <tableStyleInfo showFirstColumn="0" showLastColumn="0" showRowStripes="1" showColumnStripes="0"/>
</table>
</file>

<file path=xl/tables/table52.xml><?xml version="1.0" encoding="utf-8"?>
<table xmlns="http://schemas.openxmlformats.org/spreadsheetml/2006/main" id="94" name="Top_Ten_Paid_attractions" displayName="Top_Ten_Paid_attractions" ref="A9:M19" totalsRowShown="0" headerRowDxfId="441" dataDxfId="440" tableBorderDxfId="439">
  <autoFilter ref="A9:M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op 10 position" dataDxfId="438"/>
    <tableColumn id="2" name="Attraction" dataDxfId="437"/>
    <tableColumn id="3" name="2013" dataDxfId="436"/>
    <tableColumn id="4" name="2014" dataDxfId="435"/>
    <tableColumn id="5" name="2015" dataDxfId="434"/>
    <tableColumn id="6" name="2016" dataDxfId="433"/>
    <tableColumn id="7" name="2017" dataDxfId="432"/>
    <tableColumn id="8" name="2018" dataDxfId="431"/>
    <tableColumn id="9" name="2019" dataDxfId="430"/>
    <tableColumn id="10" name="2020" dataDxfId="429"/>
    <tableColumn id="12" name="2021" dataDxfId="428"/>
    <tableColumn id="11" name="2022" dataDxfId="427" dataCellStyle="Comma"/>
    <tableColumn id="13" name="Percentage Change (%) 2021-2022" dataDxfId="426" dataCellStyle="Percent"/>
  </tableColumns>
  <tableStyleInfo showFirstColumn="0" showLastColumn="0" showRowStripes="1" showColumnStripes="0"/>
</table>
</file>

<file path=xl/tables/table53.xml><?xml version="1.0" encoding="utf-8"?>
<table xmlns="http://schemas.openxmlformats.org/spreadsheetml/2006/main" id="95" name="Top_Ten_Free_Attractions" displayName="Top_Ten_Free_Attractions" ref="A8:M18" totalsRowShown="0" headerRowDxfId="425" dataDxfId="424" tableBorderDxfId="423">
  <autoFilter ref="A8:M1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Top 10 position" dataDxfId="422"/>
    <tableColumn id="2" name="Attraction" dataDxfId="421"/>
    <tableColumn id="3" name="2013" dataDxfId="420"/>
    <tableColumn id="4" name="2014" dataDxfId="419"/>
    <tableColumn id="5" name="2015" dataDxfId="418"/>
    <tableColumn id="6" name="2016" dataDxfId="417"/>
    <tableColumn id="7" name="2017" dataDxfId="416"/>
    <tableColumn id="8" name="2018" dataDxfId="415"/>
    <tableColumn id="9" name="2019" dataDxfId="414"/>
    <tableColumn id="10" name="2020" dataDxfId="413"/>
    <tableColumn id="12" name="2021" dataDxfId="412"/>
    <tableColumn id="11" name="2022" dataDxfId="411" dataCellStyle="Comma"/>
    <tableColumn id="13" name="Percentage Change 2021 - 2022 (%)" dataDxfId="410" dataCellStyle="Percent"/>
  </tableColumns>
  <tableStyleInfo showFirstColumn="0" showLastColumn="0" showRowStripes="1" showColumnStripes="0"/>
</table>
</file>

<file path=xl/tables/table54.xml><?xml version="1.0" encoding="utf-8"?>
<table xmlns="http://schemas.openxmlformats.org/spreadsheetml/2006/main" id="72" name="NI_Cancelled_overnight_trips73" displayName="NI_Cancelled_overnight_trips73" ref="A5:F27" totalsRowShown="0" headerRowDxfId="409" dataDxfId="408">
  <autoFilter ref="A5:F27">
    <filterColumn colId="0" hiddenButton="1"/>
    <filterColumn colId="1" hiddenButton="1"/>
    <filterColumn colId="2" hiddenButton="1"/>
    <filterColumn colId="3" hiddenButton="1"/>
    <filterColumn colId="4" hiddenButton="1"/>
    <filterColumn colId="5" hiddenButton="1"/>
  </autoFilter>
  <tableColumns count="6">
    <tableColumn id="1" name="Industry category" dataDxfId="407"/>
    <tableColumn id="2" name="All spend (£)" dataDxfId="406" dataCellStyle="Comma"/>
    <tableColumn id="3" name="All Spend (%)" dataDxfId="405" dataCellStyle="Percent"/>
    <tableColumn id="4" name="Spend in businesses required to close by 2020 Regulations (£)" dataDxfId="404" dataCellStyle="Comma"/>
    <tableColumn id="5" name="Spend in businesses required to close by 2020 Regulations (%)" dataDxfId="403" dataCellStyle="Percent"/>
    <tableColumn id="6" name="Proportion of category spend in businesses required to close by 2020 Regulations" dataDxfId="402" dataCellStyle="Percent"/>
  </tableColumns>
  <tableStyleInfo showFirstColumn="0" showLastColumn="0" showRowStripes="1" showColumnStripes="0"/>
</table>
</file>

<file path=xl/tables/table55.xml><?xml version="1.0" encoding="utf-8"?>
<table xmlns="http://schemas.openxmlformats.org/spreadsheetml/2006/main" id="73" name="NI_Cancelled_overnight_trips7374" displayName="NI_Cancelled_overnight_trips7374" ref="A5:F27" totalsRowShown="0" headerRowDxfId="401" dataDxfId="400">
  <autoFilter ref="A5:F27">
    <filterColumn colId="0" hiddenButton="1"/>
    <filterColumn colId="1" hiddenButton="1"/>
    <filterColumn colId="2" hiddenButton="1"/>
    <filterColumn colId="3" hiddenButton="1"/>
    <filterColumn colId="4" hiddenButton="1"/>
    <filterColumn colId="5" hiddenButton="1"/>
  </autoFilter>
  <tableColumns count="6">
    <tableColumn id="1" name="Industry category" dataDxfId="399"/>
    <tableColumn id="2" name="All transactions (N)" dataDxfId="398" dataCellStyle="Comma"/>
    <tableColumn id="3" name="All Spend (%)" dataDxfId="397" dataCellStyle="Percent"/>
    <tableColumn id="4" name="Transactions in businesses required to close by 2020 Regulations (N)" dataDxfId="396" dataCellStyle="Comma"/>
    <tableColumn id="5" name="Spend in businesses required to close by 2020 Regulations (%)" dataDxfId="395" dataCellStyle="Percent"/>
    <tableColumn id="6" name="Proportion of all transactions in businesses required to close by 2020 Regulations" dataDxfId="394" dataCellStyle="Percent"/>
  </tableColumns>
  <tableStyleInfo showFirstColumn="0" showLastColumn="0" showRowStripes="1" showColumnStripes="0"/>
</table>
</file>

<file path=xl/tables/table56.xml><?xml version="1.0" encoding="utf-8"?>
<table xmlns="http://schemas.openxmlformats.org/spreadsheetml/2006/main" id="75" name="NI_Cancelled_overnight_trips737476" displayName="NI_Cancelled_overnight_trips737476" ref="A5:D27" totalsRowShown="0" headerRowDxfId="393" dataDxfId="392">
  <autoFilter ref="A5:D27">
    <filterColumn colId="0" hiddenButton="1"/>
    <filterColumn colId="1" hiddenButton="1"/>
    <filterColumn colId="2" hiddenButton="1"/>
    <filterColumn colId="3" hiddenButton="1"/>
  </autoFilter>
  <tableColumns count="4">
    <tableColumn id="1" name="Industry category" dataDxfId="391"/>
    <tableColumn id="2" name="All average transaction spend (£)" dataDxfId="390" dataCellStyle="Comma"/>
    <tableColumn id="4" name="Average transacion spend in businesses required to close by 2020 Regulations (£)" dataDxfId="389" dataCellStyle="Comma"/>
    <tableColumn id="5" name="Percentage difference (%)" dataDxfId="388" dataCellStyle="Percent"/>
  </tableColumns>
  <tableStyleInfo showFirstColumn="0" showLastColumn="0" showRowStripes="1" showColumnStripes="0"/>
</table>
</file>

<file path=xl/tables/table57.xml><?xml version="1.0" encoding="utf-8"?>
<table xmlns="http://schemas.openxmlformats.org/spreadsheetml/2006/main" id="42" name="Table42" displayName="Table42" ref="A7:H18" totalsRowShown="0" headerRowDxfId="387" dataDxfId="386" tableBorderDxfId="385">
  <autoFilter ref="A7:H1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Local Government District" dataDxfId="384"/>
    <tableColumn id="2" name="Retail and recreation" dataDxfId="383"/>
    <tableColumn id="3" name="Supermarket and pharmacy" dataDxfId="382"/>
    <tableColumn id="4" name="Parks" dataDxfId="381"/>
    <tableColumn id="5" name="Public Transport" dataDxfId="380"/>
    <tableColumn id="6" name="Workplaces" dataDxfId="379"/>
    <tableColumn id="7" name="Residential" dataDxfId="378"/>
    <tableColumn id="8" name="Link to report" dataDxfId="377"/>
  </tableColumns>
  <tableStyleInfo showFirstColumn="0" showLastColumn="0" showRowStripes="1" showColumnStripes="0"/>
</table>
</file>

<file path=xl/tables/table58.xml><?xml version="1.0" encoding="utf-8"?>
<table xmlns="http://schemas.openxmlformats.org/spreadsheetml/2006/main" id="66" name="NI_Intention_to_Travel" displayName="NI_Intention_to_Travel" ref="A7:G11" totalsRowShown="0" headerRowDxfId="376" dataDxfId="375">
  <autoFilter ref="A7:G1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Destination" dataDxfId="374"/>
    <tableColumn id="2" name="0 to 3 months" dataDxfId="373" dataCellStyle="Percent"/>
    <tableColumn id="3" name="4 to 6 months" dataDxfId="372" dataCellStyle="Percent"/>
    <tableColumn id="4" name="7 to 9 months" dataDxfId="371" dataCellStyle="Percent"/>
    <tableColumn id="5" name="10 to 12 months" dataDxfId="370" dataCellStyle="Percent"/>
    <tableColumn id="6" name="More than a year away" dataDxfId="369" dataCellStyle="Percent"/>
    <tableColumn id="7" name="Not thinking of one?" dataDxfId="368" dataCellStyle="Percent"/>
  </tableColumns>
  <tableStyleInfo showFirstColumn="0" showLastColumn="0" showRowStripes="1" showColumnStripes="0"/>
</table>
</file>

<file path=xl/tables/table59.xml><?xml version="1.0" encoding="utf-8"?>
<table xmlns="http://schemas.openxmlformats.org/spreadsheetml/2006/main" id="52" name="Overseas_travellers_understand_UK_Restrictions" displayName="Overseas_travellers_understand_UK_Restrictions" ref="A5:O10" totalsRowShown="0" headerRowDxfId="367" dataDxfId="366" tableBorderDxfId="365" dataCellStyle="Percent">
  <autoFilter ref="A5:O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dataDxfId="364"/>
    <tableColumn id="2" name="Feb-21" dataDxfId="363" dataCellStyle="Percent"/>
    <tableColumn id="3" name="Mar-21" dataDxfId="362" dataCellStyle="Percent"/>
    <tableColumn id="4" name="Apr-21" dataDxfId="361" dataCellStyle="Percent"/>
    <tableColumn id="5" name="May-21" dataDxfId="360" dataCellStyle="Percent"/>
    <tableColumn id="6" name="Jun-21" dataDxfId="359" dataCellStyle="Percent"/>
    <tableColumn id="7" name="Jul-21" dataDxfId="358" dataCellStyle="Percent"/>
    <tableColumn id="8" name="Aug-21" dataDxfId="357" dataCellStyle="Percent"/>
    <tableColumn id="9" name="Sep-21" dataDxfId="356" dataCellStyle="Percent"/>
    <tableColumn id="10" name="Oct-21" dataDxfId="355" dataCellStyle="Percent"/>
    <tableColumn id="11" name="Nov-21" dataDxfId="354" dataCellStyle="Percent"/>
    <tableColumn id="12" name="Dec-21" dataDxfId="353" dataCellStyle="Percent"/>
    <tableColumn id="13" name="Jan-22" dataDxfId="352" dataCellStyle="Percent"/>
    <tableColumn id="14" name="Feb-22" dataDxfId="351" dataCellStyle="Percent"/>
    <tableColumn id="15" name="Mar-22" dataDxfId="350" dataCellStyle="Percent"/>
  </tableColumns>
  <tableStyleInfo showFirstColumn="0" showLastColumn="0" showRowStripes="1" showColumnStripes="0"/>
</table>
</file>

<file path=xl/tables/table6.xml><?xml version="1.0" encoding="utf-8"?>
<table xmlns="http://schemas.openxmlformats.org/spreadsheetml/2006/main" id="79" name="Table4_religion" displayName="Table4_religion" ref="A31:M35" totalsRowShown="0" headerRowDxfId="1102" dataDxfId="1101">
  <autoFilter ref="A31:M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Religion" dataDxfId="1100"/>
    <tableColumn id="2" name="2019 Tourism_x000a_(number) " dataDxfId="1099"/>
    <tableColumn id="3" name="2019 Not Tourism_x000a_(number)" dataDxfId="1098"/>
    <tableColumn id="4" name="2019 All Industries_x000a_(number)" dataDxfId="1097"/>
    <tableColumn id="5" name="2020 Tourism_x000a_(number)" dataDxfId="1096"/>
    <tableColumn id="6" name="2020 Not Tourism_x000a_(number)" dataDxfId="1095"/>
    <tableColumn id="7" name="2020 All Industries_x000a_(number)" dataDxfId="1094"/>
    <tableColumn id="8" name="2021 Tourism_x000a_(number)" dataDxfId="1093"/>
    <tableColumn id="9" name="2021 Not Tourism_x000a_(number)" dataDxfId="1092"/>
    <tableColumn id="10" name="2021 All Industries_x000a_(number)" dataDxfId="1091"/>
    <tableColumn id="11" name="2022 Tourism_x000a_(number)" dataDxfId="1090"/>
    <tableColumn id="12" name="2022 Not Tourism_x000a_(number)" dataDxfId="1089"/>
    <tableColumn id="13" name="2022 All Industries_x000a_(number)" dataDxfId="1088"/>
  </tableColumns>
  <tableStyleInfo showFirstColumn="0" showLastColumn="0" showRowStripes="1" showColumnStripes="0"/>
</table>
</file>

<file path=xl/tables/table60.xml><?xml version="1.0" encoding="utf-8"?>
<table xmlns="http://schemas.openxmlformats.org/spreadsheetml/2006/main" id="51" name="UK_Residents_follow_overseas_restrictions" displayName="UK_Residents_follow_overseas_restrictions" ref="A6:O12" totalsRowShown="0" headerRowDxfId="349" dataDxfId="348" tableBorderDxfId="347" dataCellStyle="Percent">
  <autoFilter ref="A6:O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dataDxfId="346"/>
    <tableColumn id="2" name="Feb-21" dataDxfId="345" dataCellStyle="Percent"/>
    <tableColumn id="3" name="Mar-21" dataDxfId="344" dataCellStyle="Percent"/>
    <tableColumn id="4" name="Apr-21" dataDxfId="343" dataCellStyle="Percent"/>
    <tableColumn id="5" name="May-21" dataDxfId="342" dataCellStyle="Percent"/>
    <tableColumn id="6" name="Jun-21" dataDxfId="341" dataCellStyle="Percent"/>
    <tableColumn id="7" name="Jul-21" dataDxfId="340" dataCellStyle="Percent"/>
    <tableColumn id="8" name="Aug-21" dataDxfId="339" dataCellStyle="Percent"/>
    <tableColumn id="9" name="Sep-21" dataDxfId="338" dataCellStyle="Percent"/>
    <tableColumn id="10" name="Oct-21" dataDxfId="337" dataCellStyle="Percent"/>
    <tableColumn id="11" name="Nov-21" dataDxfId="336" dataCellStyle="Percent"/>
    <tableColumn id="12" name="Dec-21" dataDxfId="335" dataCellStyle="Percent"/>
    <tableColumn id="13" name="Jan-22" dataDxfId="334" dataCellStyle="Percent"/>
    <tableColumn id="14" name="Feb-22" dataDxfId="333" dataCellStyle="Percent"/>
    <tableColumn id="15" name="Mar-22" dataDxfId="332" dataCellStyle="Percent"/>
  </tableColumns>
  <tableStyleInfo showFirstColumn="0" showLastColumn="0" showRowStripes="1" showColumnStripes="0"/>
</table>
</file>

<file path=xl/tables/table61.xml><?xml version="1.0" encoding="utf-8"?>
<table xmlns="http://schemas.openxmlformats.org/spreadsheetml/2006/main" id="49" name="Travellers_testing_UK" displayName="Travellers_testing_UK" ref="A5:O10" totalsRowShown="0" headerRowDxfId="331" dataDxfId="330" tableBorderDxfId="329" dataCellStyle="Percent">
  <autoFilter ref="A5:O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UK Residents)" dataDxfId="328"/>
    <tableColumn id="2" name="Feb-21" dataDxfId="327" dataCellStyle="Percent"/>
    <tableColumn id="3" name="Mar-21" dataDxfId="326" dataCellStyle="Percent"/>
    <tableColumn id="4" name="Apr-21" dataDxfId="325" dataCellStyle="Percent"/>
    <tableColumn id="5" name="May-21" dataDxfId="324" dataCellStyle="Percent"/>
    <tableColumn id="6" name="Jun-21" dataDxfId="323" dataCellStyle="Percent"/>
    <tableColumn id="7" name="Jul-21" dataDxfId="322" dataCellStyle="Percent"/>
    <tableColumn id="8" name="Aug-21" dataDxfId="321" dataCellStyle="Percent"/>
    <tableColumn id="9" name="Sep-21" dataDxfId="320" dataCellStyle="Percent"/>
    <tableColumn id="10" name="Oct-21" dataDxfId="319" dataCellStyle="Percent"/>
    <tableColumn id="11" name="Nov-21" dataDxfId="318" dataCellStyle="Percent"/>
    <tableColumn id="12" name="Dec-21" dataDxfId="317" dataCellStyle="Percent"/>
    <tableColumn id="13" name="Jan-22" dataDxfId="316" dataCellStyle="Percent"/>
    <tableColumn id="14" name="Feb-22" dataDxfId="315" dataCellStyle="Percent"/>
    <tableColumn id="15" name="Mar-22" dataDxfId="314" dataCellStyle="Percent"/>
  </tableColumns>
  <tableStyleInfo showFirstColumn="0" showLastColumn="0" showRowStripes="1" showColumnStripes="0"/>
</table>
</file>

<file path=xl/tables/table62.xml><?xml version="1.0" encoding="utf-8"?>
<table xmlns="http://schemas.openxmlformats.org/spreadsheetml/2006/main" id="50" name="Travellers_Testing_Overseas" displayName="Travellers_Testing_Overseas" ref="A11:O16" totalsRowShown="0" headerRowDxfId="313" dataDxfId="312" tableBorderDxfId="311" dataCellStyle="Percent">
  <autoFilter ref="A11:O1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Response categories (Overseas Residents)" dataDxfId="310"/>
    <tableColumn id="2" name="Feb-21" dataDxfId="309" dataCellStyle="Percent"/>
    <tableColumn id="3" name="Mar-21" dataDxfId="308" dataCellStyle="Percent"/>
    <tableColumn id="4" name="Apr-21" dataDxfId="307" dataCellStyle="Percent"/>
    <tableColumn id="5" name="May-21" dataDxfId="306" dataCellStyle="Percent"/>
    <tableColumn id="6" name="Jun-21" dataDxfId="305" dataCellStyle="Percent"/>
    <tableColumn id="7" name="Jul-21" dataDxfId="304" dataCellStyle="Percent"/>
    <tableColumn id="8" name="Aug-21" dataDxfId="303" dataCellStyle="Percent"/>
    <tableColumn id="9" name="Sep-21" dataDxfId="302" dataCellStyle="Percent"/>
    <tableColumn id="10" name="Oct-21" dataDxfId="301" dataCellStyle="Percent"/>
    <tableColumn id="11" name="Nov-21" dataDxfId="300" dataCellStyle="Percent"/>
    <tableColumn id="12" name="Dec-21" dataDxfId="299" dataCellStyle="Percent"/>
    <tableColumn id="13" name="Jan-22" dataDxfId="298" dataCellStyle="Percent"/>
    <tableColumn id="14" name="Feb-22" dataDxfId="297" dataCellStyle="Percent"/>
    <tableColumn id="15" name="Mar-22" dataDxfId="296" dataCellStyle="Percent"/>
  </tableColumns>
  <tableStyleInfo showFirstColumn="0" showLastColumn="0" showRowStripes="1" showColumnStripes="0"/>
</table>
</file>

<file path=xl/tables/table63.xml><?xml version="1.0" encoding="utf-8"?>
<table xmlns="http://schemas.openxmlformats.org/spreadsheetml/2006/main" id="45" name="Safe_Journey_UK_Residents" displayName="Safe_Journey_UK_Residents" ref="A6:J13" totalsRowShown="0" headerRowDxfId="295" dataDxfId="294" tableBorderDxfId="293" dataCellStyle="Percent">
  <autoFilter ref="A6:J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UK Residents)" dataDxfId="292"/>
    <tableColumn id="2" name="Feb-21" dataDxfId="291" dataCellStyle="Percent"/>
    <tableColumn id="3" name="Mar-21" dataDxfId="290" dataCellStyle="Percent"/>
    <tableColumn id="4" name="Apr-21" dataDxfId="289" dataCellStyle="Percent"/>
    <tableColumn id="5" name="May-21" dataDxfId="288" dataCellStyle="Percent"/>
    <tableColumn id="6" name="Jun-21" dataDxfId="287" dataCellStyle="Percent"/>
    <tableColumn id="7" name="Jul-21" dataDxfId="286" dataCellStyle="Percent"/>
    <tableColumn id="8" name="Aug-21" dataDxfId="285" dataCellStyle="Percent"/>
    <tableColumn id="9" name="Sep-21" dataDxfId="284" dataCellStyle="Percent"/>
    <tableColumn id="12" name="Oct-21" dataDxfId="283" dataCellStyle="Percent"/>
  </tableColumns>
  <tableStyleInfo showFirstColumn="0" showLastColumn="0" showRowStripes="1" showColumnStripes="0"/>
</table>
</file>

<file path=xl/tables/table64.xml><?xml version="1.0" encoding="utf-8"?>
<table xmlns="http://schemas.openxmlformats.org/spreadsheetml/2006/main" id="46" name="Safe_Journey_Overseas" displayName="Safe_Journey_Overseas" ref="A14:J21" totalsRowShown="0" headerRowDxfId="282" dataDxfId="281" tableBorderDxfId="280" dataCellStyle="Percent">
  <autoFilter ref="A14:J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Overseas Residents)" dataDxfId="279"/>
    <tableColumn id="2" name="Feb-21" dataDxfId="278" dataCellStyle="Percent"/>
    <tableColumn id="3" name="Mar-21" dataDxfId="277" dataCellStyle="Percent"/>
    <tableColumn id="4" name="Apr-21" dataDxfId="276" dataCellStyle="Percent"/>
    <tableColumn id="5" name="May-21" dataDxfId="275" dataCellStyle="Percent"/>
    <tableColumn id="6" name="Jun-21" dataDxfId="274" dataCellStyle="Percent"/>
    <tableColumn id="7" name="Jul-21" dataDxfId="273" dataCellStyle="Percent"/>
    <tableColumn id="8" name="Aug-21" dataDxfId="272" dataCellStyle="Percent"/>
    <tableColumn id="9" name="Sep-21" dataDxfId="271" dataCellStyle="Percent"/>
    <tableColumn id="10" name="Oct-21" dataDxfId="270" dataCellStyle="Percent"/>
  </tableColumns>
  <tableStyleInfo showFirstColumn="0" showLastColumn="0" showRowStripes="1" showColumnStripes="0"/>
</table>
</file>

<file path=xl/tables/table65.xml><?xml version="1.0" encoding="utf-8"?>
<table xmlns="http://schemas.openxmlformats.org/spreadsheetml/2006/main" id="47" name="Safe_Airports_UK" displayName="Safe_Airports_UK" ref="A6:J13" totalsRowShown="0" headerRowDxfId="269" dataDxfId="268" tableBorderDxfId="267" dataCellStyle="Percent">
  <autoFilter ref="A6:J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UK Residents)" dataDxfId="266"/>
    <tableColumn id="2" name="Feb-21" dataDxfId="265" dataCellStyle="Percent"/>
    <tableColumn id="3" name="Mar-21" dataDxfId="264" dataCellStyle="Percent"/>
    <tableColumn id="4" name="Apr-21" dataDxfId="263" dataCellStyle="Percent"/>
    <tableColumn id="5" name="May-21" dataDxfId="262" dataCellStyle="Percent"/>
    <tableColumn id="6" name="Jun-21" dataDxfId="261" dataCellStyle="Percent"/>
    <tableColumn id="7" name="Jul-21" dataDxfId="260" dataCellStyle="Percent"/>
    <tableColumn id="8" name="Aug-21" dataDxfId="259" dataCellStyle="Percent"/>
    <tableColumn id="9" name="Sep-21" dataDxfId="258" dataCellStyle="Percent"/>
    <tableColumn id="12" name="Oct-21" dataDxfId="257" dataCellStyle="Percent"/>
  </tableColumns>
  <tableStyleInfo showFirstColumn="0" showLastColumn="0" showRowStripes="1" showColumnStripes="0"/>
</table>
</file>

<file path=xl/tables/table66.xml><?xml version="1.0" encoding="utf-8"?>
<table xmlns="http://schemas.openxmlformats.org/spreadsheetml/2006/main" id="48" name="Safe_Airport_Overseas" displayName="Safe_Airport_Overseas" ref="A14:J21" totalsRowShown="0" headerRowDxfId="256" dataDxfId="255" tableBorderDxfId="254" dataCellStyle="Percent">
  <autoFilter ref="A14:J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Response categories (Overseas Residents)" dataDxfId="253"/>
    <tableColumn id="2" name="Feb-21" dataDxfId="252" dataCellStyle="Percent"/>
    <tableColumn id="3" name="Mar-21" dataDxfId="251" dataCellStyle="Percent"/>
    <tableColumn id="4" name="Apr-21" dataDxfId="250" dataCellStyle="Percent"/>
    <tableColumn id="5" name="May-21" dataDxfId="249" dataCellStyle="Percent"/>
    <tableColumn id="6" name="Jun-21" dataDxfId="248" dataCellStyle="Percent"/>
    <tableColumn id="7" name="Jul-21" dataDxfId="247" dataCellStyle="Percent"/>
    <tableColumn id="8" name="Aug-21" dataDxfId="246" dataCellStyle="Percent"/>
    <tableColumn id="9" name="Sep-21" dataDxfId="245" dataCellStyle="Percent"/>
    <tableColumn id="10" name="Oct-21" dataDxfId="244" dataCellStyle="Percent"/>
  </tableColumns>
  <tableStyleInfo showFirstColumn="0" showLastColumn="0" showRowStripes="1" showColumnStripes="0"/>
</table>
</file>

<file path=xl/tables/table67.xml><?xml version="1.0" encoding="utf-8"?>
<table xmlns="http://schemas.openxmlformats.org/spreadsheetml/2006/main" id="43" name="Vaccine_UK_Residents" displayName="Vaccine_UK_Residents" ref="A5:L9" totalsRowShown="0" headerRowDxfId="243" dataDxfId="242" tableBorderDxfId="241" dataCellStyle="Percent">
  <autoFilter ref="A5:L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Response categories (UK Residents)" dataDxfId="240"/>
    <tableColumn id="2" name="Feb-21" dataDxfId="239" dataCellStyle="Percent"/>
    <tableColumn id="3" name="Mar-21" dataDxfId="238" dataCellStyle="Percent"/>
    <tableColumn id="4" name="Apr-21" dataDxfId="237" dataCellStyle="Percent"/>
    <tableColumn id="5" name="May-21" dataDxfId="236" dataCellStyle="Percent"/>
    <tableColumn id="6" name="Jun-21" dataDxfId="235" dataCellStyle="Percent"/>
    <tableColumn id="7" name="Jul-21" dataDxfId="234" dataCellStyle="Percent"/>
    <tableColumn id="8" name="Aug-21" dataDxfId="233" dataCellStyle="Percent"/>
    <tableColumn id="9" name="Sep-21" dataDxfId="232" dataCellStyle="Percent"/>
    <tableColumn id="12" name="Oct-21" dataDxfId="231" dataCellStyle="Percent"/>
    <tableColumn id="10" name="Nov-21" dataDxfId="230" dataCellStyle="Percent"/>
    <tableColumn id="11" name="Dec-21" dataDxfId="229" dataCellStyle="Percent"/>
  </tableColumns>
  <tableStyleInfo showFirstColumn="0" showLastColumn="0" showRowStripes="1" showColumnStripes="0"/>
</table>
</file>

<file path=xl/tables/table68.xml><?xml version="1.0" encoding="utf-8"?>
<table xmlns="http://schemas.openxmlformats.org/spreadsheetml/2006/main" id="44" name="Vaccine_Overseas_Residents45" displayName="Vaccine_Overseas_Residents45" ref="A10:L14" totalsRowShown="0" headerRowDxfId="228" dataDxfId="227" tableBorderDxfId="226" dataCellStyle="Percent">
  <autoFilter ref="A10:L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Response categories (Overseas residents)" dataDxfId="225"/>
    <tableColumn id="2" name="Feb-21" dataDxfId="224" dataCellStyle="Percent"/>
    <tableColumn id="3" name="Mar-21" dataDxfId="223" dataCellStyle="Percent"/>
    <tableColumn id="4" name="Apr-21" dataDxfId="222" dataCellStyle="Percent"/>
    <tableColumn id="5" name="May-21" dataDxfId="221" dataCellStyle="Percent"/>
    <tableColumn id="6" name="Jun-21" dataDxfId="220" dataCellStyle="Percent"/>
    <tableColumn id="7" name="Jul-21" dataDxfId="219" dataCellStyle="Percent"/>
    <tableColumn id="8" name="Aug-21" dataDxfId="218" dataCellStyle="Percent"/>
    <tableColumn id="9" name="Sep-21" dataDxfId="217" dataCellStyle="Percent"/>
    <tableColumn id="12" name="Oct-21" dataDxfId="216" dataCellStyle="Percent"/>
    <tableColumn id="10" name="Nov-21" dataDxfId="215" dataCellStyle="Percent"/>
    <tableColumn id="11" name="Dec-21" dataDxfId="214" dataCellStyle="Percent"/>
  </tableColumns>
  <tableStyleInfo showFirstColumn="0" showLastColumn="0" showRowStripes="1" showColumnStripes="0"/>
</table>
</file>

<file path=xl/tables/table69.xml><?xml version="1.0" encoding="utf-8"?>
<table xmlns="http://schemas.openxmlformats.org/spreadsheetml/2006/main" id="6" name="visit_tourist_attraction" displayName="visit_tourist_attraction" ref="A7:Y8" totalsRowShown="0" headerRowDxfId="213" tableBorderDxfId="212">
  <autoFilter ref="A7:Y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name="Column1"/>
    <tableColumn id="2" name="Apr-20"/>
    <tableColumn id="3" name="May-20"/>
    <tableColumn id="4" name="Jun-20"/>
    <tableColumn id="5" name="Jul-20"/>
    <tableColumn id="6" name="Aug-20"/>
    <tableColumn id="7" name="Sep-20"/>
    <tableColumn id="8" name="Oct-20"/>
    <tableColumn id="9" name="Nov-20"/>
    <tableColumn id="10" name="Dec-20"/>
    <tableColumn id="11" name="Jan-21"/>
    <tableColumn id="12" name="Feb-21"/>
    <tableColumn id="13" name="Mar-21"/>
    <tableColumn id="15" name="Apr-21" dataDxfId="211" dataCellStyle="Percent"/>
    <tableColumn id="16" name="May-21" dataDxfId="210" dataCellStyle="Percent"/>
    <tableColumn id="17" name="Jun-21" dataDxfId="209" dataCellStyle="Percent"/>
    <tableColumn id="14" name="Jul-21"/>
    <tableColumn id="18" name="Aug-21" dataDxfId="208" dataCellStyle="Percent"/>
    <tableColumn id="19" name="Sep-21" dataDxfId="207" dataCellStyle="Percent"/>
    <tableColumn id="22" name="Oct-21" dataDxfId="206" dataCellStyle="Percent"/>
    <tableColumn id="20" name="Nov-21" dataDxfId="205" dataCellStyle="Percent"/>
    <tableColumn id="21" name="Dec-21" dataDxfId="204" dataCellStyle="Percent"/>
    <tableColumn id="23" name="Jan-22" dataDxfId="203" dataCellStyle="Percent"/>
    <tableColumn id="24" name="Feb-22" dataDxfId="202" dataCellStyle="Percent"/>
    <tableColumn id="25" name="Mar-22" dataDxfId="201" dataCellStyle="Percent"/>
  </tableColumns>
  <tableStyleInfo showFirstColumn="0" showLastColumn="0" showRowStripes="1" showColumnStripes="0"/>
</table>
</file>

<file path=xl/tables/table7.xml><?xml version="1.0" encoding="utf-8"?>
<table xmlns="http://schemas.openxmlformats.org/spreadsheetml/2006/main" id="80" name="Table5_disability" displayName="Table5_disability" ref="A38:M41" totalsRowShown="0" headerRowDxfId="1087" dataDxfId="1086">
  <autoFilter ref="A38:M4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Disability" dataDxfId="1085"/>
    <tableColumn id="2" name="2019 Tourism_x000a_(number) " dataDxfId="1084"/>
    <tableColumn id="3" name="2019 Not Tourism_x000a_(number)" dataDxfId="1083"/>
    <tableColumn id="4" name="2019 All Industries_x000a_(number)" dataDxfId="1082"/>
    <tableColumn id="5" name="2020 Tourism_x000a_(number)" dataDxfId="1081"/>
    <tableColumn id="6" name="2020 Not Tourism_x000a_(number)" dataDxfId="1080"/>
    <tableColumn id="7" name="2020 All Industries_x000a_(number)" dataDxfId="1079"/>
    <tableColumn id="8" name="2021 Tourism_x000a_(number)" dataDxfId="1078"/>
    <tableColumn id="9" name="2021 Not Tourism_x000a_(number)" dataDxfId="1077"/>
    <tableColumn id="10" name="2021 All Industries_x000a_(number)" dataDxfId="1076"/>
    <tableColumn id="11" name="2022 Tourism_x000a_(number)" dataDxfId="1075"/>
    <tableColumn id="12" name="2022 Not Tourism_x000a_(number)" dataDxfId="1074"/>
    <tableColumn id="13" name="2022 All Industries_x000a_(number)" dataDxfId="1073"/>
  </tableColumns>
  <tableStyleInfo showFirstColumn="0" showLastColumn="0" showRowStripes="1" showColumnStripes="0"/>
</table>
</file>

<file path=xl/tables/table70.xml><?xml version="1.0" encoding="utf-8"?>
<table xmlns="http://schemas.openxmlformats.org/spreadsheetml/2006/main" id="8" name="COVID_affect_your_life" displayName="COVID_affect_your_life" ref="A7:Y9" totalsRowShown="0" headerRowDxfId="200" dataDxfId="199" tableBorderDxfId="198" dataCellStyle="Percent">
  <tableColumns count="25">
    <tableColumn id="1" name="Column1" dataDxfId="197"/>
    <tableColumn id="2" name="Apr-20" dataDxfId="196" dataCellStyle="Percent"/>
    <tableColumn id="3" name="May-20" dataDxfId="195" dataCellStyle="Percent"/>
    <tableColumn id="4" name="Jun-20" dataDxfId="194" dataCellStyle="Percent"/>
    <tableColumn id="5" name="Jul-20" dataDxfId="193" dataCellStyle="Percent"/>
    <tableColumn id="6" name="Aug-20" dataDxfId="192" dataCellStyle="Percent"/>
    <tableColumn id="7" name="Sep-20" dataDxfId="191" dataCellStyle="Percent"/>
    <tableColumn id="8" name="Oct-20" dataDxfId="190" dataCellStyle="Percent"/>
    <tableColumn id="9" name="Nov-20" dataDxfId="189" dataCellStyle="Percent"/>
    <tableColumn id="10" name="Dec-20" dataDxfId="188" dataCellStyle="Percent"/>
    <tableColumn id="11" name="Jan-21" dataDxfId="187" dataCellStyle="Percent"/>
    <tableColumn id="12" name="Feb-21" dataDxfId="186" dataCellStyle="Percent"/>
    <tableColumn id="13" name="Mar-21" dataDxfId="185" dataCellStyle="Percent"/>
    <tableColumn id="18" name="Apr-21" dataDxfId="184" dataCellStyle="Percent"/>
    <tableColumn id="17" name="May-21" dataDxfId="183" dataCellStyle="Percent"/>
    <tableColumn id="16" name="Jun-21" dataDxfId="182" dataCellStyle="Percent"/>
    <tableColumn id="14" name="Jul-21" dataDxfId="181" dataCellStyle="Percent"/>
    <tableColumn id="15" name="Aug-21" dataDxfId="180" dataCellStyle="Percent"/>
    <tableColumn id="19" name="Sep-21" dataDxfId="179" dataCellStyle="Percent"/>
    <tableColumn id="20" name="Oct-21" dataDxfId="178" dataCellStyle="Percent"/>
    <tableColumn id="21" name="Nov-21" dataDxfId="177" dataCellStyle="Percent"/>
    <tableColumn id="22" name="Dec-21" dataDxfId="176" dataCellStyle="Percent"/>
    <tableColumn id="23" name="Jan-22" dataDxfId="175" dataCellStyle="Percent"/>
    <tableColumn id="24" name="Feb-22" dataDxfId="174" dataCellStyle="Percent"/>
    <tableColumn id="25" name="Mar-22" dataDxfId="173" dataCellStyle="Percent"/>
  </tableColumns>
  <tableStyleInfo showFirstColumn="0" showLastColumn="0" showRowStripes="1" showColumnStripes="0"/>
</table>
</file>

<file path=xl/tables/table71.xml><?xml version="1.0" encoding="utf-8"?>
<table xmlns="http://schemas.openxmlformats.org/spreadsheetml/2006/main" id="68" name="visit_tourist_attraction69" displayName="visit_tourist_attraction69" ref="A7:H14" totalsRowShown="0" headerRowDxfId="172" tableBorderDxfId="171">
  <autoFilter ref="A7:H1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olumn1"/>
    <tableColumn id="19" name="Sep-21" dataDxfId="170" dataCellStyle="Percent"/>
    <tableColumn id="22" name="Oct-21" dataDxfId="169" dataCellStyle="Percent"/>
    <tableColumn id="20" name="Nov-21" dataDxfId="168" dataCellStyle="Percent"/>
    <tableColumn id="21" name="Dec-21" dataDxfId="167" dataCellStyle="Percent"/>
    <tableColumn id="2" name="Jan-22" dataDxfId="166" dataCellStyle="Percent"/>
    <tableColumn id="3" name="Feb-22" dataDxfId="165" dataCellStyle="Percent"/>
    <tableColumn id="4" name="Mar-22" dataDxfId="164" dataCellStyle="Percent"/>
  </tableColumns>
  <tableStyleInfo showFirstColumn="0" showLastColumn="0" showRowStripes="1" showColumnStripes="0"/>
</table>
</file>

<file path=xl/tables/table72.xml><?xml version="1.0" encoding="utf-8"?>
<table xmlns="http://schemas.openxmlformats.org/spreadsheetml/2006/main" id="71" name="visit_tourist_attraction6972" displayName="visit_tourist_attraction6972" ref="A7:E15" totalsRowShown="0" headerRowDxfId="163" tableBorderDxfId="162">
  <autoFilter ref="A7:E15">
    <filterColumn colId="0" hiddenButton="1"/>
    <filterColumn colId="1" hiddenButton="1"/>
    <filterColumn colId="2" hiddenButton="1"/>
    <filterColumn colId="3" hiddenButton="1"/>
    <filterColumn colId="4" hiddenButton="1"/>
  </autoFilter>
  <tableColumns count="5">
    <tableColumn id="1" name="Column1"/>
    <tableColumn id="19" name="Sep-21" dataDxfId="161" dataCellStyle="Percent"/>
    <tableColumn id="22" name="Oct-21" dataDxfId="160" dataCellStyle="Percent"/>
    <tableColumn id="20" name="Nov-21" dataDxfId="159" dataCellStyle="Percent"/>
    <tableColumn id="21" name="Dec-21" dataDxfId="158" dataCellStyle="Percent"/>
  </tableColumns>
  <tableStyleInfo showFirstColumn="0" showLastColumn="0" showRowStripes="1" showColumnStripes="0"/>
</table>
</file>

<file path=xl/tables/table73.xml><?xml version="1.0" encoding="utf-8"?>
<table xmlns="http://schemas.openxmlformats.org/spreadsheetml/2006/main" id="69" name="NI_Cancelled_overnight_trips" displayName="NI_Cancelled_overnight_trips" ref="A7:B9" totalsRowShown="0">
  <autoFilter ref="A7:B9">
    <filterColumn colId="0" hiddenButton="1"/>
    <filterColumn colId="1" hiddenButton="1"/>
  </autoFilter>
  <tableColumns count="2">
    <tableColumn id="1" name="Any cancelled overnight trips in your household?" dataDxfId="157"/>
    <tableColumn id="2" name="Proportion(%)" dataDxfId="156"/>
  </tableColumns>
  <tableStyleInfo showFirstColumn="0" showLastColumn="0" showRowStripes="1" showColumnStripes="0"/>
</table>
</file>

<file path=xl/tables/table74.xml><?xml version="1.0" encoding="utf-8"?>
<table xmlns="http://schemas.openxmlformats.org/spreadsheetml/2006/main" id="70" name="NI_Cancelled_overnight_trips71" displayName="NI_Cancelled_overnight_trips71" ref="A7:B11" totalsRowShown="0">
  <autoFilter ref="A7:B11">
    <filterColumn colId="0" hiddenButton="1"/>
    <filterColumn colId="1" hiddenButton="1"/>
  </autoFilter>
  <tableColumns count="2">
    <tableColumn id="1" name="If you had a cancelled overnight trip, where was it to?" dataDxfId="155"/>
    <tableColumn id="2" name="Proportion(%)" dataDxfId="154"/>
  </tableColumns>
  <tableStyleInfo showFirstColumn="0" showLastColumn="0" showRowStripes="1" showColumnStripes="0"/>
</table>
</file>

<file path=xl/tables/table75.xml><?xml version="1.0" encoding="utf-8"?>
<table xmlns="http://schemas.openxmlformats.org/spreadsheetml/2006/main" id="1" name="Persons_intend_take_trip_ROI" displayName="Persons_intend_take_trip_ROI" ref="A6:D9" totalsRowShown="0" headerRowDxfId="153" dataDxfId="152" tableBorderDxfId="151">
  <tableColumns count="4">
    <tableColumn id="1" name="Time frame for taking a trip" dataDxfId="150"/>
    <tableColumn id="2" name="Domestic" dataDxfId="149"/>
    <tableColumn id="3" name="Overseas " dataDxfId="148"/>
    <tableColumn id="4" name="Northern Ireland" dataDxfId="147"/>
  </tableColumns>
  <tableStyleInfo showFirstColumn="0" showLastColumn="0" showRowStripes="1" showColumnStripes="0"/>
</table>
</file>

<file path=xl/tables/table76.xml><?xml version="1.0" encoding="utf-8"?>
<table xmlns="http://schemas.openxmlformats.org/spreadsheetml/2006/main" id="7" name="Holiday_summer_2020" displayName="Holiday_summer_2020" ref="A5:B9" totalsRowShown="0" headerRowDxfId="146" dataDxfId="145" tableBorderDxfId="144">
  <autoFilter ref="A5:B9">
    <filterColumn colId="0" hiddenButton="1"/>
    <filterColumn colId="1" hiddenButton="1"/>
  </autoFilter>
  <tableColumns count="2">
    <tableColumn id="1" name="Column1" dataDxfId="143"/>
    <tableColumn id="2" name="Proportion who said &quot;Yes&quot;" dataDxfId="142" dataCellStyle="Percent"/>
  </tableColumns>
  <tableStyleInfo showFirstColumn="0" showLastColumn="0" showRowStripes="1" showColumnStripes="0"/>
</table>
</file>

<file path=xl/tables/table77.xml><?xml version="1.0" encoding="utf-8"?>
<table xmlns="http://schemas.openxmlformats.org/spreadsheetml/2006/main" id="61" name="NI_Summer_Holidays_2021" displayName="NI_Summer_Holidays_2021" ref="A6:I10" totalsRowShown="0" headerRowDxfId="141" dataDxfId="140" tableBorderDxfId="139">
  <autoFilter ref="A6: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ref="A6:I9">
    <sortCondition descending="1" ref="I6:I9"/>
  </sortState>
  <tableColumns count="9">
    <tableColumn id="1" name="Column1" dataDxfId="138"/>
    <tableColumn id="2" name="Proportion (%) who said &quot;Yes&quot; (Jun-21)" dataDxfId="137" dataCellStyle="Percent"/>
    <tableColumn id="3" name="Proportion (%) who said &quot;Yes&quot; (Jul-21)" dataDxfId="136" dataCellStyle="Percent"/>
    <tableColumn id="4" name="Proportion (%) who said &quot;Yes&quot; (Aug-21)" dataDxfId="135" dataCellStyle="Percent"/>
    <tableColumn id="5" name="Proportion (%) who said &quot;Yes&quot; (Sep-21)" dataDxfId="134" dataCellStyle="Percent"/>
    <tableColumn id="9" name="Proportion (%) who said &quot;Yes&quot; (Oct-21)" dataDxfId="133" dataCellStyle="Percent"/>
    <tableColumn id="8" name="Proportion (%) who said &quot;Yes&quot; (Nov-21)" dataDxfId="132" dataCellStyle="Percent"/>
    <tableColumn id="7" name="Proportion (%) who said &quot;Yes&quot; (Dec-21)" dataDxfId="131" dataCellStyle="Percent"/>
    <tableColumn id="6" name="Proportion (%) who said &quot;Yes&quot; (2021)" dataDxfId="130" dataCellStyle="Percent"/>
  </tableColumns>
  <tableStyleInfo showFirstColumn="0" showLastColumn="0" showRowStripes="1" showColumnStripes="0"/>
</table>
</file>

<file path=xl/tables/table78.xml><?xml version="1.0" encoding="utf-8"?>
<table xmlns="http://schemas.openxmlformats.org/spreadsheetml/2006/main" id="63" name="Holiday_summer_20206264" displayName="Holiday_summer_20206264" ref="A6:B10" totalsRowShown="0" headerRowDxfId="129" dataDxfId="128" tableBorderDxfId="127">
  <autoFilter ref="A6:B10"/>
  <sortState ref="A6:B9">
    <sortCondition descending="1" ref="B5:B9"/>
  </sortState>
  <tableColumns count="2">
    <tableColumn id="1" name="Column1" dataDxfId="126"/>
    <tableColumn id="6" name="Total" dataDxfId="125" dataCellStyle="Percent"/>
  </tableColumns>
  <tableStyleInfo showFirstColumn="0" showLastColumn="0" showRowStripes="1" showColumnStripes="0"/>
</table>
</file>

<file path=xl/tables/table79.xml><?xml version="1.0" encoding="utf-8"?>
<table xmlns="http://schemas.openxmlformats.org/spreadsheetml/2006/main" id="62" name="NI_Usual_Summer_hols" displayName="NI_Usual_Summer_hols" ref="A6:I10" totalsRowShown="0" headerRowDxfId="124" dataDxfId="123" tableBorderDxfId="122">
  <autoFilter ref="A6:I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ref="A6:I9">
    <sortCondition descending="1" ref="I6:I9"/>
  </sortState>
  <tableColumns count="9">
    <tableColumn id="1" name="Column1" dataDxfId="121"/>
    <tableColumn id="2" name="Jun-21" dataDxfId="120" dataCellStyle="Percent"/>
    <tableColumn id="3" name="Jul-21" dataDxfId="119" dataCellStyle="Percent"/>
    <tableColumn id="4" name="Aug-21" dataDxfId="118" dataCellStyle="Percent"/>
    <tableColumn id="5" name="Sep-21" dataDxfId="117" dataCellStyle="Percent"/>
    <tableColumn id="9" name="Oct-21" dataDxfId="116" dataCellStyle="Percent"/>
    <tableColumn id="8" name="Nov-21" dataDxfId="115" dataCellStyle="Percent"/>
    <tableColumn id="7" name="Dec-21" dataDxfId="114" dataCellStyle="Percent"/>
    <tableColumn id="6" name="Total" dataDxfId="113" dataCellStyle="Percent"/>
  </tableColumns>
  <tableStyleInfo showFirstColumn="0" showLastColumn="0" showRowStripes="1" showColumnStripes="0"/>
</table>
</file>

<file path=xl/tables/table8.xml><?xml version="1.0" encoding="utf-8"?>
<table xmlns="http://schemas.openxmlformats.org/spreadsheetml/2006/main" id="81" name="Table6_ethnicity" displayName="Table6_ethnicity" ref="A44:M47" totalsRowShown="0" headerRowDxfId="1072" dataDxfId="1071">
  <autoFilter ref="A44:M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Ethnicity" dataDxfId="1070"/>
    <tableColumn id="2" name="2019 Tourism_x000a_(number) " dataDxfId="1069"/>
    <tableColumn id="3" name="2019 Not Tourism_x000a_(number)" dataDxfId="1068"/>
    <tableColumn id="4" name="2019 All Industries_x000a_(number)" dataDxfId="1067"/>
    <tableColumn id="5" name="2020 Tourism_x000a_(number)" dataDxfId="1066"/>
    <tableColumn id="6" name="2020 Not Tourism_x000a_(number)" dataDxfId="1065"/>
    <tableColumn id="7" name="2020 All Industries_x000a_(number)" dataDxfId="1064"/>
    <tableColumn id="8" name="2021 Tourism_x000a_(number)" dataDxfId="1063"/>
    <tableColumn id="9" name="2021 Not Tourism_x000a_(number)" dataDxfId="1062"/>
    <tableColumn id="10" name="2021 All Industries_x000a_(number)" dataDxfId="1061"/>
    <tableColumn id="11" name="2022 Tourism_x000a_(number)" dataDxfId="1060"/>
    <tableColumn id="12" name="2022 Not Tourism_x000a_(number)" dataDxfId="1059"/>
    <tableColumn id="13" name="2022 All Industries_x000a_(number)" dataDxfId="1058"/>
  </tableColumns>
  <tableStyleInfo showFirstColumn="0" showLastColumn="0" showRowStripes="1" showColumnStripes="0"/>
</table>
</file>

<file path=xl/tables/table80.xml><?xml version="1.0" encoding="utf-8"?>
<table xmlns="http://schemas.openxmlformats.org/spreadsheetml/2006/main" id="64" name="Holiday_summer_2020626365" displayName="Holiday_summer_2020626365" ref="A6:D10" totalsRowShown="0" headerRowDxfId="112" dataDxfId="111" tableBorderDxfId="110">
  <autoFilter ref="A6:D10">
    <filterColumn colId="0" hiddenButton="1"/>
    <filterColumn colId="1" hiddenButton="1"/>
    <filterColumn colId="2" hiddenButton="1"/>
    <filterColumn colId="3" hiddenButton="1"/>
  </autoFilter>
  <sortState ref="A6:D9">
    <sortCondition descending="1" ref="B6:B9"/>
    <sortCondition descending="1" ref="D6:D9"/>
  </sortState>
  <tableColumns count="4">
    <tableColumn id="1" name="Column1" dataDxfId="109"/>
    <tableColumn id="2" name="Summers Pre-Coronavirus" dataDxfId="108" dataCellStyle="Percent"/>
    <tableColumn id="3" name="Summer 2020" dataDxfId="107" dataCellStyle="Percent"/>
    <tableColumn id="4" name="Summer 2021" dataDxfId="106" dataCellStyle="Percent"/>
  </tableColumns>
  <tableStyleInfo showFirstColumn="0" showLastColumn="0" showRowStripes="1" showColumnStripes="0"/>
</table>
</file>

<file path=xl/tables/table81.xml><?xml version="1.0" encoding="utf-8"?>
<table xmlns="http://schemas.openxmlformats.org/spreadsheetml/2006/main" id="9" name="COVID_affect_Friends_family" displayName="COVID_affect_Friends_family" ref="A7:F9" totalsRowShown="0" headerRowDxfId="105">
  <autoFilter ref="A7:F9">
    <filterColumn colId="0" hiddenButton="1"/>
    <filterColumn colId="1" hiddenButton="1"/>
    <filterColumn colId="2" hiddenButton="1"/>
    <filterColumn colId="3" hiddenButton="1"/>
    <filterColumn colId="4" hiddenButton="1"/>
    <filterColumn colId="5" hiddenButton="1"/>
  </autoFilter>
  <tableColumns count="6">
    <tableColumn id="1" name="Column1"/>
    <tableColumn id="2" name="Apr-20" dataDxfId="104"/>
    <tableColumn id="3" name="May-20" dataDxfId="103"/>
    <tableColumn id="4" name="Jun-20" dataDxfId="102"/>
    <tableColumn id="5" name="Jul-20" dataDxfId="101"/>
    <tableColumn id="6" name="All responses" dataDxfId="100"/>
  </tableColumns>
  <tableStyleInfo showFirstColumn="0" showLastColumn="0" showRowStripes="1" showColumnStripes="0"/>
</table>
</file>

<file path=xl/tables/table82.xml><?xml version="1.0" encoding="utf-8"?>
<table xmlns="http://schemas.openxmlformats.org/spreadsheetml/2006/main" id="3" name="company_problems_since_COVID" displayName="company_problems_since_COVID" ref="A7:E12" totalsRowShown="0" headerRowDxfId="99" dataDxfId="98" tableBorderDxfId="97" dataCellStyle="Percent">
  <autoFilter ref="A7:E12">
    <filterColumn colId="0" hiddenButton="1"/>
    <filterColumn colId="1" hiddenButton="1"/>
    <filterColumn colId="2" hiddenButton="1"/>
    <filterColumn colId="3" hiddenButton="1"/>
    <filterColumn colId="4" hiddenButton="1"/>
  </autoFilter>
  <tableColumns count="5">
    <tableColumn id="1" name="Column1" dataDxfId="96"/>
    <tableColumn id="2" name="May-20" dataDxfId="95" dataCellStyle="Percent"/>
    <tableColumn id="3" name="Jun-20" dataDxfId="94" dataCellStyle="Percent"/>
    <tableColumn id="4" name="Jul-20" dataDxfId="93" dataCellStyle="Percent"/>
    <tableColumn id="5" name="All responses" dataDxfId="92" dataCellStyle="Percent"/>
  </tableColumns>
  <tableStyleInfo showFirstColumn="0" showLastColumn="0" showRowStripes="1" showColumnStripes="0"/>
</table>
</file>

<file path=xl/tables/table83.xml><?xml version="1.0" encoding="utf-8"?>
<table xmlns="http://schemas.openxmlformats.org/spreadsheetml/2006/main" id="5" name="visit_park_or_green_space" displayName="visit_park_or_green_space" ref="A6:G7" totalsRowShown="0" headerRowDxfId="91" dataDxfId="90" tableBorderDxfId="89" dataCellStyle="Percent">
  <autoFilter ref="A6:G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88"/>
    <tableColumn id="2" name="Apr-20" dataDxfId="87" dataCellStyle="Percent"/>
    <tableColumn id="3" name="May-20" dataDxfId="86" dataCellStyle="Percent"/>
    <tableColumn id="4" name="Jun-20" dataDxfId="85" dataCellStyle="Percent"/>
    <tableColumn id="5" name="Jul-20" dataDxfId="84" dataCellStyle="Percent"/>
    <tableColumn id="6" name="Aug-20" dataDxfId="83" dataCellStyle="Percent"/>
    <tableColumn id="7" name="All responses" dataDxfId="82" dataCellStyle="Percent"/>
  </tableColumns>
  <tableStyleInfo showFirstColumn="0" showLastColumn="0" showRowStripes="1" showColumnStripes="0"/>
</table>
</file>

<file path=xl/tables/table84.xml><?xml version="1.0" encoding="utf-8"?>
<table xmlns="http://schemas.openxmlformats.org/spreadsheetml/2006/main" id="13" name="NBI_COVID_Response" displayName="NBI_COVID_Response" ref="A8:C12" totalsRowShown="0" headerRowDxfId="81" dataDxfId="80" tableBorderDxfId="79">
  <autoFilter ref="A8:C12">
    <filterColumn colId="0" hiddenButton="1"/>
    <filterColumn colId="1" hiddenButton="1"/>
    <filterColumn colId="2" hiddenButton="1"/>
  </autoFilter>
  <tableColumns count="3">
    <tableColumn id="1" name="Column1" dataDxfId="78"/>
    <tableColumn id="2" name="Number of respondents" dataDxfId="77" dataCellStyle="Comma"/>
    <tableColumn id="3" name="% of total respondents" dataDxfId="76" dataCellStyle="Percent"/>
  </tableColumns>
  <tableStyleInfo showFirstColumn="0" showLastColumn="0" showRowStripes="1" showColumnStripes="0"/>
</table>
</file>

<file path=xl/tables/table85.xml><?xml version="1.0" encoding="utf-8"?>
<table xmlns="http://schemas.openxmlformats.org/spreadsheetml/2006/main" id="14" name="NBI_COVID_Response_Country_breakdown" displayName="NBI_COVID_Response_Country_breakdown" ref="A10:G31" totalsRowShown="0" tableBorderDxfId="75">
  <autoFilter ref="A10:G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74"/>
    <tableColumn id="2" name="Comfortable (Number of responses)" dataDxfId="73" dataCellStyle="Comma"/>
    <tableColumn id="3" name="Comfortable (% of total responses)" dataDxfId="72"/>
    <tableColumn id="4" name="Neither comfortable nor uncomfortable (Number of responses)" dataDxfId="71" dataCellStyle="Comma"/>
    <tableColumn id="5" name="Neither comfortable nor uncomfortable (% of total responses)" dataDxfId="70"/>
    <tableColumn id="6" name="Uncomfortable (Number of responses)" dataDxfId="69" dataCellStyle="Comma"/>
    <tableColumn id="7" name="Uncomfortable (% of total responses)" dataDxfId="68"/>
  </tableColumns>
  <tableStyleInfo showFirstColumn="0" showLastColumn="0" showRowStripes="1" showColumnStripes="0"/>
</table>
</file>

<file path=xl/tables/table86.xml><?xml version="1.0" encoding="utf-8"?>
<table xmlns="http://schemas.openxmlformats.org/spreadsheetml/2006/main" id="55" name="Table55" displayName="Table55" ref="A11:B15" totalsRowShown="0" tableBorderDxfId="67">
  <autoFilter ref="A11:B15">
    <filterColumn colId="0" hiddenButton="1"/>
    <filterColumn colId="1" hiddenButton="1"/>
  </autoFilter>
  <tableColumns count="2">
    <tableColumn id="1" name="How rated" dataDxfId="66"/>
    <tableColumn id="2" name="% of total responses"/>
  </tableColumns>
  <tableStyleInfo showFirstColumn="0" showLastColumn="0" showRowStripes="1" showColumnStripes="0"/>
</table>
</file>

<file path=xl/tables/table87.xml><?xml version="1.0" encoding="utf-8"?>
<table xmlns="http://schemas.openxmlformats.org/spreadsheetml/2006/main" id="58" name="NBI_healthcare_country" displayName="NBI_healthcare_country" ref="A13:F34" totalsRowShown="0" headerRowDxfId="65" dataDxfId="64" tableBorderDxfId="63" dataCellStyle="style5">
  <autoFilter ref="A13:F34">
    <filterColumn colId="0" hiddenButton="1"/>
    <filterColumn colId="1" hiddenButton="1"/>
    <filterColumn colId="2" hiddenButton="1"/>
    <filterColumn colId="3" hiddenButton="1"/>
    <filterColumn colId="4" hiddenButton="1"/>
    <filterColumn colId="5" hiddenButton="1"/>
  </autoFilter>
  <tableColumns count="6">
    <tableColumn id="1" name="Country" dataDxfId="62"/>
    <tableColumn id="2" name="Mean score{note 6]" dataDxfId="61"/>
    <tableColumn id="3" name="Mean score rank[note7]" dataDxfId="60"/>
    <tableColumn id="4" name="Favourable (% of total responses)" dataDxfId="59" dataCellStyle="style5"/>
    <tableColumn id="5" name="Neither favourable nor unfavourable (% of total responses)" dataDxfId="58" dataCellStyle="style5"/>
    <tableColumn id="6" name="Unfavourable (% of total responses)" dataDxfId="57" dataCellStyle="style5"/>
  </tableColumns>
  <tableStyleInfo showFirstColumn="0" showLastColumn="0" showRowStripes="1" showColumnStripes="0"/>
</table>
</file>

<file path=xl/tables/table88.xml><?xml version="1.0" encoding="utf-8"?>
<table xmlns="http://schemas.openxmlformats.org/spreadsheetml/2006/main" id="10" name="Occupancy_COVID_questionnaire_July20" displayName="Occupancy_COVID_questionnaire_July20" ref="A10:B17" totalsRowShown="0" headerRowDxfId="56" dataDxfId="54" headerRowBorderDxfId="55" tableBorderDxfId="53">
  <autoFilter ref="A10:B17">
    <filterColumn colId="0" hiddenButton="1"/>
    <filterColumn colId="1" hiddenButton="1"/>
  </autoFilter>
  <tableColumns count="2">
    <tableColumn id="1" name="Reasons for not reopening in July 2020" dataDxfId="52"/>
    <tableColumn id="2" name="%" dataDxfId="51" dataCellStyle="Percent"/>
  </tableColumns>
  <tableStyleInfo showFirstColumn="0" showLastColumn="0" showRowStripes="1" showColumnStripes="0"/>
</table>
</file>

<file path=xl/tables/table89.xml><?xml version="1.0" encoding="utf-8"?>
<table xmlns="http://schemas.openxmlformats.org/spreadsheetml/2006/main" id="22" name="Tourism_related_industries_SIC_Codes" displayName="Tourism_related_industries_SIC_Codes" ref="A4:C47" totalsRowShown="0" headerRowDxfId="50" tableBorderDxfId="49">
  <autoFilter ref="A4:C47">
    <filterColumn colId="0" hiddenButton="1"/>
    <filterColumn colId="1" hiddenButton="1"/>
    <filterColumn colId="2" hiddenButton="1"/>
  </autoFilter>
  <tableColumns count="3">
    <tableColumn id="1" name="SIC07" dataDxfId="48"/>
    <tableColumn id="2" name="Category" dataDxfId="47"/>
    <tableColumn id="3" name="SIC07 Description" dataDxfId="46"/>
  </tableColumns>
  <tableStyleInfo showFirstColumn="0" showLastColumn="0" showRowStripes="1" showColumnStripes="0"/>
</table>
</file>

<file path=xl/tables/table9.xml><?xml version="1.0" encoding="utf-8"?>
<table xmlns="http://schemas.openxmlformats.org/spreadsheetml/2006/main" id="82" name="Table7_dependents" displayName="Table7_dependents" ref="A50:M53" totalsRowShown="0" headerRowDxfId="1057" dataDxfId="1056">
  <autoFilter ref="A50:M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Gender" dataDxfId="1055"/>
    <tableColumn id="2" name="2019 Tourism_x000a_(number) " dataDxfId="1054"/>
    <tableColumn id="3" name="2019 Not Tourism_x000a_(number)" dataDxfId="1053"/>
    <tableColumn id="4" name="2019 All Industries_x000a_(number)" dataDxfId="1052"/>
    <tableColumn id="5" name="2020 Tourism_x000a_(number)" dataDxfId="1051"/>
    <tableColumn id="6" name="2020 Not Tourism_x000a_(number)" dataDxfId="1050"/>
    <tableColumn id="7" name="2020 All Industries_x000a_(number)" dataDxfId="1049"/>
    <tableColumn id="8" name="2021 Tourism_x000a_(number)" dataDxfId="1048"/>
    <tableColumn id="9" name="2021 Not Tourism_x000a_(number)" dataDxfId="1047"/>
    <tableColumn id="10" name="2021 All Industries_x000a_(number)" dataDxfId="1046"/>
    <tableColumn id="11" name="2022 Tourism_x000a_(number)" dataDxfId="1045"/>
    <tableColumn id="12" name="2022 Not Tourism_x000a_(number)" dataDxfId="1044"/>
    <tableColumn id="13" name="2022 All Industries_x000a_(number)" dataDxfId="1043"/>
  </tableColumns>
  <tableStyleInfo showFirstColumn="0" showLastColumn="0" showRowStripes="1" showColumnStripes="0"/>
</table>
</file>

<file path=xl/tables/table90.xml><?xml version="1.0" encoding="utf-8"?>
<table xmlns="http://schemas.openxmlformats.org/spreadsheetml/2006/main" id="23" name="Table23" displayName="Table23" ref="A6:G14" totalsRowShown="0" headerRowDxfId="45" dataDxfId="44" tableBorderDxfId="43">
  <autoFilter ref="A6:G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42"/>
    <tableColumn id="2" name="2020 Full-time" dataDxfId="41"/>
    <tableColumn id="3" name="2020 Part-time" dataDxfId="40"/>
    <tableColumn id="7" name="2020 All" dataDxfId="39"/>
    <tableColumn id="6" name="2021 Full-time" dataDxfId="38"/>
    <tableColumn id="5" name="2021 Part-time" dataDxfId="37"/>
    <tableColumn id="4" name="2021 All" dataDxfId="36"/>
  </tableColumns>
  <tableStyleInfo showFirstColumn="0" showLastColumn="0" showRowStripes="1" showColumnStripes="0"/>
</table>
</file>

<file path=xl/tables/table91.xml><?xml version="1.0" encoding="utf-8"?>
<table xmlns="http://schemas.openxmlformats.org/spreadsheetml/2006/main" id="24" name="reduced_pay_furlough" displayName="reduced_pay_furlough" ref="A6:G14" totalsRowShown="0" headerRowDxfId="35" dataDxfId="34" tableBorderDxfId="33">
  <autoFilter ref="A6:G1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Column1" dataDxfId="32"/>
    <tableColumn id="2" name="2020 Full-time" dataDxfId="31"/>
    <tableColumn id="3" name="2020 Part-time" dataDxfId="30"/>
    <tableColumn id="7" name="2020 All" dataDxfId="29"/>
    <tableColumn id="6" name="2021 Full-time" dataDxfId="28"/>
    <tableColumn id="5" name="2021 Part-time" dataDxfId="27"/>
    <tableColumn id="4" name="2021 All" dataDxfId="26"/>
  </tableColumns>
  <tableStyleInfo showFirstColumn="0" showLastColumn="0" showRowStripes="1" showColumnStripes="0"/>
</table>
</file>

<file path=xl/tables/table92.xml><?xml version="1.0" encoding="utf-8"?>
<table xmlns="http://schemas.openxmlformats.org/spreadsheetml/2006/main" id="25" name="furlough_tourism" displayName="furlough_tourism" ref="A11:R27" totalsRowShown="0" headerRowDxfId="25" dataDxfId="23" headerRowBorderDxfId="24" tableBorderDxfId="22">
  <autoFilter ref="A11:R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name="Column1" dataDxfId="21"/>
    <tableColumn id="2" name="May-20" dataDxfId="20"/>
    <tableColumn id="3" name="Jun-20" dataDxfId="19"/>
    <tableColumn id="4" name="Jul-20" dataDxfId="18"/>
    <tableColumn id="5" name="Aug-20" dataDxfId="17"/>
    <tableColumn id="6" name="Sep-20" dataDxfId="16"/>
    <tableColumn id="7" name="Oct-20" dataDxfId="15"/>
    <tableColumn id="8" name="Nov-20" dataDxfId="14"/>
    <tableColumn id="9" name="Dec-20" dataDxfId="13"/>
    <tableColumn id="10" name="Jan-21" dataDxfId="12"/>
    <tableColumn id="11" name="Feb-21" dataDxfId="11"/>
    <tableColumn id="12" name="Mar-21" dataDxfId="10"/>
    <tableColumn id="16" name="Apr-21" dataDxfId="9"/>
    <tableColumn id="15" name="May-21" dataDxfId="8"/>
    <tableColumn id="13" name="Jun-21" dataDxfId="7"/>
    <tableColumn id="14" name="Jul-21" dataDxfId="6"/>
    <tableColumn id="17" name="Aug-21" dataDxfId="5"/>
    <tableColumn id="18" name="Sep-21" dataDxfId="4">
      <calculatedColumnFormula>R2/R11</calculatedColumnFormula>
    </tableColumn>
  </tableColumns>
  <tableStyleInfo showFirstColumn="0" showLastColumn="0" showRowStripes="1" showColumnStripes="0"/>
</table>
</file>

<file path=xl/tables/table93.xml><?xml version="1.0" encoding="utf-8"?>
<table xmlns="http://schemas.openxmlformats.org/spreadsheetml/2006/main" id="32" name="Motorhomes" displayName="Motorhomes" ref="A8:C21" totalsRowShown="0" tableBorderDxfId="3">
  <autoFilter ref="A8:C21">
    <filterColumn colId="0" hiddenButton="1"/>
    <filterColumn colId="1" hiddenButton="1"/>
    <filterColumn colId="2" hiddenButton="1"/>
  </autoFilter>
  <tableColumns count="3">
    <tableColumn id="1" name="Local Government District" dataDxfId="2"/>
    <tableColumn id="2" name="Licensed Motorhomes" dataDxfId="1"/>
    <tableColumn id="3" name="% owned by LGD" dataDxfId="0" dataCellStyle="Percent">
      <calculatedColumnFormula>B9/$B$21</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ourismstatistics@nisra.gov.uk"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xecutiveoffice-ni.gov.uk/publications/nation-brands-index-2020-covid-19-bulletin" TargetMode="External"/><Relationship Id="rId1" Type="http://schemas.openxmlformats.org/officeDocument/2006/relationships/hyperlink" Target="https://www.gov.uk/government/statistics/coronavirus-job-retention-scheme-statistics-january-2021/coronavirus-job-retention-scheme-statistics-january-2021" TargetMode="External"/><Relationship Id="rId4"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01.xml.rels><?xml version="1.0" encoding="UTF-8" standalone="yes"?>
<Relationships xmlns="http://schemas.openxmlformats.org/package/2006/relationships"><Relationship Id="rId2" Type="http://schemas.openxmlformats.org/officeDocument/2006/relationships/table" Target="../tables/table70.xml"/><Relationship Id="rId1" Type="http://schemas.openxmlformats.org/officeDocument/2006/relationships/printerSettings" Target="../printerSettings/printerSettings43.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03.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printerSettings" Target="../printerSettings/printerSettings44.bin"/></Relationships>
</file>

<file path=xl/worksheets/_rels/sheet104.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106.xml.rels><?xml version="1.0" encoding="UTF-8" standalone="yes"?>
<Relationships xmlns="http://schemas.openxmlformats.org/package/2006/relationships"><Relationship Id="rId2" Type="http://schemas.openxmlformats.org/officeDocument/2006/relationships/table" Target="../tables/table73.xml"/><Relationship Id="rId1" Type="http://schemas.openxmlformats.org/officeDocument/2006/relationships/printerSettings" Target="../printerSettings/printerSettings46.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8.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ons.gov.uk/economy/inflationandpriceindices/articles/housepricesintouristhotspotsincreasinglyoutofreachforyoungandlowpaid/2021-09-28" TargetMode="External"/></Relationships>
</file>

<file path=xl/worksheets/_rels/sheet111.xml.rels><?xml version="1.0" encoding="UTF-8" standalone="yes"?>
<Relationships xmlns="http://schemas.openxmlformats.org/package/2006/relationships"><Relationship Id="rId2" Type="http://schemas.openxmlformats.org/officeDocument/2006/relationships/table" Target="../tables/table75.xml"/><Relationship Id="rId1" Type="http://schemas.openxmlformats.org/officeDocument/2006/relationships/printerSettings" Target="../printerSettings/printerSettings48.bin"/></Relationships>
</file>

<file path=xl/worksheets/_rels/sheet112.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49.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114.xml.rels><?xml version="1.0" encoding="UTF-8" standalone="yes"?>
<Relationships xmlns="http://schemas.openxmlformats.org/package/2006/relationships"><Relationship Id="rId2" Type="http://schemas.openxmlformats.org/officeDocument/2006/relationships/table" Target="../tables/table77.xml"/><Relationship Id="rId1" Type="http://schemas.openxmlformats.org/officeDocument/2006/relationships/printerSettings" Target="../printerSettings/printerSettings50.bin"/></Relationships>
</file>

<file path=xl/worksheets/_rels/sheet115.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drawing" Target="../drawings/drawing47.xml"/></Relationships>
</file>

<file path=xl/worksheets/_rels/sheet116.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51.bin"/></Relationships>
</file>

<file path=xl/worksheets/_rels/sheet117.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drawing" Target="../drawings/drawing48.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2" Type="http://schemas.openxmlformats.org/officeDocument/2006/relationships/table" Target="../tables/table82.xml"/><Relationship Id="rId1" Type="http://schemas.openxmlformats.org/officeDocument/2006/relationships/printerSettings" Target="../printerSettings/printerSettings52.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122.xml.rels><?xml version="1.0" encoding="UTF-8" standalone="yes"?>
<Relationships xmlns="http://schemas.openxmlformats.org/package/2006/relationships"><Relationship Id="rId2" Type="http://schemas.openxmlformats.org/officeDocument/2006/relationships/table" Target="../tables/table83.xml"/><Relationship Id="rId1" Type="http://schemas.openxmlformats.org/officeDocument/2006/relationships/printerSettings" Target="../printerSettings/printerSettings53.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24.xml.rels><?xml version="1.0" encoding="UTF-8" standalone="yes"?>
<Relationships xmlns="http://schemas.openxmlformats.org/package/2006/relationships"><Relationship Id="rId2" Type="http://schemas.openxmlformats.org/officeDocument/2006/relationships/table" Target="../tables/table84.xml"/><Relationship Id="rId1" Type="http://schemas.openxmlformats.org/officeDocument/2006/relationships/printerSettings" Target="../printerSettings/printerSettings54.bin"/></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26.xml.rels><?xml version="1.0" encoding="UTF-8" standalone="yes"?>
<Relationships xmlns="http://schemas.openxmlformats.org/package/2006/relationships"><Relationship Id="rId2" Type="http://schemas.openxmlformats.org/officeDocument/2006/relationships/table" Target="../tables/table85.xml"/><Relationship Id="rId1" Type="http://schemas.openxmlformats.org/officeDocument/2006/relationships/printerSettings" Target="../printerSettings/printerSettings55.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6.bin"/><Relationship Id="rId1" Type="http://schemas.openxmlformats.org/officeDocument/2006/relationships/hyperlink" Target="https://www.executiveoffice-ni.gov.uk/topics/statistics-and-research/nation-brands-index" TargetMode="External"/></Relationships>
</file>

<file path=xl/worksheets/_rels/sheet12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0.xml.rels><?xml version="1.0" encoding="UTF-8" standalone="yes"?>
<Relationships xmlns="http://schemas.openxmlformats.org/package/2006/relationships"><Relationship Id="rId2" Type="http://schemas.openxmlformats.org/officeDocument/2006/relationships/table" Target="../tables/table88.xml"/><Relationship Id="rId1" Type="http://schemas.openxmlformats.org/officeDocument/2006/relationships/printerSettings" Target="../printerSettings/printerSettings57.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32.xml.rels><?xml version="1.0" encoding="UTF-8" standalone="yes"?>
<Relationships xmlns="http://schemas.openxmlformats.org/package/2006/relationships"><Relationship Id="rId3" Type="http://schemas.openxmlformats.org/officeDocument/2006/relationships/table" Target="../tables/table89.xml"/><Relationship Id="rId2" Type="http://schemas.openxmlformats.org/officeDocument/2006/relationships/printerSettings" Target="../printerSettings/printerSettings58.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133.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59.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35.xml.rels><?xml version="1.0" encoding="UTF-8" standalone="yes"?>
<Relationships xmlns="http://schemas.openxmlformats.org/package/2006/relationships"><Relationship Id="rId2" Type="http://schemas.openxmlformats.org/officeDocument/2006/relationships/table" Target="../tables/table91.xml"/><Relationship Id="rId1" Type="http://schemas.openxmlformats.org/officeDocument/2006/relationships/printerSettings" Target="../printerSettings/printerSettings60.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37.xml.rels><?xml version="1.0" encoding="UTF-8" standalone="yes"?>
<Relationships xmlns="http://schemas.openxmlformats.org/package/2006/relationships"><Relationship Id="rId2" Type="http://schemas.openxmlformats.org/officeDocument/2006/relationships/table" Target="../tables/table92.xml"/><Relationship Id="rId1" Type="http://schemas.openxmlformats.org/officeDocument/2006/relationships/printerSettings" Target="../printerSettings/printerSettings61.bin"/></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1" Type="http://schemas.openxmlformats.org/officeDocument/2006/relationships/hyperlink" Target="https://www.ons.gov.uk/peoplepopulationandcommunity/leisureandtourism/articles/redamberandgreentravellistsandoverseasvisitsfromtheuk/2021-06-10"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mailto:joanne.henderson@nisra.gov.uk" TargetMode="External"/><Relationship Id="rId1" Type="http://schemas.openxmlformats.org/officeDocument/2006/relationships/hyperlink" Target="mailto:tourismstatistics@nisra.gov.uk"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9.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nisra.gov.uk/publications/background-information-lfs" TargetMode="External"/><Relationship Id="rId3" Type="http://schemas.openxmlformats.org/officeDocument/2006/relationships/hyperlink" Target="https://www.ons.gov.uk/employmentandlabourmarket/" TargetMode="External"/><Relationship Id="rId7" Type="http://schemas.openxmlformats.org/officeDocument/2006/relationships/hyperlink" Target="https://www.nisra.gov.uk/publications/background-information-lfs" TargetMode="External"/><Relationship Id="rId2" Type="http://schemas.openxmlformats.org/officeDocument/2006/relationships/hyperlink" Target="https://www.nisra.gov.uk/statistics/labour-market-and-social-welfare/labour-market-overview" TargetMode="External"/><Relationship Id="rId1" Type="http://schemas.openxmlformats.org/officeDocument/2006/relationships/hyperlink" Target="https://www.ons.gov.uk/methodology/methodologytopicsandstatisticalconcepts/revisions/revisionspoliciesforlabourmarketstatistics" TargetMode="External"/><Relationship Id="rId6" Type="http://schemas.openxmlformats.org/officeDocument/2006/relationships/hyperlink" Target="https://www.ons.gov.uk/employmentandlabourmarket/peopleinwork/employmentandemployeetypes/methodologies/labourforcesurveylfsqmi" TargetMode="External"/><Relationship Id="rId5" Type="http://schemas.openxmlformats.org/officeDocument/2006/relationships/hyperlink" Target="https://www.ons.gov.uk/employmentandlabourmarket/peopleinwork/employmentandemployeetypes/methodologies/aguidetolabourmarketstatistics" TargetMode="External"/><Relationship Id="rId10" Type="http://schemas.openxmlformats.org/officeDocument/2006/relationships/hyperlink" Target="https://www.ons.gov.uk/employmentandlabourmarket/peopleinwork/employmentandemployeetypes/articles/coronavirusanditsimpactonthelabourforcesurvey/2020-10-13" TargetMode="External"/><Relationship Id="rId4" Type="http://schemas.openxmlformats.org/officeDocument/2006/relationships/hyperlink" Target="https://www.ons.gov.uk/employmentandlabourmarket/peopleinwork/employmentandemployeetypes/methodologies/aguidetolabourmarketstatistics" TargetMode="External"/><Relationship Id="rId9" Type="http://schemas.openxmlformats.org/officeDocument/2006/relationships/hyperlink" Target="https://www.ons.gov.uk/employmentandlabourmarket/peopleinwork/employmentandemployeetypes/methodologies/labourforcesurveyweightingmethodology" TargetMode="External"/></Relationships>
</file>

<file path=xl/worksheets/_rels/sheet43.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49.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printerSettings" Target="../printerSettings/printerSettings23.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3.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s://www.nisra.gov.uk/publications/background-information-lfs" TargetMode="External"/><Relationship Id="rId3" Type="http://schemas.openxmlformats.org/officeDocument/2006/relationships/hyperlink" Target="https://www.ons.gov.uk/employmentandlabourmarket/" TargetMode="External"/><Relationship Id="rId7" Type="http://schemas.openxmlformats.org/officeDocument/2006/relationships/hyperlink" Target="https://www.nisra.gov.uk/publications/background-information-lfs" TargetMode="External"/><Relationship Id="rId2" Type="http://schemas.openxmlformats.org/officeDocument/2006/relationships/hyperlink" Target="https://www.nisra.gov.uk/statistics/labour-market-and-social-welfare/labour-market-overview" TargetMode="External"/><Relationship Id="rId1" Type="http://schemas.openxmlformats.org/officeDocument/2006/relationships/hyperlink" Target="https://www.ons.gov.uk/methodology/methodologytopicsandstatisticalconcepts/revisions/revisionspoliciesforlabourmarketstatistics" TargetMode="External"/><Relationship Id="rId6" Type="http://schemas.openxmlformats.org/officeDocument/2006/relationships/hyperlink" Target="https://www.ons.gov.uk/employmentandlabourmarket/peopleinwork/employmentandemployeetypes/methodologies/labourforcesurveylfsqmi" TargetMode="External"/><Relationship Id="rId5" Type="http://schemas.openxmlformats.org/officeDocument/2006/relationships/hyperlink" Target="https://www.ons.gov.uk/employmentandlabourmarket/peopleinwork/employmentandemployeetypes/methodologies/aguidetolabourmarketstatistics" TargetMode="External"/><Relationship Id="rId4" Type="http://schemas.openxmlformats.org/officeDocument/2006/relationships/hyperlink" Target="https://www.ons.gov.uk/employmentandlabourmarket/peopleinwork/employmentandemployeetypes/methodologies/aguidetolabourmarketstatistics" TargetMode="External"/><Relationship Id="rId9" Type="http://schemas.openxmlformats.org/officeDocument/2006/relationships/table" Target="../tables/table36.xml"/></Relationships>
</file>

<file path=xl/worksheets/_rels/sheet5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ons.gov.uk/businessindustryandtrade/retailindustry/articles/howourspendinghaschangedsincetheendofcoronaviruscovid19restrictions/2022-07-11" TargetMode="Externa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www.ons.gov.uk/businessindustryandtrade/retailindustry/articles/howourspendinghaschangedsincetheendofcoronaviruscovid19restrictions/2022-07-11" TargetMode="External"/></Relationships>
</file>

<file path=xl/worksheets/_rels/sheet63.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5.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28.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8.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printerSettings" Target="../printerSettings/printerSettings29.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s://www.nisra.gov.uk/publications/traffic-counts-vehicles-fifteen-main-northern-ireland-ireland-border-crossing-locations" TargetMode="External"/></Relationships>
</file>

<file path=xl/worksheets/_rels/sheet7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table" Target="../tables/table42.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3.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printerSettings" Target="../printerSettings/printerSettings31.bin"/><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www.ons.gov.uk/economy/nationalaccounts/satelliteaccounts/methodologies/economicvalueoftourismguidancenote1definitionsoftourismversion22012" TargetMode="External"/></Relationships>
</file>

<file path=xl/worksheets/_rels/sheet77.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32.bin"/></Relationships>
</file>

<file path=xl/worksheets/_rels/sheet78.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79.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s://www.nisra.gov.uk/publications/traffic-counts-vehicles-fifteen-main-northern-ireland-ireland-border-crossing-locations" TargetMode="External"/></Relationships>
</file>

<file path=xl/worksheets/_rels/sheet80.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34.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35.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36.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37.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87.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https://www.ons.gov.uk/businessindustryandtrade/business/businessservices/articles/recentchallengesfacedbyfoodanddrinkbusinessesandtheirimpactonprices/2022-04-04"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executiveoffice-ni.gov.uk/topics/statistics-and-research/nation-brands-index" TargetMode="External"/><Relationship Id="rId13" Type="http://schemas.openxmlformats.org/officeDocument/2006/relationships/hyperlink" Target="https://www.tourismni.com/industry-insights/?" TargetMode="External"/><Relationship Id="rId18" Type="http://schemas.openxmlformats.org/officeDocument/2006/relationships/hyperlink" Target="https://www.gov.uk/government/collections/hmrc-coronavirus-covid-19-statistics" TargetMode="External"/><Relationship Id="rId26" Type="http://schemas.openxmlformats.org/officeDocument/2006/relationships/printerSettings" Target="../printerSettings/printerSettings6.bin"/><Relationship Id="rId3" Type="http://schemas.openxmlformats.org/officeDocument/2006/relationships/hyperlink" Target="https://www.nisra.gov.uk/statistics/tourism/other-tourism-statistics" TargetMode="External"/><Relationship Id="rId21" Type="http://schemas.openxmlformats.org/officeDocument/2006/relationships/hyperlink" Target="https://www.tourismni.com/industry-insights/tourism-360/" TargetMode="External"/><Relationship Id="rId7" Type="http://schemas.openxmlformats.org/officeDocument/2006/relationships/hyperlink" Target="https://www.nisra.gov.uk/publications/traffic-counts-vehicles-fifteen-main-northern-ireland-ireland-border-crossing-locations" TargetMode="External"/><Relationship Id="rId12" Type="http://schemas.openxmlformats.org/officeDocument/2006/relationships/hyperlink" Target="https://www.google.com/covid19/mobility/" TargetMode="External"/><Relationship Id="rId17" Type="http://schemas.openxmlformats.org/officeDocument/2006/relationships/hyperlink" Target="https://www.nisra.gov.uk/statistics/annual-employee-jobs-surveys/business-register-and-employment-survey" TargetMode="External"/><Relationship Id="rId25" Type="http://schemas.openxmlformats.org/officeDocument/2006/relationships/hyperlink" Target="https://www.nisra.gov.uk/statistics/labour-market-and-social-welfare/labour-force-survey" TargetMode="External"/><Relationship Id="rId2" Type="http://schemas.openxmlformats.org/officeDocument/2006/relationships/hyperlink" Target="https://www.nisra.gov.uk/statistics/tourism/other-tourism-statistics" TargetMode="External"/><Relationship Id="rId16" Type="http://schemas.openxmlformats.org/officeDocument/2006/relationships/hyperlink" Target="https://www.nisra.gov.uk/statistics/business-statistics/inter-departmental-business-register" TargetMode="External"/><Relationship Id="rId20" Type="http://schemas.openxmlformats.org/officeDocument/2006/relationships/hyperlink" Target="https://www.tourismni.com/industry-insights/consumer-sentiment-analysis/" TargetMode="External"/><Relationship Id="rId1" Type="http://schemas.openxmlformats.org/officeDocument/2006/relationships/hyperlink" Target="https://www.nisra.gov.uk/statistics/tourism/hotel-occupancy-surveys" TargetMode="External"/><Relationship Id="rId6" Type="http://schemas.openxmlformats.org/officeDocument/2006/relationships/hyperlink" Target="https://www.nisra.gov.uk/publications/nisra-coronavirus-covid-19-opinion-survey" TargetMode="External"/><Relationship Id="rId11" Type="http://schemas.openxmlformats.org/officeDocument/2006/relationships/hyperlink" Target="https://www.economy-ni.gov.uk/publications/online-job-posting-trends-2022" TargetMode="External"/><Relationship Id="rId24" Type="http://schemas.openxmlformats.org/officeDocument/2006/relationships/hyperlink" Target="https://www.tourismireland.com/Research/reports/SOAR-reports" TargetMode="External"/><Relationship Id="rId5" Type="http://schemas.openxmlformats.org/officeDocument/2006/relationships/hyperlink" Target="https://www.nisra.gov.uk/statistics/tourism/northern-ireland-air-passenger-flow-statistics" TargetMode="External"/><Relationship Id="rId15" Type="http://schemas.openxmlformats.org/officeDocument/2006/relationships/hyperlink" Target="https://www.nisra.gov.uk/statistics/labour-market-and-social-welfare/annual-survey-hours-and-earnings" TargetMode="External"/><Relationship Id="rId23" Type="http://schemas.openxmlformats.org/officeDocument/2006/relationships/hyperlink" Target="https://www.economy-ni.gov.uk/articles/ni-high-street-scheme" TargetMode="External"/><Relationship Id="rId10" Type="http://schemas.openxmlformats.org/officeDocument/2006/relationships/hyperlink" Target="https://www.nisra.gov.uk/statistics/labour-market-and-social-welfare/redundancies" TargetMode="External"/><Relationship Id="rId19" Type="http://schemas.openxmlformats.org/officeDocument/2006/relationships/hyperlink" Target="https://www.infrastructure-ni.gov.uk/articles/travel-survey-northern-ireland" TargetMode="External"/><Relationship Id="rId4" Type="http://schemas.openxmlformats.org/officeDocument/2006/relationships/hyperlink" Target="https://www.nisra.gov.uk/statistics/tourism/other-tourism-statistics" TargetMode="External"/><Relationship Id="rId9" Type="http://schemas.openxmlformats.org/officeDocument/2006/relationships/hyperlink" Target="https://www.ons.gov.uk/surveys/informationforhouseholdsandindividuals/householdandindividualsurveys/internationalpassengersurvey" TargetMode="External"/><Relationship Id="rId14" Type="http://schemas.openxmlformats.org/officeDocument/2006/relationships/hyperlink" Target="https://www.nisra.gov.uk/statistics/tourism/domestic-tourism-northern-ireland-residents" TargetMode="External"/><Relationship Id="rId22" Type="http://schemas.openxmlformats.org/officeDocument/2006/relationships/hyperlink" Target="https://www.tourismni.com/industry-insights/tourism-industry-barometer/" TargetMode="External"/></Relationships>
</file>

<file path=xl/worksheets/_rels/sheet9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40.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41.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9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table" Target="../tables/table61.xml"/></Relationships>
</file>

<file path=xl/worksheets/_rels/sheet96.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table" Target="../tables/table63.xml"/><Relationship Id="rId1" Type="http://schemas.openxmlformats.org/officeDocument/2006/relationships/printerSettings" Target="../printerSettings/printerSettings42.bin"/></Relationships>
</file>

<file path=xl/worksheets/_rels/sheet97.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table" Target="../tables/table65.xml"/></Relationships>
</file>

<file path=xl/worksheets/_rels/sheet98.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table" Target="../tables/table67.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6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tabSelected="1" workbookViewId="0">
      <selection activeCell="A20" sqref="A20"/>
    </sheetView>
  </sheetViews>
  <sheetFormatPr defaultColWidth="8.7265625" defaultRowHeight="15.5"/>
  <cols>
    <col min="1" max="1" width="213.453125" style="48" customWidth="1"/>
    <col min="2" max="16384" width="8.7265625" style="4"/>
  </cols>
  <sheetData>
    <row r="1" spans="1:1" ht="37.15" customHeight="1">
      <c r="A1" s="48" t="s">
        <v>913</v>
      </c>
    </row>
    <row r="2" spans="1:1" ht="25.15" customHeight="1">
      <c r="A2" s="58" t="s">
        <v>147</v>
      </c>
    </row>
    <row r="3" spans="1:1" ht="56.65" customHeight="1">
      <c r="A3" s="48" t="s">
        <v>1395</v>
      </c>
    </row>
    <row r="4" spans="1:1" ht="46.5" customHeight="1">
      <c r="A4" s="48" t="s">
        <v>1396</v>
      </c>
    </row>
    <row r="5" spans="1:1" ht="37.15" customHeight="1">
      <c r="A5" s="48" t="s">
        <v>109</v>
      </c>
    </row>
    <row r="6" spans="1:1" ht="41.15" customHeight="1">
      <c r="A6" s="48" t="s">
        <v>1245</v>
      </c>
    </row>
    <row r="7" spans="1:1" ht="41.15" customHeight="1">
      <c r="A7" s="48" t="s">
        <v>1255</v>
      </c>
    </row>
    <row r="8" spans="1:1" ht="35.15" customHeight="1">
      <c r="A8" s="58" t="s">
        <v>270</v>
      </c>
    </row>
    <row r="9" spans="1:1" ht="29.15" customHeight="1">
      <c r="A9" s="48" t="s">
        <v>1397</v>
      </c>
    </row>
    <row r="10" spans="1:1" ht="38.15" customHeight="1">
      <c r="A10" s="58" t="s">
        <v>297</v>
      </c>
    </row>
    <row r="11" spans="1:1" ht="48.65" customHeight="1">
      <c r="A11" s="48" t="s">
        <v>1710</v>
      </c>
    </row>
    <row r="12" spans="1:1" ht="32.65" customHeight="1">
      <c r="A12" s="58" t="s">
        <v>1256</v>
      </c>
    </row>
    <row r="13" spans="1:1" ht="58.5" customHeight="1">
      <c r="A13" s="48" t="s">
        <v>1343</v>
      </c>
    </row>
    <row r="14" spans="1:1" ht="36" customHeight="1">
      <c r="A14" s="58" t="s">
        <v>310</v>
      </c>
    </row>
    <row r="15" spans="1:1" ht="36" customHeight="1">
      <c r="A15" s="48" t="s">
        <v>311</v>
      </c>
    </row>
    <row r="16" spans="1:1" ht="36" customHeight="1">
      <c r="A16" s="58" t="s">
        <v>1253</v>
      </c>
    </row>
    <row r="17" spans="1:5" ht="71.650000000000006" customHeight="1">
      <c r="A17" s="48" t="s">
        <v>1254</v>
      </c>
    </row>
    <row r="18" spans="1:5" ht="36" customHeight="1">
      <c r="A18" s="58" t="s">
        <v>135</v>
      </c>
    </row>
    <row r="19" spans="1:5" ht="36" customHeight="1">
      <c r="A19" s="59" t="s">
        <v>112</v>
      </c>
    </row>
    <row r="20" spans="1:5" ht="36" customHeight="1">
      <c r="A20" s="48" t="s">
        <v>1724</v>
      </c>
    </row>
    <row r="21" spans="1:5" ht="36" customHeight="1">
      <c r="A21" s="72" t="s">
        <v>1709</v>
      </c>
    </row>
    <row r="22" spans="1:5" ht="36" customHeight="1">
      <c r="A22" s="83" t="s">
        <v>301</v>
      </c>
    </row>
    <row r="23" spans="1:5" ht="36" customHeight="1">
      <c r="A23" s="83" t="s">
        <v>182</v>
      </c>
    </row>
    <row r="24" spans="1:5" ht="36" customHeight="1">
      <c r="A24" s="83" t="s">
        <v>136</v>
      </c>
    </row>
    <row r="25" spans="1:5" ht="36" customHeight="1">
      <c r="A25" s="83" t="s">
        <v>1407</v>
      </c>
    </row>
    <row r="26" spans="1:5" ht="33" customHeight="1">
      <c r="A26" s="486" t="s">
        <v>1130</v>
      </c>
      <c r="D26" s="106"/>
      <c r="E26" s="106"/>
    </row>
    <row r="27" spans="1:5" ht="36" customHeight="1">
      <c r="A27" s="83" t="s">
        <v>134</v>
      </c>
    </row>
  </sheetData>
  <hyperlinks>
    <hyperlink ref="A19" r:id="rId1"/>
    <hyperlink ref="A27" location="'COVID Impact'!A1" display="Link to charts on Impact of COVID on tourism"/>
    <hyperlink ref="A22" location="'Time series'!A1" display="Link to charts on timeseries data in Tourism"/>
    <hyperlink ref="A24" location="Contents!A1" display="Link to contents (including links to tables)"/>
    <hyperlink ref="A23" location="'Change year on year'!A1" display="Link to charts on change year on year in time series data"/>
    <hyperlink ref="A26" location="Sources!A1" display="Link to Sources for further information"/>
    <hyperlink ref="A25" location="'Key findings'!A1" display="Link to Key Findings"/>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
  <sheetViews>
    <sheetView zoomScale="85" zoomScaleNormal="85" workbookViewId="0">
      <selection activeCell="C2" sqref="C2"/>
    </sheetView>
  </sheetViews>
  <sheetFormatPr defaultColWidth="72.453125" defaultRowHeight="281.64999999999998" customHeight="1"/>
  <cols>
    <col min="1" max="1" width="2.54296875" style="4" customWidth="1"/>
    <col min="2" max="2" width="86.453125" style="4" customWidth="1"/>
    <col min="3" max="3" width="87.26953125" style="4" customWidth="1"/>
    <col min="4" max="16384" width="72.453125" style="4"/>
  </cols>
  <sheetData>
    <row r="1" spans="2:4" ht="15.65" customHeight="1" thickBot="1"/>
    <row r="2" spans="2:4" ht="186.65" customHeight="1" thickBot="1">
      <c r="B2" s="60" t="s">
        <v>161</v>
      </c>
      <c r="C2" s="60" t="s">
        <v>190</v>
      </c>
      <c r="D2" s="60" t="s">
        <v>307</v>
      </c>
    </row>
    <row r="3" spans="2:4" ht="186.65" customHeight="1" thickBot="1">
      <c r="B3" s="60" t="s">
        <v>115</v>
      </c>
      <c r="C3" s="60" t="s">
        <v>113</v>
      </c>
      <c r="D3" s="60" t="s">
        <v>142</v>
      </c>
    </row>
    <row r="4" spans="2:4" ht="186.65" customHeight="1" thickBot="1">
      <c r="B4" s="60" t="s">
        <v>115</v>
      </c>
      <c r="C4" s="60" t="s">
        <v>183</v>
      </c>
      <c r="D4" s="60" t="s">
        <v>873</v>
      </c>
    </row>
    <row r="5" spans="2:4" ht="31.15" customHeight="1">
      <c r="B5" s="4" t="s">
        <v>1083</v>
      </c>
      <c r="C5" s="69"/>
      <c r="D5" s="69"/>
    </row>
    <row r="6" spans="2:4" ht="24.65" customHeight="1">
      <c r="B6" s="4" t="s">
        <v>137</v>
      </c>
    </row>
  </sheetData>
  <hyperlinks>
    <hyperlink ref="B3" location="'ASHE - furlough'!A1" display="Source: NISRA, Annual Survey of Hours and Earnings"/>
    <hyperlink ref="B4" location="'ASHE - furlough'!A1" display="Source: NISRA, Annual Survey of Hours and Earnings"/>
    <hyperlink ref="C3" location="'reasons not open in Jul'!A1" display="Source: NISRA Tourism Statistics Branch"/>
    <hyperlink ref="C4" location="'COVID CSU survey'!A1" display="INSERT FROM CSU COVID IMPACT"/>
    <hyperlink ref="D3" location="'COVIDOP left house'!A1" display="Source: NISRA Coronavirus (COVID-19) Opinion Survey"/>
    <hyperlink ref="B2" r:id="rId1"/>
    <hyperlink ref="C2" r:id="rId2"/>
    <hyperlink ref="D2" location="'COVIDOP impact you'!A1" display="Source: NISRA Coronavirus (COVID-19) Opinion Survey"/>
    <hyperlink ref="D4" location="'Travellers SD safety journey'!A1" display="Source: ONS, International Passenger Survey"/>
  </hyperlinks>
  <pageMargins left="0.7" right="0.7" top="0.75" bottom="0.75" header="0.3" footer="0.3"/>
  <pageSetup paperSize="9" orientation="portrait" r:id="rId3"/>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J31" sqref="J31"/>
    </sheetView>
  </sheetViews>
  <sheetFormatPr defaultRowHeight="14.5"/>
  <sheetData>
    <row r="1" spans="1:109" s="3" customFormat="1" ht="22.5" customHeight="1" thickBot="1">
      <c r="A1" s="115" t="s">
        <v>1107</v>
      </c>
      <c r="B1" s="23"/>
      <c r="C1" s="23"/>
      <c r="D1" s="23"/>
      <c r="E1" s="23"/>
      <c r="F1" s="23"/>
      <c r="G1" s="23"/>
      <c r="H1" s="23"/>
    </row>
    <row r="2" spans="1:109" s="3" customFormat="1" ht="22.5" customHeight="1" thickTop="1">
      <c r="A2" s="114" t="s">
        <v>455</v>
      </c>
      <c r="B2" s="23"/>
      <c r="C2" s="23"/>
      <c r="D2" s="23"/>
      <c r="E2" s="23"/>
      <c r="F2" s="23"/>
      <c r="G2" s="23"/>
      <c r="H2" s="23"/>
    </row>
    <row r="3" spans="1:109" s="3" customFormat="1" ht="21" customHeight="1">
      <c r="A3" s="46" t="s">
        <v>971</v>
      </c>
      <c r="B3" s="23"/>
      <c r="C3" s="23"/>
      <c r="D3" s="23"/>
      <c r="E3" s="23"/>
      <c r="F3" s="23"/>
      <c r="G3" s="23"/>
      <c r="H3" s="23"/>
      <c r="I3" s="23"/>
      <c r="J3" s="23"/>
      <c r="K3" s="23"/>
      <c r="L3" s="23"/>
      <c r="M3" s="23"/>
      <c r="N3" s="23"/>
    </row>
    <row r="4" spans="1:109" s="3" customFormat="1" ht="21" customHeight="1">
      <c r="A4" s="46" t="s">
        <v>1121</v>
      </c>
      <c r="B4" s="23"/>
      <c r="C4" s="23"/>
      <c r="D4" s="23"/>
      <c r="E4" s="23"/>
      <c r="F4" s="23"/>
      <c r="G4" s="23"/>
      <c r="H4" s="23"/>
      <c r="I4" s="23"/>
      <c r="J4" s="23"/>
      <c r="K4" s="23"/>
      <c r="L4" s="23"/>
      <c r="M4" s="23"/>
      <c r="N4" s="23"/>
    </row>
    <row r="5" spans="1:109" s="113" customFormat="1" ht="22.5" customHeight="1">
      <c r="A5" s="114" t="s">
        <v>142</v>
      </c>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row>
    <row r="6" spans="1:109" s="3" customFormat="1" ht="21.65" customHeight="1">
      <c r="A6" s="5" t="s">
        <v>97</v>
      </c>
    </row>
  </sheetData>
  <hyperlinks>
    <hyperlink ref="A6" location="Contents!A1" display="&lt;&lt; link back to contents &gt;&gt;"/>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8"/>
  <sheetViews>
    <sheetView showGridLines="0" workbookViewId="0">
      <selection activeCell="R8" sqref="R8:Y9"/>
    </sheetView>
  </sheetViews>
  <sheetFormatPr defaultColWidth="8.7265625" defaultRowHeight="14.5"/>
  <cols>
    <col min="1" max="1" width="40" style="1" customWidth="1"/>
    <col min="2" max="14" width="9.26953125" style="135" customWidth="1"/>
    <col min="15" max="22" width="9.26953125" style="1" customWidth="1"/>
    <col min="23" max="16384" width="8.7265625" style="1"/>
  </cols>
  <sheetData>
    <row r="1" spans="1:109" s="3" customFormat="1" ht="21" customHeight="1" thickBot="1">
      <c r="A1" s="115" t="s">
        <v>440</v>
      </c>
      <c r="B1" s="23"/>
      <c r="C1" s="23"/>
      <c r="D1" s="23"/>
      <c r="E1" s="23"/>
      <c r="F1" s="23"/>
      <c r="G1" s="23"/>
      <c r="H1" s="23"/>
      <c r="I1" s="23"/>
      <c r="J1" s="23"/>
      <c r="K1" s="23"/>
      <c r="L1" s="23"/>
      <c r="M1" s="23"/>
      <c r="N1" s="23"/>
    </row>
    <row r="2" spans="1:109" s="113" customFormat="1" ht="21" customHeight="1" thickTop="1">
      <c r="A2" s="114" t="s">
        <v>500</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row>
    <row r="3" spans="1:109" s="113" customFormat="1" ht="21"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1" customHeight="1">
      <c r="A4" s="46" t="s">
        <v>971</v>
      </c>
      <c r="B4" s="23"/>
      <c r="C4" s="23"/>
      <c r="D4" s="23"/>
      <c r="E4" s="23"/>
      <c r="F4" s="23"/>
      <c r="G4" s="23"/>
      <c r="H4" s="23"/>
      <c r="I4" s="23"/>
      <c r="J4" s="23"/>
      <c r="K4" s="23"/>
      <c r="L4" s="23"/>
      <c r="M4" s="23"/>
      <c r="N4" s="23"/>
    </row>
    <row r="5" spans="1:109" s="3" customFormat="1" ht="21" customHeight="1">
      <c r="A5" s="46" t="s">
        <v>1118</v>
      </c>
      <c r="B5" s="23"/>
      <c r="C5" s="23"/>
      <c r="D5" s="23"/>
      <c r="E5" s="23"/>
      <c r="F5" s="23"/>
      <c r="G5" s="23"/>
      <c r="H5" s="23"/>
      <c r="I5" s="23"/>
      <c r="J5" s="23"/>
      <c r="K5" s="23"/>
      <c r="L5" s="23"/>
      <c r="M5" s="23"/>
      <c r="N5" s="23"/>
    </row>
    <row r="6" spans="1:109" s="3" customFormat="1" ht="21.65" customHeight="1">
      <c r="A6" s="5" t="s">
        <v>97</v>
      </c>
    </row>
    <row r="7" spans="1:109" s="3" customFormat="1" ht="27" customHeight="1">
      <c r="A7" s="131" t="s">
        <v>323</v>
      </c>
      <c r="B7" s="464" t="s">
        <v>426</v>
      </c>
      <c r="C7" s="464" t="s">
        <v>427</v>
      </c>
      <c r="D7" s="464" t="s">
        <v>428</v>
      </c>
      <c r="E7" s="464" t="s">
        <v>429</v>
      </c>
      <c r="F7" s="464" t="s">
        <v>430</v>
      </c>
      <c r="G7" s="464" t="s">
        <v>431</v>
      </c>
      <c r="H7" s="464" t="s">
        <v>432</v>
      </c>
      <c r="I7" s="464" t="s">
        <v>433</v>
      </c>
      <c r="J7" s="464" t="s">
        <v>434</v>
      </c>
      <c r="K7" s="464" t="s">
        <v>441</v>
      </c>
      <c r="L7" s="464" t="s">
        <v>442</v>
      </c>
      <c r="M7" s="464" t="s">
        <v>443</v>
      </c>
      <c r="N7" s="464" t="s">
        <v>642</v>
      </c>
      <c r="O7" s="464" t="s">
        <v>643</v>
      </c>
      <c r="P7" s="464" t="s">
        <v>778</v>
      </c>
      <c r="Q7" s="464" t="s">
        <v>821</v>
      </c>
      <c r="R7" s="477" t="s">
        <v>976</v>
      </c>
      <c r="S7" s="477" t="s">
        <v>998</v>
      </c>
      <c r="T7" s="477" t="s">
        <v>1086</v>
      </c>
      <c r="U7" s="477" t="s">
        <v>1087</v>
      </c>
      <c r="V7" s="477" t="s">
        <v>1088</v>
      </c>
      <c r="W7" s="477" t="s">
        <v>1214</v>
      </c>
      <c r="X7" s="477" t="s">
        <v>1215</v>
      </c>
      <c r="Y7" s="477" t="s">
        <v>1216</v>
      </c>
    </row>
    <row r="8" spans="1:109" s="3" customFormat="1" ht="27" customHeight="1">
      <c r="A8" s="3" t="s">
        <v>169</v>
      </c>
      <c r="B8" s="84">
        <v>0.54419298097082847</v>
      </c>
      <c r="C8" s="84">
        <v>0.6093230602037788</v>
      </c>
      <c r="D8" s="84">
        <v>0.57316873378964139</v>
      </c>
      <c r="E8" s="84">
        <v>0.54473113780300375</v>
      </c>
      <c r="F8" s="84">
        <v>0.53072258577237619</v>
      </c>
      <c r="G8" s="84">
        <v>0.50550597378855344</v>
      </c>
      <c r="H8" s="84">
        <v>0.55468387203607994</v>
      </c>
      <c r="I8" s="84">
        <v>0.53</v>
      </c>
      <c r="J8" s="84">
        <v>0.54</v>
      </c>
      <c r="K8" s="84">
        <v>0.56653192842831457</v>
      </c>
      <c r="L8" s="84">
        <v>0.58147720129822367</v>
      </c>
      <c r="M8" s="84">
        <v>0.50362705666890895</v>
      </c>
      <c r="N8" s="84">
        <v>0.47328268678800822</v>
      </c>
      <c r="O8" s="84">
        <v>0.51471165421030596</v>
      </c>
      <c r="P8" s="84">
        <v>0.50225092105215108</v>
      </c>
      <c r="Q8" s="84">
        <v>0.55706766940863484</v>
      </c>
      <c r="R8" s="84">
        <v>0.51200581666929446</v>
      </c>
      <c r="S8" s="84">
        <v>0.52572188757202587</v>
      </c>
      <c r="T8" s="476">
        <v>0.52391819632673209</v>
      </c>
      <c r="U8" s="476">
        <v>0.55404596459936306</v>
      </c>
      <c r="V8" s="476">
        <v>0.5037728022278084</v>
      </c>
      <c r="W8" s="504">
        <v>0.47564226777723273</v>
      </c>
      <c r="X8" s="504">
        <v>0.42099999999999999</v>
      </c>
      <c r="Y8" s="504">
        <v>0.38871333878848652</v>
      </c>
    </row>
    <row r="9" spans="1:109" s="3" customFormat="1" ht="27" customHeight="1">
      <c r="A9" s="3" t="s">
        <v>170</v>
      </c>
      <c r="B9" s="84">
        <v>0.19979048430684415</v>
      </c>
      <c r="C9" s="84">
        <v>0.17675844931252965</v>
      </c>
      <c r="D9" s="84">
        <v>0.18026311863574901</v>
      </c>
      <c r="E9" s="84">
        <v>0.10219765591030323</v>
      </c>
      <c r="F9" s="84">
        <v>0.1058688824913589</v>
      </c>
      <c r="G9" s="84">
        <v>0.13262619744754317</v>
      </c>
      <c r="H9" s="84">
        <v>0.10577364037520506</v>
      </c>
      <c r="I9" s="84">
        <v>0.12</v>
      </c>
      <c r="J9" s="84">
        <v>0.12</v>
      </c>
      <c r="K9" s="84">
        <v>0.10777203415808068</v>
      </c>
      <c r="L9" s="84">
        <v>0.10863971725245677</v>
      </c>
      <c r="M9" s="84">
        <v>0.12703006775326486</v>
      </c>
      <c r="N9" s="84">
        <v>6.4741524969591388E-2</v>
      </c>
      <c r="O9" s="84">
        <v>9.0244102168065735E-2</v>
      </c>
      <c r="P9" s="84">
        <v>7.7327101877386381E-2</v>
      </c>
      <c r="Q9" s="84">
        <v>9.4129781480192201E-2</v>
      </c>
      <c r="R9" s="84">
        <v>0.10224792541906759</v>
      </c>
      <c r="S9" s="84">
        <v>9.3091578310215278E-2</v>
      </c>
      <c r="T9" s="476">
        <v>5.8073349337097693E-2</v>
      </c>
      <c r="U9" s="476">
        <v>7.0176794944142487E-2</v>
      </c>
      <c r="V9" s="476">
        <v>7.9583619717759832E-2</v>
      </c>
      <c r="W9" s="504">
        <v>7.7963019971011419E-2</v>
      </c>
      <c r="X9" s="504">
        <v>6.2E-2</v>
      </c>
      <c r="Y9" s="504">
        <v>8.0704546280322836E-2</v>
      </c>
    </row>
    <row r="10" spans="1:109" s="3" customFormat="1" ht="14">
      <c r="B10" s="23"/>
      <c r="C10" s="23"/>
      <c r="D10" s="23"/>
      <c r="E10" s="23"/>
      <c r="F10" s="23"/>
      <c r="G10" s="23"/>
      <c r="H10" s="23"/>
      <c r="I10" s="23"/>
      <c r="J10" s="23"/>
      <c r="K10" s="23"/>
      <c r="L10" s="23"/>
      <c r="M10" s="23"/>
      <c r="N10" s="23"/>
    </row>
    <row r="11" spans="1:109" s="3" customFormat="1" ht="14">
      <c r="A11" s="25"/>
      <c r="B11" s="133"/>
      <c r="C11" s="133"/>
      <c r="D11" s="133"/>
      <c r="E11" s="133"/>
      <c r="F11" s="23"/>
      <c r="G11" s="23"/>
      <c r="H11" s="23"/>
      <c r="I11" s="23"/>
      <c r="J11" s="23"/>
      <c r="K11" s="23"/>
      <c r="L11" s="23"/>
      <c r="M11" s="23"/>
      <c r="N11" s="23"/>
    </row>
    <row r="12" spans="1:109" s="3" customFormat="1" ht="14">
      <c r="A12" s="86"/>
      <c r="B12" s="134"/>
      <c r="C12" s="134"/>
      <c r="D12" s="134"/>
      <c r="E12" s="134"/>
      <c r="F12" s="23"/>
      <c r="G12" s="23"/>
      <c r="H12" s="23"/>
      <c r="I12" s="23"/>
      <c r="J12" s="23"/>
      <c r="K12" s="23"/>
      <c r="L12" s="23"/>
      <c r="M12" s="23"/>
      <c r="N12" s="23"/>
    </row>
    <row r="13" spans="1:109" s="3" customFormat="1" ht="14">
      <c r="A13" s="86"/>
      <c r="B13" s="134"/>
      <c r="C13" s="134"/>
      <c r="D13" s="134"/>
      <c r="E13" s="134"/>
      <c r="F13" s="23"/>
      <c r="G13" s="23"/>
      <c r="H13" s="23"/>
      <c r="I13" s="23"/>
      <c r="J13" s="23"/>
      <c r="K13" s="23"/>
      <c r="L13" s="23"/>
      <c r="M13" s="23"/>
      <c r="N13" s="23"/>
    </row>
    <row r="14" spans="1:109" s="3" customFormat="1" ht="14">
      <c r="A14" s="86"/>
      <c r="B14" s="134"/>
      <c r="C14" s="134"/>
      <c r="D14" s="134"/>
      <c r="E14" s="134"/>
      <c r="F14" s="23"/>
      <c r="G14" s="23"/>
      <c r="H14" s="23"/>
      <c r="I14" s="23"/>
      <c r="J14" s="23"/>
      <c r="K14" s="23"/>
      <c r="L14" s="23"/>
      <c r="M14" s="23"/>
      <c r="N14" s="23"/>
    </row>
    <row r="15" spans="1:109" s="3" customFormat="1" ht="14">
      <c r="A15" s="86"/>
      <c r="B15" s="134"/>
      <c r="C15" s="134"/>
      <c r="D15" s="134"/>
      <c r="E15" s="134"/>
      <c r="F15" s="23"/>
      <c r="G15" s="23"/>
      <c r="H15" s="23"/>
      <c r="I15" s="23"/>
      <c r="J15" s="23"/>
      <c r="K15" s="23"/>
      <c r="L15" s="23"/>
      <c r="M15" s="23"/>
      <c r="N15" s="23"/>
    </row>
    <row r="16" spans="1:109" s="3" customFormat="1" ht="14">
      <c r="A16" s="86"/>
      <c r="B16" s="134"/>
      <c r="C16" s="134"/>
      <c r="D16" s="134"/>
      <c r="E16" s="134"/>
      <c r="F16" s="23"/>
      <c r="G16" s="23"/>
      <c r="H16" s="23"/>
      <c r="I16" s="23"/>
      <c r="J16" s="23"/>
      <c r="K16" s="23"/>
      <c r="L16" s="23"/>
      <c r="M16" s="23"/>
      <c r="N16" s="23"/>
    </row>
    <row r="17" spans="1:14" s="3" customFormat="1" ht="14">
      <c r="A17" s="86"/>
      <c r="B17" s="134"/>
      <c r="C17" s="134"/>
      <c r="D17" s="134"/>
      <c r="E17" s="134"/>
      <c r="F17" s="23"/>
      <c r="G17" s="23"/>
      <c r="H17" s="23"/>
      <c r="I17" s="23"/>
      <c r="J17" s="23"/>
      <c r="K17" s="23"/>
      <c r="L17" s="23"/>
      <c r="M17" s="23"/>
      <c r="N17" s="23"/>
    </row>
    <row r="18" spans="1:14" s="3" customFormat="1" ht="14">
      <c r="A18" s="86"/>
      <c r="B18" s="134"/>
      <c r="C18" s="134"/>
      <c r="D18" s="134"/>
      <c r="E18" s="134"/>
      <c r="F18" s="23"/>
      <c r="G18" s="23"/>
      <c r="H18" s="23"/>
      <c r="I18" s="23"/>
      <c r="J18" s="23"/>
      <c r="K18" s="23"/>
      <c r="L18" s="23"/>
      <c r="M18" s="23"/>
      <c r="N18" s="23"/>
    </row>
    <row r="19" spans="1:14" s="3" customFormat="1" ht="14">
      <c r="A19" s="86"/>
      <c r="B19" s="134"/>
      <c r="C19" s="134"/>
      <c r="D19" s="134"/>
      <c r="E19" s="134"/>
      <c r="F19" s="23"/>
      <c r="G19" s="23"/>
      <c r="H19" s="23"/>
      <c r="I19" s="23"/>
      <c r="J19" s="23"/>
      <c r="K19" s="23"/>
      <c r="L19" s="23"/>
      <c r="M19" s="23"/>
      <c r="N19" s="23"/>
    </row>
    <row r="20" spans="1:14" s="3" customFormat="1" ht="14">
      <c r="A20" s="86"/>
      <c r="B20" s="134"/>
      <c r="C20" s="134"/>
      <c r="D20" s="134"/>
      <c r="E20" s="134"/>
      <c r="F20" s="23"/>
      <c r="G20" s="23"/>
      <c r="H20" s="23"/>
      <c r="I20" s="23"/>
      <c r="J20" s="23"/>
      <c r="K20" s="23"/>
      <c r="L20" s="23"/>
      <c r="M20" s="23"/>
      <c r="N20" s="23"/>
    </row>
    <row r="21" spans="1:14" s="3" customFormat="1" ht="14">
      <c r="B21" s="23"/>
      <c r="C21" s="23"/>
      <c r="D21" s="23"/>
      <c r="E21" s="23"/>
      <c r="F21" s="23"/>
      <c r="G21" s="23"/>
      <c r="H21" s="23"/>
      <c r="I21" s="23"/>
      <c r="J21" s="23"/>
      <c r="K21" s="23"/>
      <c r="L21" s="23"/>
      <c r="M21" s="23"/>
      <c r="N21" s="23"/>
    </row>
    <row r="22" spans="1:14" s="3" customFormat="1" ht="14">
      <c r="B22" s="23"/>
      <c r="C22" s="23"/>
      <c r="D22" s="23"/>
      <c r="E22" s="23"/>
      <c r="F22" s="23"/>
      <c r="G22" s="23"/>
      <c r="H22" s="23"/>
      <c r="I22" s="23"/>
      <c r="J22" s="23"/>
      <c r="K22" s="23"/>
      <c r="L22" s="23"/>
      <c r="M22" s="23"/>
      <c r="N22" s="23"/>
    </row>
    <row r="23" spans="1:14" s="3" customFormat="1" ht="14">
      <c r="B23" s="23"/>
      <c r="C23" s="23"/>
      <c r="D23" s="23"/>
      <c r="E23" s="23"/>
      <c r="F23" s="23"/>
      <c r="G23" s="23"/>
      <c r="H23" s="23"/>
      <c r="I23" s="23"/>
      <c r="J23" s="23"/>
      <c r="K23" s="23"/>
      <c r="L23" s="23"/>
      <c r="M23" s="23"/>
      <c r="N23" s="23"/>
    </row>
    <row r="24" spans="1:14" s="3" customFormat="1" ht="14">
      <c r="B24" s="23"/>
      <c r="C24" s="23"/>
      <c r="D24" s="23"/>
      <c r="E24" s="23"/>
      <c r="F24" s="23"/>
      <c r="G24" s="23"/>
      <c r="H24" s="23"/>
      <c r="I24" s="23"/>
      <c r="J24" s="23"/>
      <c r="K24" s="23"/>
      <c r="L24" s="23"/>
      <c r="M24" s="23"/>
      <c r="N24" s="23"/>
    </row>
    <row r="25" spans="1:14" s="3" customFormat="1" ht="14">
      <c r="B25" s="23"/>
      <c r="C25" s="23"/>
      <c r="D25" s="23"/>
      <c r="E25" s="23"/>
      <c r="F25" s="23"/>
      <c r="G25" s="23"/>
      <c r="H25" s="23"/>
      <c r="I25" s="23"/>
      <c r="J25" s="23"/>
      <c r="K25" s="23"/>
      <c r="L25" s="23"/>
      <c r="M25" s="23"/>
      <c r="N25" s="23"/>
    </row>
    <row r="28" spans="1:14" s="3" customFormat="1" ht="14">
      <c r="B28" s="23"/>
      <c r="C28" s="23"/>
      <c r="D28" s="23"/>
      <c r="E28" s="23"/>
      <c r="F28" s="23"/>
      <c r="G28" s="23"/>
      <c r="H28" s="23"/>
      <c r="I28" s="23"/>
      <c r="J28" s="23"/>
      <c r="K28" s="23"/>
      <c r="L28" s="23"/>
      <c r="M28" s="23"/>
      <c r="N28" s="23"/>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A3" sqref="A3"/>
    </sheetView>
  </sheetViews>
  <sheetFormatPr defaultRowHeight="14.5"/>
  <sheetData>
    <row r="1" spans="1:109" s="3" customFormat="1" ht="22.15" customHeight="1" thickBot="1">
      <c r="A1" s="115" t="s">
        <v>972</v>
      </c>
    </row>
    <row r="2" spans="1:109" s="113" customFormat="1" ht="22.15" customHeight="1" thickTop="1">
      <c r="A2" s="114" t="s">
        <v>1119</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row>
    <row r="3" spans="1:109" s="113" customFormat="1" ht="22.15"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2.15" customHeight="1">
      <c r="A4" s="46" t="s">
        <v>971</v>
      </c>
    </row>
    <row r="5" spans="1:109" s="3" customFormat="1" ht="21" customHeight="1">
      <c r="A5" s="46" t="s">
        <v>1015</v>
      </c>
      <c r="B5" s="23"/>
      <c r="C5" s="23"/>
      <c r="D5" s="23"/>
      <c r="E5" s="23"/>
      <c r="F5" s="23"/>
      <c r="G5" s="23"/>
      <c r="H5" s="23"/>
      <c r="I5" s="23"/>
      <c r="J5" s="23"/>
      <c r="K5" s="23"/>
      <c r="L5" s="23"/>
      <c r="M5" s="23"/>
      <c r="N5" s="23"/>
    </row>
    <row r="6" spans="1:109" s="3" customFormat="1" ht="22.15" customHeight="1">
      <c r="A6" s="5" t="s">
        <v>97</v>
      </c>
    </row>
  </sheetData>
  <hyperlinks>
    <hyperlink ref="A6" location="Contents!A1" display="&lt;&lt; link back to contents &gt;&gt;"/>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3"/>
  <sheetViews>
    <sheetView workbookViewId="0">
      <selection activeCell="B8" sqref="B8:H14"/>
    </sheetView>
  </sheetViews>
  <sheetFormatPr defaultColWidth="8.7265625" defaultRowHeight="15.5"/>
  <cols>
    <col min="1" max="1" width="55.7265625" style="4" customWidth="1"/>
    <col min="2" max="16384" width="8.7265625" style="4"/>
  </cols>
  <sheetData>
    <row r="1" spans="1:92" s="3" customFormat="1" ht="22.5" customHeight="1" thickBot="1">
      <c r="A1" s="115" t="s">
        <v>1107</v>
      </c>
    </row>
    <row r="2" spans="1:92" s="3" customFormat="1" ht="22.5" customHeight="1" thickTop="1">
      <c r="A2" s="114" t="s">
        <v>500</v>
      </c>
    </row>
    <row r="3" spans="1:92" s="3" customFormat="1" ht="21" customHeight="1">
      <c r="A3" s="46" t="s">
        <v>971</v>
      </c>
    </row>
    <row r="4" spans="1:92" s="3" customFormat="1" ht="21" customHeight="1">
      <c r="A4" s="46" t="s">
        <v>1108</v>
      </c>
    </row>
    <row r="5" spans="1:92" s="113" customFormat="1" ht="22.5" customHeight="1">
      <c r="A5" s="114" t="s">
        <v>142</v>
      </c>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row>
    <row r="6" spans="1:92" s="3" customFormat="1" ht="21.65" customHeight="1">
      <c r="A6" s="5" t="s">
        <v>97</v>
      </c>
    </row>
    <row r="7" spans="1:92" s="3" customFormat="1" ht="14">
      <c r="A7" s="131" t="s">
        <v>323</v>
      </c>
      <c r="B7" s="145" t="s">
        <v>998</v>
      </c>
      <c r="C7" s="464" t="s">
        <v>1086</v>
      </c>
      <c r="D7" s="464" t="s">
        <v>1087</v>
      </c>
      <c r="E7" s="464" t="s">
        <v>1088</v>
      </c>
      <c r="F7" s="503" t="s">
        <v>1214</v>
      </c>
      <c r="G7" s="503" t="s">
        <v>1215</v>
      </c>
      <c r="H7" s="503" t="s">
        <v>1216</v>
      </c>
    </row>
    <row r="8" spans="1:92" s="3" customFormat="1" ht="14">
      <c r="A8" s="25" t="s">
        <v>1109</v>
      </c>
      <c r="B8" s="483">
        <v>2.1881077513626328E-2</v>
      </c>
      <c r="C8" s="484">
        <v>7.8677352740810017E-2</v>
      </c>
      <c r="D8" s="484">
        <v>5.5182345337114663E-2</v>
      </c>
      <c r="E8" s="484">
        <v>5.3088926308705993E-2</v>
      </c>
      <c r="F8" s="502">
        <v>6.9401700714702017E-2</v>
      </c>
      <c r="G8" s="502">
        <v>8.410261817875099E-2</v>
      </c>
      <c r="H8" s="502">
        <v>5.1181698329673987E-2</v>
      </c>
    </row>
    <row r="9" spans="1:92" s="3" customFormat="1" ht="14">
      <c r="A9" s="25" t="s">
        <v>1110</v>
      </c>
      <c r="B9" s="483">
        <v>0.16394545423695156</v>
      </c>
      <c r="C9" s="484">
        <v>0.19709438993479422</v>
      </c>
      <c r="D9" s="484">
        <v>0.1730112972811732</v>
      </c>
      <c r="E9" s="484">
        <v>0.20205513425015126</v>
      </c>
      <c r="F9" s="502">
        <v>0.14724327335386633</v>
      </c>
      <c r="G9" s="502">
        <v>0.10884349734319375</v>
      </c>
      <c r="H9" s="502">
        <v>0.13319847811230026</v>
      </c>
    </row>
    <row r="10" spans="1:92" s="3" customFormat="1" ht="14">
      <c r="A10" s="25" t="s">
        <v>1111</v>
      </c>
      <c r="B10" s="483">
        <v>0.19602215003641721</v>
      </c>
      <c r="C10" s="484">
        <v>0.29492192000948564</v>
      </c>
      <c r="D10" s="484">
        <v>0.3346709433370782</v>
      </c>
      <c r="E10" s="484">
        <v>0.30911569838665387</v>
      </c>
      <c r="F10" s="502">
        <v>0.31024091200108439</v>
      </c>
      <c r="G10" s="502">
        <v>0.28007692518880956</v>
      </c>
      <c r="H10" s="502">
        <v>0.32738727669569245</v>
      </c>
    </row>
    <row r="11" spans="1:92" s="3" customFormat="1" ht="14">
      <c r="A11" s="25" t="s">
        <v>1112</v>
      </c>
      <c r="B11" s="483">
        <v>1.3342362062141554E-2</v>
      </c>
      <c r="C11" s="484">
        <v>1.393324443880648E-2</v>
      </c>
      <c r="D11" s="484">
        <v>2.0631574575302222E-2</v>
      </c>
      <c r="E11" s="484">
        <v>3.7247470827063679E-2</v>
      </c>
      <c r="F11" s="502">
        <v>5.7712728389786236E-3</v>
      </c>
      <c r="G11" s="502">
        <v>1.3555042409055466E-2</v>
      </c>
      <c r="H11" s="502">
        <v>2.746720550240914E-2</v>
      </c>
    </row>
    <row r="12" spans="1:92" s="3" customFormat="1" ht="14">
      <c r="A12" s="3" t="s">
        <v>1113</v>
      </c>
      <c r="B12" s="85">
        <v>6.4392939320494433E-2</v>
      </c>
      <c r="C12" s="85">
        <v>3.5782371745852762E-2</v>
      </c>
      <c r="D12" s="85">
        <v>3.1867854706064527E-2</v>
      </c>
      <c r="E12" s="85">
        <v>1.5618764510854217E-2</v>
      </c>
      <c r="F12" s="502">
        <v>1.2420483850307817E-2</v>
      </c>
      <c r="G12" s="502">
        <v>3.2248222304006161E-2</v>
      </c>
      <c r="H12" s="502">
        <v>3.0761140904097359E-2</v>
      </c>
    </row>
    <row r="13" spans="1:92" s="3" customFormat="1" ht="14">
      <c r="A13" s="3" t="s">
        <v>1114</v>
      </c>
      <c r="B13" s="482">
        <v>9.502910256452864E-3</v>
      </c>
      <c r="C13" s="482">
        <v>6.9725464237777156E-3</v>
      </c>
      <c r="D13" s="482">
        <v>6.437356148608837E-3</v>
      </c>
      <c r="E13" s="482">
        <v>4.2448464100555217E-3</v>
      </c>
      <c r="F13" s="502">
        <v>3.1700188522968474E-3</v>
      </c>
      <c r="G13" s="502">
        <v>7.5349287938466271E-3</v>
      </c>
      <c r="H13" s="502">
        <v>1.3676213392792382E-2</v>
      </c>
    </row>
    <row r="14" spans="1:92" s="3" customFormat="1" ht="14">
      <c r="A14" s="3" t="s">
        <v>1115</v>
      </c>
      <c r="B14" s="482">
        <v>3.1754654142474484E-2</v>
      </c>
      <c r="C14" s="482">
        <v>2.5360899653504871E-2</v>
      </c>
      <c r="D14" s="482">
        <v>1.2504533354468796E-2</v>
      </c>
      <c r="E14" s="482">
        <v>1.7706885827460273E-2</v>
      </c>
      <c r="F14" s="502">
        <v>8.3691326054085267E-3</v>
      </c>
      <c r="G14" s="502">
        <v>3.1062139621826138E-2</v>
      </c>
      <c r="H14" s="502">
        <v>2.2262197755008171E-2</v>
      </c>
    </row>
    <row r="15" spans="1:92" s="3" customFormat="1" ht="14"/>
    <row r="16" spans="1:92" s="3" customFormat="1" ht="14"/>
    <row r="17" spans="1:5" s="3" customFormat="1" ht="14"/>
    <row r="18" spans="1:5" s="3" customFormat="1" ht="14"/>
    <row r="19" spans="1:5" s="3" customFormat="1" ht="14"/>
    <row r="20" spans="1:5" s="3" customFormat="1" ht="14"/>
    <row r="21" spans="1:5" s="3" customFormat="1" ht="14"/>
    <row r="22" spans="1:5" s="3" customFormat="1" ht="14"/>
    <row r="23" spans="1:5" s="3" customFormat="1" ht="14"/>
    <row r="24" spans="1:5" s="3" customFormat="1" ht="14"/>
    <row r="25" spans="1:5" s="3" customFormat="1" ht="14"/>
    <row r="26" spans="1:5" s="3" customFormat="1" ht="14"/>
    <row r="27" spans="1:5" s="3" customFormat="1" ht="14"/>
    <row r="28" spans="1:5">
      <c r="A28" s="3"/>
      <c r="B28" s="3"/>
      <c r="C28" s="3"/>
      <c r="D28" s="3"/>
      <c r="E28" s="3"/>
    </row>
    <row r="29" spans="1:5">
      <c r="A29" s="3"/>
      <c r="B29" s="3"/>
      <c r="C29" s="3"/>
      <c r="D29" s="3"/>
      <c r="E29" s="3"/>
    </row>
    <row r="30" spans="1:5">
      <c r="A30" s="3"/>
      <c r="B30" s="3"/>
      <c r="C30" s="3"/>
      <c r="D30" s="3"/>
      <c r="E30" s="3"/>
    </row>
    <row r="31" spans="1:5">
      <c r="A31" s="3"/>
      <c r="B31" s="3"/>
      <c r="C31" s="3"/>
      <c r="D31" s="3"/>
      <c r="E31" s="3"/>
    </row>
    <row r="32" spans="1:5">
      <c r="A32" s="3"/>
      <c r="B32" s="3"/>
      <c r="C32" s="3"/>
      <c r="D32" s="3"/>
      <c r="E32" s="3"/>
    </row>
    <row r="33" spans="1:5">
      <c r="A33" s="3"/>
      <c r="B33" s="3"/>
      <c r="C33" s="3"/>
      <c r="D33" s="3"/>
      <c r="E33" s="3"/>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4"/>
  <sheetViews>
    <sheetView workbookViewId="0">
      <selection activeCell="N5" sqref="N5"/>
    </sheetView>
  </sheetViews>
  <sheetFormatPr defaultColWidth="8.7265625" defaultRowHeight="15.5"/>
  <cols>
    <col min="1" max="1" width="55.7265625" style="4" customWidth="1"/>
    <col min="2" max="16384" width="8.7265625" style="4"/>
  </cols>
  <sheetData>
    <row r="1" spans="1:92" s="3" customFormat="1" ht="22.5" customHeight="1" thickBot="1">
      <c r="A1" s="115" t="s">
        <v>1107</v>
      </c>
    </row>
    <row r="2" spans="1:92" s="3" customFormat="1" ht="22.5" customHeight="1" thickTop="1">
      <c r="A2" s="114" t="s">
        <v>1120</v>
      </c>
    </row>
    <row r="3" spans="1:92" s="3" customFormat="1" ht="21" customHeight="1">
      <c r="A3" s="46" t="s">
        <v>971</v>
      </c>
    </row>
    <row r="4" spans="1:92" s="3" customFormat="1" ht="21" customHeight="1">
      <c r="A4" s="46" t="s">
        <v>1108</v>
      </c>
    </row>
    <row r="5" spans="1:92" s="113" customFormat="1" ht="22.5" customHeight="1">
      <c r="A5" s="114" t="s">
        <v>142</v>
      </c>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row>
    <row r="6" spans="1:92" s="3" customFormat="1" ht="21.65" customHeight="1">
      <c r="A6" s="5" t="s">
        <v>97</v>
      </c>
    </row>
    <row r="7" spans="1:92" s="3" customFormat="1" ht="14">
      <c r="A7" s="131" t="s">
        <v>323</v>
      </c>
      <c r="B7" s="145" t="s">
        <v>998</v>
      </c>
      <c r="C7" s="464" t="s">
        <v>1086</v>
      </c>
      <c r="D7" s="464" t="s">
        <v>1087</v>
      </c>
      <c r="E7" s="464" t="s">
        <v>1088</v>
      </c>
    </row>
    <row r="8" spans="1:92" s="3" customFormat="1" ht="14">
      <c r="A8" s="25" t="s">
        <v>1116</v>
      </c>
      <c r="B8" s="483">
        <v>5.9653061306072591E-2</v>
      </c>
      <c r="C8" s="484">
        <v>0.03</v>
      </c>
      <c r="D8" s="484">
        <v>3.0577517336992089E-2</v>
      </c>
      <c r="E8" s="484">
        <v>0.02</v>
      </c>
    </row>
    <row r="9" spans="1:92" s="3" customFormat="1" ht="14">
      <c r="A9" s="25" t="s">
        <v>1109</v>
      </c>
      <c r="B9" s="483">
        <v>2.089933952564299E-2</v>
      </c>
      <c r="C9" s="484">
        <v>8.1922793771826777E-2</v>
      </c>
      <c r="D9" s="484">
        <v>5.5188417624664282E-2</v>
      </c>
      <c r="E9" s="484">
        <v>5.2759475735280038E-2</v>
      </c>
    </row>
    <row r="10" spans="1:92" s="3" customFormat="1" ht="14">
      <c r="A10" s="25" t="s">
        <v>1110</v>
      </c>
      <c r="B10" s="483">
        <v>0.16584724731747022</v>
      </c>
      <c r="C10" s="484">
        <v>0.1997971419070817</v>
      </c>
      <c r="D10" s="484">
        <v>0.17078927528801593</v>
      </c>
      <c r="E10" s="484">
        <v>0.20286412946127819</v>
      </c>
    </row>
    <row r="11" spans="1:92" s="3" customFormat="1" ht="14">
      <c r="A11" s="25" t="s">
        <v>1111</v>
      </c>
      <c r="B11" s="483">
        <v>0.19709408736049128</v>
      </c>
      <c r="C11" s="484">
        <v>0.296040615566312</v>
      </c>
      <c r="D11" s="484">
        <v>0.3327810866521454</v>
      </c>
      <c r="E11" s="484">
        <v>0.30850535352898917</v>
      </c>
    </row>
    <row r="12" spans="1:92" s="3" customFormat="1" ht="14">
      <c r="A12" s="25" t="s">
        <v>1112</v>
      </c>
      <c r="B12" s="483">
        <v>1.2490834694725634E-2</v>
      </c>
      <c r="C12" s="484">
        <v>1.3824972113149078E-2</v>
      </c>
      <c r="D12" s="484">
        <v>1.9638958389743198E-2</v>
      </c>
      <c r="E12" s="484">
        <v>3.8030683674969451E-2</v>
      </c>
    </row>
    <row r="13" spans="1:92" s="3" customFormat="1" ht="14">
      <c r="A13" s="3" t="s">
        <v>1113</v>
      </c>
      <c r="B13" s="85">
        <v>4.5153725639828703E-2</v>
      </c>
      <c r="C13" s="85">
        <v>3.6084000400509797E-2</v>
      </c>
      <c r="D13" s="85">
        <v>3.2710256813413628E-2</v>
      </c>
      <c r="E13" s="85">
        <v>1.5311345171859017E-2</v>
      </c>
    </row>
    <row r="14" spans="1:92" s="3" customFormat="1" ht="14">
      <c r="A14" s="3" t="s">
        <v>1114</v>
      </c>
      <c r="B14" s="482">
        <v>7.7700066104256626E-3</v>
      </c>
      <c r="C14" s="482">
        <v>6.9644318651456514E-3</v>
      </c>
      <c r="D14" s="482">
        <v>6.426162717087648E-3</v>
      </c>
      <c r="E14" s="482">
        <v>4.5023379263244064E-3</v>
      </c>
    </row>
    <row r="15" spans="1:92" s="3" customFormat="1" ht="14">
      <c r="A15" s="3" t="s">
        <v>1115</v>
      </c>
      <c r="B15" s="482">
        <v>1.9518875866298687E-2</v>
      </c>
      <c r="C15" s="482">
        <v>2.5460708170388729E-2</v>
      </c>
      <c r="D15" s="482">
        <v>1.2098582160350662E-2</v>
      </c>
      <c r="E15" s="482">
        <v>1.7681323734323521E-2</v>
      </c>
    </row>
    <row r="16" spans="1:92" s="3" customFormat="1" ht="14"/>
    <row r="17" spans="1:5" s="3" customFormat="1" ht="14"/>
    <row r="18" spans="1:5" s="3" customFormat="1" ht="14"/>
    <row r="19" spans="1:5" s="3" customFormat="1" ht="14"/>
    <row r="20" spans="1:5" s="3" customFormat="1" ht="14"/>
    <row r="21" spans="1:5" s="3" customFormat="1" ht="14"/>
    <row r="22" spans="1:5" s="3" customFormat="1" ht="14"/>
    <row r="23" spans="1:5" s="3" customFormat="1" ht="14"/>
    <row r="24" spans="1:5" s="3" customFormat="1" ht="14"/>
    <row r="25" spans="1:5" s="3" customFormat="1" ht="14"/>
    <row r="26" spans="1:5" s="3" customFormat="1" ht="14"/>
    <row r="27" spans="1:5" s="3" customFormat="1" ht="14"/>
    <row r="28" spans="1:5" s="3" customFormat="1" ht="14"/>
    <row r="29" spans="1:5">
      <c r="A29" s="3"/>
      <c r="B29" s="3"/>
      <c r="C29" s="3"/>
      <c r="D29" s="3"/>
      <c r="E29" s="3"/>
    </row>
    <row r="30" spans="1:5">
      <c r="A30" s="3"/>
      <c r="B30" s="3"/>
      <c r="C30" s="3"/>
      <c r="D30" s="3"/>
      <c r="E30" s="3"/>
    </row>
    <row r="31" spans="1:5">
      <c r="A31" s="3"/>
      <c r="B31" s="3"/>
      <c r="C31" s="3"/>
      <c r="D31" s="3"/>
      <c r="E31" s="3"/>
    </row>
    <row r="32" spans="1:5">
      <c r="A32" s="3"/>
      <c r="B32" s="3"/>
      <c r="C32" s="3"/>
      <c r="D32" s="3"/>
      <c r="E32" s="3"/>
    </row>
    <row r="33" spans="1:5">
      <c r="A33" s="3"/>
      <c r="B33" s="3"/>
      <c r="C33" s="3"/>
      <c r="D33" s="3"/>
      <c r="E33" s="3"/>
    </row>
    <row r="34" spans="1:5">
      <c r="A34" s="3"/>
      <c r="B34" s="3"/>
      <c r="C34" s="3"/>
      <c r="D34" s="3"/>
      <c r="E34" s="3"/>
    </row>
  </sheetData>
  <hyperlinks>
    <hyperlink ref="A6" location="Contents!A1" display="&lt;&lt; link back to contents &gt;&gt;"/>
  </hyperlinks>
  <pageMargins left="0.7" right="0.7" top="0.75" bottom="0.75" header="0.3" footer="0.3"/>
  <pageSetup paperSize="9" orientation="portrait" r:id="rId1"/>
  <drawing r:id="rId2"/>
  <tableParts count="1">
    <tablePart r:id="rId3"/>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
  <sheetViews>
    <sheetView workbookViewId="0">
      <selection sqref="A1:XFD1048576"/>
    </sheetView>
  </sheetViews>
  <sheetFormatPr defaultColWidth="8.7265625" defaultRowHeight="15.5"/>
  <cols>
    <col min="1" max="16384" width="8.7265625" style="4"/>
  </cols>
  <sheetData>
    <row r="1" spans="1:26" s="3" customFormat="1" ht="36.65" customHeight="1" thickBot="1">
      <c r="A1" s="213" t="s">
        <v>1227</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26" s="3" customFormat="1" ht="36.65" customHeight="1" thickTop="1">
      <c r="A2" s="113" t="s">
        <v>1230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26" ht="36.65" customHeight="1">
      <c r="A3" s="4" t="s">
        <v>299</v>
      </c>
    </row>
    <row r="4" spans="1:26" ht="36.65" customHeight="1">
      <c r="A4" s="4" t="s">
        <v>1231</v>
      </c>
    </row>
    <row r="5" spans="1:26" ht="36.65" customHeight="1">
      <c r="A5" s="4" t="s">
        <v>1232</v>
      </c>
    </row>
    <row r="6" spans="1:26" ht="36.65" customHeight="1">
      <c r="A6" s="4" t="s">
        <v>1246</v>
      </c>
    </row>
    <row r="7" spans="1:26" ht="36.65" customHeight="1">
      <c r="A7" s="4" t="s">
        <v>1233</v>
      </c>
    </row>
    <row r="8" spans="1:26" ht="36.65" customHeight="1">
      <c r="A8" s="4" t="s">
        <v>1234</v>
      </c>
    </row>
    <row r="9" spans="1:26" ht="36.65" customHeight="1">
      <c r="A9" s="6" t="s">
        <v>97</v>
      </c>
    </row>
  </sheetData>
  <hyperlinks>
    <hyperlink ref="A9" location="Contents!A1" display="&lt;&lt; link back to contents &gt;&gt;"/>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
  <sheetViews>
    <sheetView showGridLines="0" workbookViewId="0">
      <selection sqref="A1:XFD1048576"/>
    </sheetView>
  </sheetViews>
  <sheetFormatPr defaultRowHeight="14.5"/>
  <cols>
    <col min="1" max="1" width="46.7265625" customWidth="1"/>
    <col min="2" max="2" width="17.26953125" customWidth="1"/>
  </cols>
  <sheetData>
    <row r="1" spans="1:120" s="3" customFormat="1" ht="28.5" customHeight="1" thickBot="1">
      <c r="A1" s="213" t="s">
        <v>1069</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1063</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46" customFormat="1" ht="28.5" customHeight="1">
      <c r="A5" s="114" t="s">
        <v>1146</v>
      </c>
      <c r="B5" s="219"/>
      <c r="C5" s="211"/>
      <c r="D5" s="219"/>
      <c r="E5" s="211"/>
      <c r="F5" s="219"/>
      <c r="G5" s="211"/>
      <c r="H5" s="219"/>
      <c r="I5" s="211"/>
      <c r="J5" s="219"/>
      <c r="K5" s="211"/>
      <c r="L5" s="219"/>
      <c r="M5" s="211"/>
      <c r="N5" s="219"/>
      <c r="O5" s="211"/>
      <c r="P5" s="202"/>
      <c r="Q5" s="202"/>
      <c r="R5" s="202"/>
      <c r="S5" s="202"/>
      <c r="T5" s="202"/>
      <c r="U5" s="202"/>
      <c r="V5" s="182"/>
      <c r="W5" s="182"/>
      <c r="X5" s="182"/>
      <c r="Y5" s="182"/>
    </row>
    <row r="6" spans="1:120" s="4" customFormat="1" ht="24.65" customHeight="1">
      <c r="A6" s="5" t="s">
        <v>97</v>
      </c>
    </row>
    <row r="7" spans="1:120" ht="19.149999999999999" customHeight="1">
      <c r="A7" s="113" t="s">
        <v>1064</v>
      </c>
      <c r="B7" s="122" t="s">
        <v>1065</v>
      </c>
    </row>
    <row r="8" spans="1:120" ht="19.149999999999999" customHeight="1">
      <c r="A8" s="113" t="s">
        <v>280</v>
      </c>
      <c r="B8" s="461">
        <v>0.34</v>
      </c>
    </row>
    <row r="9" spans="1:120" ht="19.149999999999999" customHeight="1">
      <c r="A9" s="113" t="s">
        <v>132</v>
      </c>
      <c r="B9" s="461">
        <v>0.66</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
  <sheetViews>
    <sheetView showGridLines="0" workbookViewId="0">
      <selection activeCell="A6" sqref="A6"/>
    </sheetView>
  </sheetViews>
  <sheetFormatPr defaultRowHeight="14.5"/>
  <cols>
    <col min="1" max="1" width="46.7265625" customWidth="1"/>
    <col min="2" max="2" width="17.26953125" customWidth="1"/>
  </cols>
  <sheetData>
    <row r="1" spans="1:120" s="3" customFormat="1" ht="28.5" customHeight="1" thickBot="1">
      <c r="A1" s="213" t="s">
        <v>1069</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1063</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46" customFormat="1" ht="28.5" customHeight="1">
      <c r="A5" s="114" t="s">
        <v>1146</v>
      </c>
      <c r="B5" s="219"/>
      <c r="C5" s="211"/>
      <c r="D5" s="219"/>
      <c r="E5" s="211"/>
      <c r="F5" s="219"/>
      <c r="G5" s="211"/>
      <c r="H5" s="219"/>
      <c r="I5" s="211"/>
      <c r="J5" s="219"/>
      <c r="K5" s="211"/>
      <c r="L5" s="219"/>
      <c r="M5" s="211"/>
      <c r="N5" s="219"/>
      <c r="O5" s="211"/>
      <c r="P5" s="202"/>
      <c r="Q5" s="202"/>
      <c r="R5" s="202"/>
      <c r="S5" s="202"/>
      <c r="T5" s="202"/>
      <c r="U5" s="202"/>
      <c r="V5" s="182"/>
      <c r="W5" s="182"/>
      <c r="X5" s="182"/>
      <c r="Y5" s="182"/>
    </row>
    <row r="6" spans="1:120" s="4" customFormat="1" ht="24.65" customHeight="1">
      <c r="A6" s="5" t="s">
        <v>97</v>
      </c>
    </row>
    <row r="7" spans="1:120" ht="15.5">
      <c r="A7" s="113"/>
      <c r="B7" s="123"/>
    </row>
    <row r="8" spans="1:120" ht="15.5">
      <c r="A8" s="113"/>
      <c r="B8" s="461"/>
    </row>
    <row r="9" spans="1:120" ht="15.5">
      <c r="A9" s="113"/>
      <c r="B9" s="461"/>
    </row>
  </sheetData>
  <hyperlinks>
    <hyperlink ref="A6" location="Contents!A1" display="&lt;&lt; link back to contents &gt;&gt;"/>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A6" sqref="A6"/>
    </sheetView>
  </sheetViews>
  <sheetFormatPr defaultRowHeight="14.5"/>
  <cols>
    <col min="1" max="1" width="62.7265625" customWidth="1"/>
    <col min="2" max="2" width="17.26953125" customWidth="1"/>
  </cols>
  <sheetData>
    <row r="1" spans="1:120" s="3" customFormat="1" ht="28.5" customHeight="1" thickBot="1">
      <c r="A1" s="213" t="s">
        <v>1070</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25"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1068</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46" customFormat="1" ht="28.5" customHeight="1">
      <c r="A5" s="114" t="s">
        <v>1146</v>
      </c>
      <c r="B5" s="219"/>
      <c r="C5" s="211"/>
      <c r="D5" s="219"/>
      <c r="E5" s="211"/>
      <c r="F5" s="219"/>
      <c r="G5" s="211"/>
      <c r="H5" s="219"/>
      <c r="I5" s="211"/>
      <c r="J5" s="219"/>
      <c r="K5" s="211"/>
      <c r="L5" s="219"/>
      <c r="M5" s="211"/>
      <c r="N5" s="219"/>
      <c r="O5" s="211"/>
      <c r="P5" s="202"/>
      <c r="Q5" s="202"/>
      <c r="R5" s="202"/>
      <c r="S5" s="202"/>
      <c r="T5" s="202"/>
      <c r="U5" s="202"/>
      <c r="V5" s="182"/>
      <c r="W5" s="182"/>
      <c r="X5" s="182"/>
      <c r="Y5" s="182"/>
    </row>
    <row r="6" spans="1:120" s="4" customFormat="1" ht="24.65" customHeight="1">
      <c r="A6" s="5" t="s">
        <v>97</v>
      </c>
    </row>
    <row r="7" spans="1:120" ht="15.5">
      <c r="A7" s="113" t="s">
        <v>1066</v>
      </c>
      <c r="B7" s="123" t="s">
        <v>1065</v>
      </c>
    </row>
    <row r="8" spans="1:120" ht="15.5">
      <c r="A8" s="113" t="s">
        <v>1057</v>
      </c>
      <c r="B8" s="461">
        <v>0.20124159337816866</v>
      </c>
    </row>
    <row r="9" spans="1:120" ht="15.5">
      <c r="A9" s="113" t="s">
        <v>1067</v>
      </c>
      <c r="B9" s="461">
        <v>0.17589239524055872</v>
      </c>
    </row>
    <row r="10" spans="1:120" ht="15.5">
      <c r="A10" s="113" t="s">
        <v>1018</v>
      </c>
      <c r="B10" s="461">
        <v>0.16968442834971548</v>
      </c>
    </row>
    <row r="11" spans="1:120" ht="15.5">
      <c r="A11" s="113" t="s">
        <v>6</v>
      </c>
      <c r="B11" s="461">
        <v>0.45318158303155714</v>
      </c>
    </row>
  </sheetData>
  <hyperlinks>
    <hyperlink ref="A6" location="Contents!A1" display="&lt;&lt; link back to contents &gt;&gt;"/>
  </hyperlinks>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A6" sqref="A6"/>
    </sheetView>
  </sheetViews>
  <sheetFormatPr defaultRowHeight="14.5"/>
  <cols>
    <col min="1" max="1" width="62.7265625" customWidth="1"/>
    <col min="2" max="2" width="17.26953125" customWidth="1"/>
  </cols>
  <sheetData>
    <row r="1" spans="1:120" s="3" customFormat="1" ht="28.5" customHeight="1" thickBot="1">
      <c r="A1" s="213" t="s">
        <v>1070</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25"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1068</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46" customFormat="1" ht="28.5" customHeight="1">
      <c r="A5" s="114" t="s">
        <v>1146</v>
      </c>
      <c r="B5" s="219"/>
      <c r="C5" s="211"/>
      <c r="D5" s="219"/>
      <c r="E5" s="211"/>
      <c r="F5" s="219"/>
      <c r="G5" s="211"/>
      <c r="H5" s="219"/>
      <c r="I5" s="211"/>
      <c r="J5" s="219"/>
      <c r="K5" s="211"/>
      <c r="L5" s="219"/>
      <c r="M5" s="211"/>
      <c r="N5" s="219"/>
      <c r="O5" s="211"/>
      <c r="P5" s="202"/>
      <c r="Q5" s="202"/>
      <c r="R5" s="202"/>
      <c r="S5" s="202"/>
      <c r="T5" s="202"/>
      <c r="U5" s="202"/>
      <c r="V5" s="182"/>
      <c r="W5" s="182"/>
      <c r="X5" s="182"/>
      <c r="Y5" s="182"/>
    </row>
    <row r="6" spans="1:120" s="4" customFormat="1" ht="24.65" customHeight="1">
      <c r="A6" s="5" t="s">
        <v>97</v>
      </c>
    </row>
    <row r="7" spans="1:120" ht="15.5">
      <c r="A7" s="113"/>
      <c r="B7" s="123"/>
    </row>
    <row r="8" spans="1:120" ht="15.5">
      <c r="A8" s="113"/>
      <c r="B8" s="461"/>
    </row>
    <row r="9" spans="1:120" ht="15.5">
      <c r="A9" s="113"/>
      <c r="B9" s="461"/>
    </row>
    <row r="10" spans="1:120" ht="15.5">
      <c r="A10" s="113"/>
      <c r="B10" s="461"/>
    </row>
    <row r="11" spans="1:120" ht="15.5">
      <c r="A11" s="113"/>
      <c r="B11" s="461"/>
    </row>
  </sheetData>
  <hyperlinks>
    <hyperlink ref="A6" location="Contents!A1" display="&lt;&lt; link back to contents &gt;&gt;"/>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showGridLines="0" topLeftCell="A25" workbookViewId="0"/>
  </sheetViews>
  <sheetFormatPr defaultColWidth="8.81640625" defaultRowHeight="15.5"/>
  <cols>
    <col min="1" max="1" width="40.7265625" style="123" customWidth="1"/>
    <col min="2" max="13" width="21.81640625" style="122" customWidth="1"/>
    <col min="14" max="16384" width="8.81640625" style="123"/>
  </cols>
  <sheetData>
    <row r="1" spans="1:13" ht="19">
      <c r="A1" s="549" t="s">
        <v>1645</v>
      </c>
    </row>
    <row r="2" spans="1:13">
      <c r="A2" s="550" t="s">
        <v>1417</v>
      </c>
    </row>
    <row r="3" spans="1:13">
      <c r="A3" s="583" t="s">
        <v>1508</v>
      </c>
    </row>
    <row r="4" spans="1:13">
      <c r="A4" s="550" t="s">
        <v>1418</v>
      </c>
    </row>
    <row r="5" spans="1:13">
      <c r="A5" s="123" t="s">
        <v>1646</v>
      </c>
    </row>
    <row r="6" spans="1:13">
      <c r="A6" s="174" t="s">
        <v>97</v>
      </c>
    </row>
    <row r="7" spans="1:13">
      <c r="A7" s="316" t="s">
        <v>1644</v>
      </c>
    </row>
    <row r="8" spans="1:13" ht="31">
      <c r="A8" s="316" t="s">
        <v>1419</v>
      </c>
      <c r="B8" s="551" t="s">
        <v>1632</v>
      </c>
      <c r="C8" s="551" t="s">
        <v>1633</v>
      </c>
      <c r="D8" s="551" t="s">
        <v>1634</v>
      </c>
      <c r="E8" s="702" t="s">
        <v>1635</v>
      </c>
      <c r="F8" s="702" t="s">
        <v>1636</v>
      </c>
      <c r="G8" s="702" t="s">
        <v>1637</v>
      </c>
      <c r="H8" s="702" t="s">
        <v>1638</v>
      </c>
      <c r="I8" s="702" t="s">
        <v>1639</v>
      </c>
      <c r="J8" s="702" t="s">
        <v>1640</v>
      </c>
      <c r="K8" s="702" t="s">
        <v>1641</v>
      </c>
      <c r="L8" s="702" t="s">
        <v>1642</v>
      </c>
      <c r="M8" s="702" t="s">
        <v>1643</v>
      </c>
    </row>
    <row r="9" spans="1:13">
      <c r="A9" s="123" t="s">
        <v>1420</v>
      </c>
      <c r="B9" s="552">
        <v>26000</v>
      </c>
      <c r="C9" s="552">
        <v>392000</v>
      </c>
      <c r="D9" s="552">
        <v>418000</v>
      </c>
      <c r="E9" s="701">
        <v>25000</v>
      </c>
      <c r="F9" s="701">
        <v>403000</v>
      </c>
      <c r="G9" s="701">
        <v>428000</v>
      </c>
      <c r="H9" s="701">
        <v>27000</v>
      </c>
      <c r="I9" s="701">
        <v>387000</v>
      </c>
      <c r="J9" s="701">
        <v>414000</v>
      </c>
      <c r="K9" s="701">
        <v>27000</v>
      </c>
      <c r="L9" s="701">
        <v>406000</v>
      </c>
      <c r="M9" s="701">
        <v>433000</v>
      </c>
    </row>
    <row r="10" spans="1:13">
      <c r="A10" s="123" t="s">
        <v>1421</v>
      </c>
      <c r="B10" s="552">
        <v>31000</v>
      </c>
      <c r="C10" s="552">
        <v>355000</v>
      </c>
      <c r="D10" s="552">
        <v>386000</v>
      </c>
      <c r="E10" s="701">
        <v>35000</v>
      </c>
      <c r="F10" s="701">
        <v>348000</v>
      </c>
      <c r="G10" s="701">
        <v>383000</v>
      </c>
      <c r="H10" s="701">
        <v>32000</v>
      </c>
      <c r="I10" s="701">
        <v>365000</v>
      </c>
      <c r="J10" s="701">
        <v>397000</v>
      </c>
      <c r="K10" s="701">
        <v>32000</v>
      </c>
      <c r="L10" s="701">
        <v>370000</v>
      </c>
      <c r="M10" s="701">
        <v>401000</v>
      </c>
    </row>
    <row r="11" spans="1:13">
      <c r="A11" s="123" t="s">
        <v>1422</v>
      </c>
      <c r="B11" s="552">
        <v>57000</v>
      </c>
      <c r="C11" s="552">
        <v>746000</v>
      </c>
      <c r="D11" s="552">
        <v>803000</v>
      </c>
      <c r="E11" s="701">
        <v>60000</v>
      </c>
      <c r="F11" s="701">
        <v>751000</v>
      </c>
      <c r="G11" s="701">
        <v>811000</v>
      </c>
      <c r="H11" s="701">
        <v>59000</v>
      </c>
      <c r="I11" s="701">
        <v>752000</v>
      </c>
      <c r="J11" s="701">
        <v>811000</v>
      </c>
      <c r="K11" s="701">
        <v>59000</v>
      </c>
      <c r="L11" s="701">
        <v>775000</v>
      </c>
      <c r="M11" s="701">
        <v>834000</v>
      </c>
    </row>
    <row r="13" spans="1:13">
      <c r="A13" s="316" t="s">
        <v>1647</v>
      </c>
    </row>
    <row r="14" spans="1:13" ht="31">
      <c r="A14" s="316" t="s">
        <v>1423</v>
      </c>
      <c r="B14" s="551" t="s">
        <v>1632</v>
      </c>
      <c r="C14" s="551" t="s">
        <v>1633</v>
      </c>
      <c r="D14" s="551" t="s">
        <v>1634</v>
      </c>
      <c r="E14" s="702" t="s">
        <v>1635</v>
      </c>
      <c r="F14" s="702" t="s">
        <v>1636</v>
      </c>
      <c r="G14" s="702" t="s">
        <v>1637</v>
      </c>
      <c r="H14" s="702" t="s">
        <v>1638</v>
      </c>
      <c r="I14" s="702" t="s">
        <v>1639</v>
      </c>
      <c r="J14" s="702" t="s">
        <v>1640</v>
      </c>
      <c r="K14" s="702" t="s">
        <v>1641</v>
      </c>
      <c r="L14" s="702" t="s">
        <v>1642</v>
      </c>
      <c r="M14" s="702" t="s">
        <v>1643</v>
      </c>
    </row>
    <row r="15" spans="1:13">
      <c r="A15" s="123" t="s">
        <v>1424</v>
      </c>
      <c r="B15" s="552">
        <v>15000</v>
      </c>
      <c r="C15" s="552">
        <v>84000</v>
      </c>
      <c r="D15" s="552">
        <v>99000</v>
      </c>
      <c r="E15" s="701">
        <v>14000</v>
      </c>
      <c r="F15" s="701">
        <v>88000</v>
      </c>
      <c r="G15" s="701">
        <v>102000</v>
      </c>
      <c r="H15" s="701">
        <v>12000</v>
      </c>
      <c r="I15" s="701">
        <v>73000</v>
      </c>
      <c r="J15" s="701">
        <v>85000</v>
      </c>
      <c r="K15" s="701">
        <v>18000</v>
      </c>
      <c r="L15" s="701">
        <v>79000</v>
      </c>
      <c r="M15" s="701">
        <v>97000</v>
      </c>
    </row>
    <row r="16" spans="1:13">
      <c r="A16" s="123" t="s">
        <v>1425</v>
      </c>
      <c r="B16" s="552">
        <v>15000</v>
      </c>
      <c r="C16" s="552">
        <v>180000</v>
      </c>
      <c r="D16" s="552">
        <v>194000</v>
      </c>
      <c r="E16" s="701">
        <v>15000</v>
      </c>
      <c r="F16" s="701">
        <v>179000</v>
      </c>
      <c r="G16" s="701">
        <v>194000</v>
      </c>
      <c r="H16" s="701">
        <v>13000</v>
      </c>
      <c r="I16" s="701">
        <v>180000</v>
      </c>
      <c r="J16" s="701">
        <v>193000</v>
      </c>
      <c r="K16" s="701">
        <v>12000</v>
      </c>
      <c r="L16" s="701">
        <v>186000</v>
      </c>
      <c r="M16" s="701">
        <v>198000</v>
      </c>
    </row>
    <row r="17" spans="1:13">
      <c r="A17" s="123" t="s">
        <v>1426</v>
      </c>
      <c r="B17" s="552">
        <v>15000</v>
      </c>
      <c r="C17" s="552">
        <v>271000</v>
      </c>
      <c r="D17" s="552">
        <v>286000</v>
      </c>
      <c r="E17" s="701">
        <v>16000</v>
      </c>
      <c r="F17" s="701">
        <v>276000</v>
      </c>
      <c r="G17" s="701">
        <v>292000</v>
      </c>
      <c r="H17" s="701">
        <v>17000</v>
      </c>
      <c r="I17" s="701">
        <v>282000</v>
      </c>
      <c r="J17" s="701">
        <v>299000</v>
      </c>
      <c r="K17" s="701">
        <v>16000</v>
      </c>
      <c r="L17" s="701">
        <v>278000</v>
      </c>
      <c r="M17" s="701">
        <v>294000</v>
      </c>
    </row>
    <row r="18" spans="1:13">
      <c r="A18" s="123" t="s">
        <v>1427</v>
      </c>
      <c r="B18" s="552">
        <v>13000</v>
      </c>
      <c r="C18" s="552">
        <v>211000</v>
      </c>
      <c r="D18" s="552">
        <v>224000</v>
      </c>
      <c r="E18" s="701">
        <v>14000</v>
      </c>
      <c r="F18" s="701">
        <v>209000</v>
      </c>
      <c r="G18" s="701">
        <v>223000</v>
      </c>
      <c r="H18" s="701">
        <v>17000</v>
      </c>
      <c r="I18" s="701">
        <v>217000</v>
      </c>
      <c r="J18" s="701">
        <v>234000</v>
      </c>
      <c r="K18" s="701">
        <v>13000</v>
      </c>
      <c r="L18" s="701">
        <v>233000</v>
      </c>
      <c r="M18" s="701">
        <v>246000</v>
      </c>
    </row>
    <row r="19" spans="1:13">
      <c r="A19" s="123" t="s">
        <v>1428</v>
      </c>
      <c r="B19" s="552">
        <v>57000</v>
      </c>
      <c r="C19" s="552">
        <v>746000</v>
      </c>
      <c r="D19" s="552">
        <v>803000</v>
      </c>
      <c r="E19" s="701">
        <v>60000</v>
      </c>
      <c r="F19" s="701">
        <v>751000</v>
      </c>
      <c r="G19" s="701">
        <v>811000</v>
      </c>
      <c r="H19" s="701">
        <v>59000</v>
      </c>
      <c r="I19" s="701">
        <v>752000</v>
      </c>
      <c r="J19" s="701">
        <v>811000</v>
      </c>
      <c r="K19" s="701">
        <v>59000</v>
      </c>
      <c r="L19" s="701">
        <v>775000</v>
      </c>
      <c r="M19" s="701">
        <v>834000</v>
      </c>
    </row>
    <row r="21" spans="1:13">
      <c r="A21" s="316" t="s">
        <v>1648</v>
      </c>
    </row>
    <row r="22" spans="1:13" ht="31">
      <c r="A22" s="316" t="s">
        <v>1429</v>
      </c>
      <c r="B22" s="551" t="s">
        <v>1632</v>
      </c>
      <c r="C22" s="551" t="s">
        <v>1633</v>
      </c>
      <c r="D22" s="551" t="s">
        <v>1634</v>
      </c>
      <c r="E22" s="702" t="s">
        <v>1635</v>
      </c>
      <c r="F22" s="702" t="s">
        <v>1636</v>
      </c>
      <c r="G22" s="702" t="s">
        <v>1637</v>
      </c>
      <c r="H22" s="702" t="s">
        <v>1638</v>
      </c>
      <c r="I22" s="702" t="s">
        <v>1639</v>
      </c>
      <c r="J22" s="702" t="s">
        <v>1640</v>
      </c>
      <c r="K22" s="702" t="s">
        <v>1641</v>
      </c>
      <c r="L22" s="702" t="s">
        <v>1642</v>
      </c>
      <c r="M22" s="702" t="s">
        <v>1643</v>
      </c>
    </row>
    <row r="23" spans="1:13">
      <c r="A23" s="123" t="s">
        <v>1430</v>
      </c>
      <c r="B23" s="552">
        <v>31000</v>
      </c>
      <c r="C23" s="552">
        <v>273000</v>
      </c>
      <c r="D23" s="552">
        <v>304000</v>
      </c>
      <c r="E23" s="701">
        <v>32000</v>
      </c>
      <c r="F23" s="701">
        <v>284000</v>
      </c>
      <c r="G23" s="701">
        <v>316000</v>
      </c>
      <c r="H23" s="701">
        <v>29000</v>
      </c>
      <c r="I23" s="701">
        <v>277000</v>
      </c>
      <c r="J23" s="701">
        <v>306000</v>
      </c>
      <c r="K23" s="701">
        <v>32000</v>
      </c>
      <c r="L23" s="701">
        <v>298000</v>
      </c>
      <c r="M23" s="701">
        <v>330000</v>
      </c>
    </row>
    <row r="24" spans="1:13">
      <c r="A24" s="123" t="s">
        <v>1431</v>
      </c>
      <c r="B24" s="552">
        <v>21000</v>
      </c>
      <c r="C24" s="552">
        <v>416000</v>
      </c>
      <c r="D24" s="552">
        <v>437000</v>
      </c>
      <c r="E24" s="701">
        <v>24000</v>
      </c>
      <c r="F24" s="701">
        <v>411000</v>
      </c>
      <c r="G24" s="701">
        <v>435000</v>
      </c>
      <c r="H24" s="701">
        <v>26000</v>
      </c>
      <c r="I24" s="701">
        <v>424000</v>
      </c>
      <c r="J24" s="701">
        <v>449000</v>
      </c>
      <c r="K24" s="701">
        <v>24000</v>
      </c>
      <c r="L24" s="701">
        <v>422000</v>
      </c>
      <c r="M24" s="701">
        <v>445000</v>
      </c>
    </row>
    <row r="25" spans="1:13">
      <c r="A25" s="123" t="s">
        <v>1432</v>
      </c>
      <c r="B25" s="553">
        <v>2000</v>
      </c>
      <c r="C25" s="552">
        <v>20000</v>
      </c>
      <c r="D25" s="552">
        <v>22000</v>
      </c>
      <c r="E25" s="701">
        <v>2000</v>
      </c>
      <c r="F25" s="701">
        <v>20000</v>
      </c>
      <c r="G25" s="701">
        <v>22000</v>
      </c>
      <c r="H25" s="701">
        <v>2000</v>
      </c>
      <c r="I25" s="701">
        <v>19000</v>
      </c>
      <c r="J25" s="701">
        <v>20000</v>
      </c>
      <c r="K25" s="701">
        <v>1000</v>
      </c>
      <c r="L25" s="701">
        <v>19000</v>
      </c>
      <c r="M25" s="701">
        <v>21000</v>
      </c>
    </row>
    <row r="26" spans="1:13">
      <c r="A26" s="123" t="s">
        <v>1433</v>
      </c>
      <c r="B26" s="553">
        <v>2000</v>
      </c>
      <c r="C26" s="552">
        <v>29000</v>
      </c>
      <c r="D26" s="552">
        <v>30000</v>
      </c>
      <c r="E26" s="701">
        <v>2000</v>
      </c>
      <c r="F26" s="701">
        <v>28000</v>
      </c>
      <c r="G26" s="701">
        <v>29000</v>
      </c>
      <c r="H26" s="701">
        <v>2000</v>
      </c>
      <c r="I26" s="701">
        <v>26000</v>
      </c>
      <c r="J26" s="701">
        <v>29000</v>
      </c>
      <c r="K26" s="701">
        <v>1000</v>
      </c>
      <c r="L26" s="701">
        <v>31000</v>
      </c>
      <c r="M26" s="701">
        <v>32000</v>
      </c>
    </row>
    <row r="27" spans="1:13">
      <c r="A27" s="123" t="s">
        <v>1434</v>
      </c>
      <c r="B27" s="552" t="s">
        <v>1435</v>
      </c>
      <c r="C27" s="552">
        <v>9000</v>
      </c>
      <c r="D27" s="552">
        <v>9000</v>
      </c>
      <c r="E27" s="701">
        <v>1000</v>
      </c>
      <c r="F27" s="701">
        <v>8000</v>
      </c>
      <c r="G27" s="701">
        <v>8000</v>
      </c>
      <c r="H27" s="701">
        <v>1000</v>
      </c>
      <c r="I27" s="701">
        <v>6000</v>
      </c>
      <c r="J27" s="701">
        <v>7000</v>
      </c>
      <c r="K27" s="701" t="s">
        <v>1653</v>
      </c>
      <c r="L27" s="701">
        <v>6000</v>
      </c>
      <c r="M27" s="701">
        <v>6000</v>
      </c>
    </row>
    <row r="28" spans="1:13">
      <c r="A28" s="123" t="s">
        <v>1422</v>
      </c>
      <c r="B28" s="552">
        <v>57000</v>
      </c>
      <c r="C28" s="552">
        <v>746000</v>
      </c>
      <c r="D28" s="552">
        <v>803000</v>
      </c>
      <c r="E28" s="701">
        <v>60000</v>
      </c>
      <c r="F28" s="701">
        <v>751000</v>
      </c>
      <c r="G28" s="701">
        <v>811000</v>
      </c>
      <c r="H28" s="701">
        <v>59000</v>
      </c>
      <c r="I28" s="701">
        <v>752000</v>
      </c>
      <c r="J28" s="701">
        <v>811000</v>
      </c>
      <c r="K28" s="701">
        <v>59000</v>
      </c>
      <c r="L28" s="701">
        <v>775000</v>
      </c>
      <c r="M28" s="701">
        <v>834000</v>
      </c>
    </row>
    <row r="30" spans="1:13">
      <c r="A30" s="316" t="s">
        <v>1649</v>
      </c>
    </row>
    <row r="31" spans="1:13" ht="31">
      <c r="A31" s="316" t="s">
        <v>1436</v>
      </c>
      <c r="B31" s="551" t="s">
        <v>1632</v>
      </c>
      <c r="C31" s="551" t="s">
        <v>1633</v>
      </c>
      <c r="D31" s="551" t="s">
        <v>1634</v>
      </c>
      <c r="E31" s="702" t="s">
        <v>1635</v>
      </c>
      <c r="F31" s="702" t="s">
        <v>1636</v>
      </c>
      <c r="G31" s="702" t="s">
        <v>1637</v>
      </c>
      <c r="H31" s="702" t="s">
        <v>1638</v>
      </c>
      <c r="I31" s="702" t="s">
        <v>1639</v>
      </c>
      <c r="J31" s="702" t="s">
        <v>1640</v>
      </c>
      <c r="K31" s="702" t="s">
        <v>1641</v>
      </c>
      <c r="L31" s="702" t="s">
        <v>1642</v>
      </c>
      <c r="M31" s="702" t="s">
        <v>1643</v>
      </c>
    </row>
    <row r="32" spans="1:13">
      <c r="A32" s="123" t="s">
        <v>1437</v>
      </c>
      <c r="B32" s="552">
        <v>25000</v>
      </c>
      <c r="C32" s="552">
        <v>323000</v>
      </c>
      <c r="D32" s="552">
        <v>348000</v>
      </c>
      <c r="E32" s="701">
        <v>26000</v>
      </c>
      <c r="F32" s="701">
        <v>307000</v>
      </c>
      <c r="G32" s="701">
        <v>333000</v>
      </c>
      <c r="H32" s="701">
        <v>22000</v>
      </c>
      <c r="I32" s="701">
        <v>293000</v>
      </c>
      <c r="J32" s="701">
        <v>315000</v>
      </c>
      <c r="K32" s="701">
        <v>19000</v>
      </c>
      <c r="L32" s="701">
        <v>309000</v>
      </c>
      <c r="M32" s="701">
        <v>328000</v>
      </c>
    </row>
    <row r="33" spans="1:13">
      <c r="A33" s="123" t="s">
        <v>1438</v>
      </c>
      <c r="B33" s="552">
        <v>20000</v>
      </c>
      <c r="C33" s="552">
        <v>298000</v>
      </c>
      <c r="D33" s="552">
        <v>318000</v>
      </c>
      <c r="E33" s="701">
        <v>19000</v>
      </c>
      <c r="F33" s="701">
        <v>299000</v>
      </c>
      <c r="G33" s="701">
        <v>318000</v>
      </c>
      <c r="H33" s="701">
        <v>22000</v>
      </c>
      <c r="I33" s="701">
        <v>282000</v>
      </c>
      <c r="J33" s="701">
        <v>304000</v>
      </c>
      <c r="K33" s="701">
        <v>20000</v>
      </c>
      <c r="L33" s="701">
        <v>268000</v>
      </c>
      <c r="M33" s="701">
        <v>287000</v>
      </c>
    </row>
    <row r="34" spans="1:13">
      <c r="A34" s="123" t="s">
        <v>6</v>
      </c>
      <c r="B34" s="552">
        <v>12000</v>
      </c>
      <c r="C34" s="552">
        <v>126000</v>
      </c>
      <c r="D34" s="552">
        <v>138000</v>
      </c>
      <c r="E34" s="701">
        <v>15000</v>
      </c>
      <c r="F34" s="701">
        <v>145000</v>
      </c>
      <c r="G34" s="701">
        <v>160000</v>
      </c>
      <c r="H34" s="701">
        <v>16000</v>
      </c>
      <c r="I34" s="701">
        <v>177000</v>
      </c>
      <c r="J34" s="701">
        <v>193000</v>
      </c>
      <c r="K34" s="701">
        <v>20000</v>
      </c>
      <c r="L34" s="701">
        <v>199000</v>
      </c>
      <c r="M34" s="701">
        <v>219000</v>
      </c>
    </row>
    <row r="35" spans="1:13">
      <c r="A35" s="123" t="s">
        <v>1422</v>
      </c>
      <c r="B35" s="552">
        <v>57000</v>
      </c>
      <c r="C35" s="552">
        <v>746000</v>
      </c>
      <c r="D35" s="552">
        <v>803000</v>
      </c>
      <c r="E35" s="701">
        <v>60000</v>
      </c>
      <c r="F35" s="701">
        <v>751000</v>
      </c>
      <c r="G35" s="701">
        <v>811000</v>
      </c>
      <c r="H35" s="701">
        <v>59000</v>
      </c>
      <c r="I35" s="701">
        <v>752000</v>
      </c>
      <c r="J35" s="701">
        <v>811000</v>
      </c>
      <c r="K35" s="701">
        <v>59000</v>
      </c>
      <c r="L35" s="701">
        <v>775000</v>
      </c>
      <c r="M35" s="701">
        <v>834000</v>
      </c>
    </row>
    <row r="37" spans="1:13">
      <c r="A37" s="316" t="s">
        <v>1650</v>
      </c>
    </row>
    <row r="38" spans="1:13" ht="31">
      <c r="A38" s="316" t="s">
        <v>1439</v>
      </c>
      <c r="B38" s="551" t="s">
        <v>1632</v>
      </c>
      <c r="C38" s="551" t="s">
        <v>1633</v>
      </c>
      <c r="D38" s="551" t="s">
        <v>1634</v>
      </c>
      <c r="E38" s="702" t="s">
        <v>1635</v>
      </c>
      <c r="F38" s="702" t="s">
        <v>1636</v>
      </c>
      <c r="G38" s="702" t="s">
        <v>1637</v>
      </c>
      <c r="H38" s="702" t="s">
        <v>1638</v>
      </c>
      <c r="I38" s="702" t="s">
        <v>1639</v>
      </c>
      <c r="J38" s="702" t="s">
        <v>1640</v>
      </c>
      <c r="K38" s="702" t="s">
        <v>1641</v>
      </c>
      <c r="L38" s="702" t="s">
        <v>1642</v>
      </c>
      <c r="M38" s="702" t="s">
        <v>1643</v>
      </c>
    </row>
    <row r="39" spans="1:13">
      <c r="A39" s="123" t="s">
        <v>1440</v>
      </c>
      <c r="B39" s="552">
        <v>8000</v>
      </c>
      <c r="C39" s="552">
        <v>79000</v>
      </c>
      <c r="D39" s="552">
        <v>86000</v>
      </c>
      <c r="E39" s="701">
        <v>9000</v>
      </c>
      <c r="F39" s="701">
        <v>85000</v>
      </c>
      <c r="G39" s="701">
        <v>94000</v>
      </c>
      <c r="H39" s="701">
        <v>7000</v>
      </c>
      <c r="I39" s="701">
        <v>86000</v>
      </c>
      <c r="J39" s="701">
        <v>92000</v>
      </c>
      <c r="K39" s="701">
        <v>6000</v>
      </c>
      <c r="L39" s="701">
        <v>92000</v>
      </c>
      <c r="M39" s="701">
        <v>98000</v>
      </c>
    </row>
    <row r="40" spans="1:13">
      <c r="A40" s="123" t="s">
        <v>1441</v>
      </c>
      <c r="B40" s="552">
        <v>49000</v>
      </c>
      <c r="C40" s="552">
        <v>666000</v>
      </c>
      <c r="D40" s="552">
        <v>715000</v>
      </c>
      <c r="E40" s="701">
        <v>51000</v>
      </c>
      <c r="F40" s="701">
        <v>665000</v>
      </c>
      <c r="G40" s="701">
        <v>716000</v>
      </c>
      <c r="H40" s="701">
        <v>52000</v>
      </c>
      <c r="I40" s="701">
        <v>663000</v>
      </c>
      <c r="J40" s="701">
        <v>716000</v>
      </c>
      <c r="K40" s="701">
        <v>52000</v>
      </c>
      <c r="L40" s="701">
        <v>681000</v>
      </c>
      <c r="M40" s="701">
        <v>733000</v>
      </c>
    </row>
    <row r="41" spans="1:13">
      <c r="A41" s="123" t="s">
        <v>1442</v>
      </c>
      <c r="B41" s="552">
        <v>57000</v>
      </c>
      <c r="C41" s="552">
        <v>745000</v>
      </c>
      <c r="D41" s="552">
        <v>801000</v>
      </c>
      <c r="E41" s="701">
        <v>59000</v>
      </c>
      <c r="F41" s="701">
        <v>750000</v>
      </c>
      <c r="G41" s="701">
        <v>809000</v>
      </c>
      <c r="H41" s="701">
        <v>59000</v>
      </c>
      <c r="I41" s="701">
        <v>749000</v>
      </c>
      <c r="J41" s="701">
        <v>808000</v>
      </c>
      <c r="K41" s="701">
        <v>59000</v>
      </c>
      <c r="L41" s="701">
        <v>773000</v>
      </c>
      <c r="M41" s="701">
        <v>831000</v>
      </c>
    </row>
    <row r="43" spans="1:13">
      <c r="A43" s="316" t="s">
        <v>1651</v>
      </c>
    </row>
    <row r="44" spans="1:13" ht="31">
      <c r="A44" s="316" t="s">
        <v>1443</v>
      </c>
      <c r="B44" s="551" t="s">
        <v>1632</v>
      </c>
      <c r="C44" s="551" t="s">
        <v>1633</v>
      </c>
      <c r="D44" s="551" t="s">
        <v>1634</v>
      </c>
      <c r="E44" s="702" t="s">
        <v>1635</v>
      </c>
      <c r="F44" s="702" t="s">
        <v>1636</v>
      </c>
      <c r="G44" s="702" t="s">
        <v>1637</v>
      </c>
      <c r="H44" s="702" t="s">
        <v>1638</v>
      </c>
      <c r="I44" s="702" t="s">
        <v>1639</v>
      </c>
      <c r="J44" s="702" t="s">
        <v>1640</v>
      </c>
      <c r="K44" s="702" t="s">
        <v>1641</v>
      </c>
      <c r="L44" s="702" t="s">
        <v>1642</v>
      </c>
      <c r="M44" s="702" t="s">
        <v>1643</v>
      </c>
    </row>
    <row r="45" spans="1:13">
      <c r="A45" s="123" t="s">
        <v>1444</v>
      </c>
      <c r="B45" s="552">
        <v>55000</v>
      </c>
      <c r="C45" s="552">
        <v>732000</v>
      </c>
      <c r="D45" s="552">
        <v>787000</v>
      </c>
      <c r="E45" s="701">
        <v>57000</v>
      </c>
      <c r="F45" s="701">
        <v>732000</v>
      </c>
      <c r="G45" s="701">
        <v>790000</v>
      </c>
      <c r="H45" s="701">
        <v>56000</v>
      </c>
      <c r="I45" s="701">
        <v>733000</v>
      </c>
      <c r="J45" s="701">
        <v>788000</v>
      </c>
      <c r="K45" s="701">
        <v>55000</v>
      </c>
      <c r="L45" s="701">
        <v>747000</v>
      </c>
      <c r="M45" s="701">
        <v>802000</v>
      </c>
    </row>
    <row r="46" spans="1:13">
      <c r="A46" s="123" t="s">
        <v>1445</v>
      </c>
      <c r="B46" s="553">
        <v>2000</v>
      </c>
      <c r="C46" s="552">
        <v>14000</v>
      </c>
      <c r="D46" s="552">
        <v>16000</v>
      </c>
      <c r="E46" s="701">
        <v>2000</v>
      </c>
      <c r="F46" s="701">
        <v>19000</v>
      </c>
      <c r="G46" s="701">
        <v>22000</v>
      </c>
      <c r="H46" s="701">
        <v>4000</v>
      </c>
      <c r="I46" s="701">
        <v>19000</v>
      </c>
      <c r="J46" s="701">
        <v>23000</v>
      </c>
      <c r="K46" s="701">
        <v>4000</v>
      </c>
      <c r="L46" s="701">
        <v>29000</v>
      </c>
      <c r="M46" s="701">
        <v>33000</v>
      </c>
    </row>
    <row r="47" spans="1:13">
      <c r="A47" s="123" t="s">
        <v>1446</v>
      </c>
      <c r="B47" s="552">
        <v>57000</v>
      </c>
      <c r="C47" s="552">
        <v>746000</v>
      </c>
      <c r="D47" s="552">
        <v>803000</v>
      </c>
      <c r="E47" s="701">
        <v>60000</v>
      </c>
      <c r="F47" s="701">
        <v>751000</v>
      </c>
      <c r="G47" s="701">
        <v>811000</v>
      </c>
      <c r="H47" s="701">
        <v>59000</v>
      </c>
      <c r="I47" s="701">
        <v>752000</v>
      </c>
      <c r="J47" s="701">
        <v>811000</v>
      </c>
      <c r="K47" s="701">
        <v>59000</v>
      </c>
      <c r="L47" s="701">
        <v>775000</v>
      </c>
      <c r="M47" s="701">
        <v>834000</v>
      </c>
    </row>
    <row r="49" spans="1:13">
      <c r="A49" s="316" t="s">
        <v>1652</v>
      </c>
    </row>
    <row r="50" spans="1:13" ht="31">
      <c r="A50" s="316" t="s">
        <v>1419</v>
      </c>
      <c r="B50" s="551" t="s">
        <v>1632</v>
      </c>
      <c r="C50" s="551" t="s">
        <v>1633</v>
      </c>
      <c r="D50" s="551" t="s">
        <v>1634</v>
      </c>
      <c r="E50" s="702" t="s">
        <v>1635</v>
      </c>
      <c r="F50" s="702" t="s">
        <v>1636</v>
      </c>
      <c r="G50" s="702" t="s">
        <v>1637</v>
      </c>
      <c r="H50" s="702" t="s">
        <v>1638</v>
      </c>
      <c r="I50" s="702" t="s">
        <v>1639</v>
      </c>
      <c r="J50" s="702" t="s">
        <v>1640</v>
      </c>
      <c r="K50" s="702" t="s">
        <v>1641</v>
      </c>
      <c r="L50" s="702" t="s">
        <v>1642</v>
      </c>
      <c r="M50" s="702" t="s">
        <v>1643</v>
      </c>
    </row>
    <row r="51" spans="1:13">
      <c r="A51" s="123" t="s">
        <v>1447</v>
      </c>
      <c r="B51" s="552">
        <v>19000</v>
      </c>
      <c r="C51" s="552">
        <v>311000</v>
      </c>
      <c r="D51" s="552">
        <v>330000</v>
      </c>
      <c r="E51" s="701">
        <v>22000</v>
      </c>
      <c r="F51" s="701">
        <v>295000</v>
      </c>
      <c r="G51" s="701">
        <v>317000</v>
      </c>
      <c r="H51" s="701">
        <v>23000</v>
      </c>
      <c r="I51" s="701">
        <v>284000</v>
      </c>
      <c r="J51" s="701">
        <v>307000</v>
      </c>
      <c r="K51" s="701"/>
      <c r="L51" s="701"/>
      <c r="M51" s="701"/>
    </row>
    <row r="52" spans="1:13">
      <c r="A52" s="123" t="s">
        <v>1448</v>
      </c>
      <c r="B52" s="552">
        <v>23000</v>
      </c>
      <c r="C52" s="552">
        <v>328000</v>
      </c>
      <c r="D52" s="552">
        <v>351000</v>
      </c>
      <c r="E52" s="701">
        <v>24000</v>
      </c>
      <c r="F52" s="701">
        <v>384000</v>
      </c>
      <c r="G52" s="701">
        <v>407000</v>
      </c>
      <c r="H52" s="701">
        <v>26000</v>
      </c>
      <c r="I52" s="701">
        <v>403000</v>
      </c>
      <c r="J52" s="701">
        <v>430000</v>
      </c>
      <c r="K52" s="701"/>
      <c r="L52" s="701"/>
      <c r="M52" s="701"/>
    </row>
    <row r="53" spans="1:13">
      <c r="A53" s="123" t="s">
        <v>1422</v>
      </c>
      <c r="B53" s="552">
        <v>42000</v>
      </c>
      <c r="C53" s="552">
        <v>639000</v>
      </c>
      <c r="D53" s="552">
        <v>681000</v>
      </c>
      <c r="E53" s="701">
        <v>46000</v>
      </c>
      <c r="F53" s="701">
        <v>678000</v>
      </c>
      <c r="G53" s="701">
        <v>725000</v>
      </c>
      <c r="H53" s="701">
        <v>49000</v>
      </c>
      <c r="I53" s="701">
        <v>687000</v>
      </c>
      <c r="J53" s="701">
        <v>736000</v>
      </c>
      <c r="K53" s="701"/>
      <c r="L53" s="701"/>
      <c r="M53" s="701"/>
    </row>
  </sheetData>
  <hyperlinks>
    <hyperlink ref="A3" location="'S75 notes'!A1" display="Further explanation of notes, shading, rounding and disclosive data is available on worksheet &lt;S75 notes&gt;"/>
    <hyperlink ref="A6" location="Contents!A1" display="&lt;&lt; link back to contents &gt;&gt;"/>
  </hyperlinks>
  <pageMargins left="0.7" right="0.7" top="0.75" bottom="0.75" header="0.3" footer="0.3"/>
  <pageSetup paperSize="9" orientation="portrait" r:id="rId1"/>
  <tableParts count="7">
    <tablePart r:id="rId2"/>
    <tablePart r:id="rId3"/>
    <tablePart r:id="rId4"/>
    <tablePart r:id="rId5"/>
    <tablePart r:id="rId6"/>
    <tablePart r:id="rId7"/>
    <tablePart r:id="rId8"/>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showGridLines="0" workbookViewId="0">
      <selection activeCell="C29" sqref="C29"/>
    </sheetView>
  </sheetViews>
  <sheetFormatPr defaultRowHeight="14.5"/>
  <sheetData>
    <row r="1" spans="1:1" s="309" customFormat="1" ht="36" customHeight="1">
      <c r="A1" s="348" t="s">
        <v>914</v>
      </c>
    </row>
    <row r="2" spans="1:1" s="309" customFormat="1" ht="36" customHeight="1">
      <c r="A2" s="349" t="s">
        <v>916</v>
      </c>
    </row>
    <row r="3" spans="1:1" ht="36" customHeight="1">
      <c r="A3" s="349" t="s">
        <v>917</v>
      </c>
    </row>
    <row r="4" spans="1:1" ht="36" customHeight="1">
      <c r="A4" s="349" t="s">
        <v>918</v>
      </c>
    </row>
    <row r="5" spans="1:1" ht="36" customHeight="1">
      <c r="A5" s="349" t="s">
        <v>919</v>
      </c>
    </row>
    <row r="6" spans="1:1" ht="36" customHeight="1">
      <c r="A6" s="349" t="s">
        <v>920</v>
      </c>
    </row>
    <row r="7" spans="1:1" ht="36" customHeight="1">
      <c r="A7" s="366" t="s">
        <v>921</v>
      </c>
    </row>
    <row r="8" spans="1:1" s="3" customFormat="1" ht="36" customHeight="1">
      <c r="A8" s="174" t="s">
        <v>97</v>
      </c>
    </row>
  </sheetData>
  <hyperlinks>
    <hyperlink ref="A8" location="Contents!A1" display="&lt;&lt; link back to contents &gt;&gt;"/>
    <hyperlink ref="A7" r:id="rId1"/>
  </hyperlinks>
  <pageMargins left="0.7" right="0.7" top="0.75" bottom="0.75" header="0.3" footer="0.3"/>
  <pageSetup paperSize="9" orientation="portrait"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A3" sqref="A3"/>
    </sheetView>
  </sheetViews>
  <sheetFormatPr defaultColWidth="8.7265625" defaultRowHeight="15.5"/>
  <cols>
    <col min="1" max="1" width="34.453125" style="4" customWidth="1"/>
    <col min="2" max="2" width="12.54296875" style="7" customWidth="1"/>
    <col min="3" max="3" width="13" style="7" customWidth="1"/>
    <col min="4" max="4" width="19.7265625" style="7" customWidth="1"/>
    <col min="5" max="16384" width="8.7265625" style="4"/>
  </cols>
  <sheetData>
    <row r="1" spans="1:6" ht="40.15" customHeight="1" thickBot="1">
      <c r="A1" s="115" t="s">
        <v>974</v>
      </c>
      <c r="B1" s="116"/>
      <c r="C1" s="116"/>
      <c r="D1" s="116"/>
      <c r="E1" s="113"/>
      <c r="F1" s="113"/>
    </row>
    <row r="2" spans="1:6" s="3" customFormat="1" ht="40.15" customHeight="1" thickTop="1">
      <c r="A2" s="25" t="s">
        <v>500</v>
      </c>
      <c r="B2" s="133"/>
      <c r="C2" s="133"/>
      <c r="D2" s="133"/>
      <c r="E2" s="25"/>
      <c r="F2" s="25"/>
    </row>
    <row r="3" spans="1:6" s="3" customFormat="1" ht="40.15" customHeight="1">
      <c r="A3" s="25" t="s">
        <v>325</v>
      </c>
      <c r="B3" s="133"/>
      <c r="C3" s="133"/>
      <c r="D3" s="133"/>
      <c r="E3" s="25"/>
      <c r="F3" s="25"/>
    </row>
    <row r="4" spans="1:6" s="3" customFormat="1" ht="40.15" customHeight="1">
      <c r="A4" s="25" t="s">
        <v>324</v>
      </c>
      <c r="B4" s="133"/>
      <c r="C4" s="133"/>
      <c r="D4" s="133"/>
      <c r="E4" s="25"/>
      <c r="F4" s="25"/>
    </row>
    <row r="5" spans="1:6" s="3" customFormat="1" ht="40.15" customHeight="1">
      <c r="A5" s="5" t="s">
        <v>97</v>
      </c>
    </row>
    <row r="6" spans="1:6" ht="40.15" customHeight="1">
      <c r="A6" s="113" t="s">
        <v>326</v>
      </c>
      <c r="B6" s="116" t="s">
        <v>317</v>
      </c>
      <c r="C6" s="116" t="s">
        <v>318</v>
      </c>
      <c r="D6" s="116" t="s">
        <v>96</v>
      </c>
      <c r="E6" s="113"/>
      <c r="F6" s="113"/>
    </row>
    <row r="7" spans="1:6" ht="40.15" customHeight="1">
      <c r="A7" s="113" t="s">
        <v>319</v>
      </c>
      <c r="B7" s="120">
        <v>0.80100000000000005</v>
      </c>
      <c r="C7" s="120">
        <v>0.47299999999999998</v>
      </c>
      <c r="D7" s="120">
        <v>0.185</v>
      </c>
      <c r="E7" s="113"/>
      <c r="F7" s="113"/>
    </row>
    <row r="8" spans="1:6" ht="40.15" customHeight="1">
      <c r="A8" s="113" t="s">
        <v>320</v>
      </c>
      <c r="B8" s="120">
        <v>4.4999999999999998E-2</v>
      </c>
      <c r="C8" s="120">
        <v>0.34499999999999997</v>
      </c>
      <c r="D8" s="120">
        <v>8.6999999999999994E-2</v>
      </c>
      <c r="E8" s="113"/>
      <c r="F8" s="113"/>
    </row>
    <row r="9" spans="1:6" ht="40.15" customHeight="1">
      <c r="A9" s="113" t="s">
        <v>321</v>
      </c>
      <c r="B9" s="120">
        <v>0.153</v>
      </c>
      <c r="C9" s="120">
        <v>0.182</v>
      </c>
      <c r="D9" s="120">
        <v>0.72699999999999998</v>
      </c>
      <c r="E9" s="113"/>
      <c r="F9" s="113"/>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workbookViewId="0">
      <selection activeCell="A10" sqref="A10"/>
    </sheetView>
  </sheetViews>
  <sheetFormatPr defaultColWidth="8.7265625" defaultRowHeight="14"/>
  <cols>
    <col min="1" max="1" width="61.54296875" style="3" customWidth="1"/>
    <col min="2" max="2" width="27.54296875" style="23" customWidth="1"/>
    <col min="3" max="8" width="16.54296875" style="3" customWidth="1"/>
    <col min="9" max="16384" width="8.7265625" style="3"/>
  </cols>
  <sheetData>
    <row r="1" spans="1:109" ht="16" thickBot="1">
      <c r="A1" s="115" t="s">
        <v>1129</v>
      </c>
    </row>
    <row r="2" spans="1:109" s="113" customFormat="1" ht="16" thickTop="1">
      <c r="A2" s="114" t="s">
        <v>500</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row>
    <row r="3" spans="1:109" s="113" customFormat="1" ht="15.5">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ht="21.65" customHeight="1">
      <c r="A4" s="5" t="s">
        <v>97</v>
      </c>
    </row>
    <row r="5" spans="1:109">
      <c r="A5" s="131" t="s">
        <v>323</v>
      </c>
      <c r="B5" s="197" t="s">
        <v>168</v>
      </c>
    </row>
    <row r="6" spans="1:109">
      <c r="A6" s="130" t="s">
        <v>1126</v>
      </c>
      <c r="B6" s="198">
        <v>0.25820362666340613</v>
      </c>
    </row>
    <row r="7" spans="1:109">
      <c r="A7" s="130" t="s">
        <v>1125</v>
      </c>
      <c r="B7" s="198">
        <v>0.23202055662529802</v>
      </c>
    </row>
    <row r="8" spans="1:109">
      <c r="A8" s="130" t="s">
        <v>1127</v>
      </c>
      <c r="B8" s="198">
        <v>6.3753692449674812E-2</v>
      </c>
    </row>
    <row r="9" spans="1:109">
      <c r="A9" s="130" t="s">
        <v>1128</v>
      </c>
      <c r="B9" s="198">
        <v>4.032398787893024E-2</v>
      </c>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A2" sqref="A2"/>
    </sheetView>
  </sheetViews>
  <sheetFormatPr defaultRowHeight="14.5"/>
  <sheetData>
    <row r="1" spans="1:109" s="3" customFormat="1" ht="21.65" customHeight="1" thickBot="1">
      <c r="A1" s="115" t="s">
        <v>1129</v>
      </c>
    </row>
    <row r="2" spans="1:109" s="113" customFormat="1" ht="21.65" customHeight="1" thickTop="1">
      <c r="A2" s="114" t="s">
        <v>453</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row>
    <row r="3" spans="1:109" s="3" customFormat="1" ht="21.65" customHeight="1">
      <c r="A3" s="5" t="s">
        <v>97</v>
      </c>
    </row>
  </sheetData>
  <hyperlinks>
    <hyperlink ref="A3" location="Contents!A1" display="&lt;&lt; link back to contents &gt;&gt;"/>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
  <sheetViews>
    <sheetView workbookViewId="0">
      <selection activeCell="I6" sqref="I6"/>
    </sheetView>
  </sheetViews>
  <sheetFormatPr defaultColWidth="8.7265625" defaultRowHeight="14"/>
  <cols>
    <col min="1" max="1" width="61.54296875" style="3" customWidth="1"/>
    <col min="2" max="2" width="27.54296875" style="23" customWidth="1"/>
    <col min="3" max="8" width="16.54296875" style="3" customWidth="1"/>
    <col min="9" max="16384" width="8.7265625" style="3"/>
  </cols>
  <sheetData>
    <row r="1" spans="1:109" ht="16" thickBot="1">
      <c r="A1" s="115" t="s">
        <v>1124</v>
      </c>
    </row>
    <row r="2" spans="1:109" s="113" customFormat="1" ht="16" thickTop="1">
      <c r="A2" s="114" t="s">
        <v>500</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row>
    <row r="3" spans="1:109" s="113" customFormat="1" ht="15.5">
      <c r="A3" s="114" t="s">
        <v>1122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15.5">
      <c r="A4" s="114" t="s">
        <v>142</v>
      </c>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row>
    <row r="5" spans="1:109" ht="21.65" customHeight="1">
      <c r="A5" s="5" t="s">
        <v>97</v>
      </c>
    </row>
    <row r="6" spans="1:109" s="203" customFormat="1" ht="53.15" customHeight="1">
      <c r="A6" s="227" t="s">
        <v>323</v>
      </c>
      <c r="B6" s="464" t="s">
        <v>1073</v>
      </c>
      <c r="C6" s="464" t="s">
        <v>1074</v>
      </c>
      <c r="D6" s="464" t="s">
        <v>1075</v>
      </c>
      <c r="E6" s="464" t="s">
        <v>1076</v>
      </c>
      <c r="F6" s="464" t="s">
        <v>1101</v>
      </c>
      <c r="G6" s="464" t="s">
        <v>1102</v>
      </c>
      <c r="H6" s="464" t="s">
        <v>1103</v>
      </c>
      <c r="I6" s="464" t="s">
        <v>1104</v>
      </c>
    </row>
    <row r="7" spans="1:109" ht="19.149999999999999" customHeight="1">
      <c r="A7" s="130" t="s">
        <v>1125</v>
      </c>
      <c r="B7" s="198">
        <v>0.39271751748594191</v>
      </c>
      <c r="C7" s="198">
        <v>0.39381007859037448</v>
      </c>
      <c r="D7" s="198">
        <v>0.37773653914041894</v>
      </c>
      <c r="E7" s="198">
        <v>0.35755883526784699</v>
      </c>
      <c r="F7" s="198">
        <v>0.34407468718557299</v>
      </c>
      <c r="G7" s="198">
        <v>0.29683433927158703</v>
      </c>
      <c r="H7" s="198">
        <v>0.22295894195571864</v>
      </c>
      <c r="I7" s="198">
        <v>0.3537338129912268</v>
      </c>
    </row>
    <row r="8" spans="1:109" ht="19.149999999999999" customHeight="1">
      <c r="A8" s="130" t="s">
        <v>1126</v>
      </c>
      <c r="B8" s="198">
        <v>0.40018383287076686</v>
      </c>
      <c r="C8" s="198">
        <v>0.320641754353096</v>
      </c>
      <c r="D8" s="198">
        <v>0.29638043628723065</v>
      </c>
      <c r="E8" s="198">
        <v>0.36313256926390575</v>
      </c>
      <c r="F8" s="198">
        <v>0.28459064778599735</v>
      </c>
      <c r="G8" s="198">
        <v>0.30710687598711711</v>
      </c>
      <c r="H8" s="198">
        <v>0.31772515230395876</v>
      </c>
      <c r="I8" s="198">
        <v>0.32281944424101916</v>
      </c>
    </row>
    <row r="9" spans="1:109" ht="19.149999999999999" customHeight="1">
      <c r="A9" s="130" t="s">
        <v>1127</v>
      </c>
      <c r="B9" s="198">
        <v>0.17538646327696475</v>
      </c>
      <c r="C9" s="198">
        <v>0.19868169441787276</v>
      </c>
      <c r="D9" s="198">
        <v>0.18719946258471332</v>
      </c>
      <c r="E9" s="198">
        <v>0.23301694723017805</v>
      </c>
      <c r="F9" s="198">
        <v>0.18821135369213013</v>
      </c>
      <c r="G9" s="198">
        <v>0.19918865619119919</v>
      </c>
      <c r="H9" s="198">
        <v>0.19415700349154569</v>
      </c>
      <c r="I9" s="198">
        <v>0.19954679971960876</v>
      </c>
    </row>
    <row r="10" spans="1:109" ht="19.149999999999999" customHeight="1">
      <c r="A10" s="130" t="s">
        <v>1128</v>
      </c>
      <c r="B10" s="198">
        <v>7.3805051417069389E-2</v>
      </c>
      <c r="C10" s="198">
        <v>6.9053664081820884E-2</v>
      </c>
      <c r="D10" s="198">
        <v>5.3985260587204327E-2</v>
      </c>
      <c r="E10" s="198">
        <v>0.11129292719883688</v>
      </c>
      <c r="F10" s="198">
        <v>0.13026770784371799</v>
      </c>
      <c r="G10" s="198">
        <v>0.10690032209349348</v>
      </c>
      <c r="H10" s="198">
        <v>0.12698355116187482</v>
      </c>
      <c r="I10" s="198">
        <v>0.09</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40"/>
  <sheetViews>
    <sheetView workbookViewId="0">
      <selection activeCell="A2" sqref="A2"/>
    </sheetView>
  </sheetViews>
  <sheetFormatPr defaultColWidth="8.7265625" defaultRowHeight="14"/>
  <cols>
    <col min="1" max="1" width="61.54296875" style="3" customWidth="1"/>
    <col min="2" max="4" width="16.54296875" style="3" customWidth="1"/>
    <col min="5" max="16384" width="8.7265625" style="3"/>
  </cols>
  <sheetData>
    <row r="1" spans="1:109" ht="16" thickBot="1">
      <c r="A1" s="115" t="s">
        <v>1124</v>
      </c>
    </row>
    <row r="2" spans="1:109" s="113" customFormat="1" ht="16" thickTop="1">
      <c r="A2" s="114" t="s">
        <v>1024</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row>
    <row r="3" spans="1:109" s="113" customFormat="1" ht="15.5">
      <c r="A3" s="114" t="s">
        <v>1122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15.5">
      <c r="A4" s="114" t="s">
        <v>142</v>
      </c>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row>
    <row r="5" spans="1:109" ht="21.65" customHeight="1">
      <c r="A5" s="5" t="s">
        <v>97</v>
      </c>
    </row>
    <row r="6" spans="1:109">
      <c r="A6" s="131" t="s">
        <v>323</v>
      </c>
      <c r="B6" s="435" t="s">
        <v>211</v>
      </c>
    </row>
    <row r="7" spans="1:109">
      <c r="A7" s="130" t="s">
        <v>96</v>
      </c>
      <c r="B7" s="198">
        <f>'COVIDOP Summer Hols 2021'!I7</f>
        <v>0.3537338129912268</v>
      </c>
    </row>
    <row r="8" spans="1:109">
      <c r="A8" s="130" t="s">
        <v>1017</v>
      </c>
      <c r="B8" s="198">
        <f>'COVIDOP Summer Hols 2021'!I8</f>
        <v>0.32281944424101916</v>
      </c>
    </row>
    <row r="9" spans="1:109">
      <c r="A9" s="130" t="s">
        <v>1018</v>
      </c>
      <c r="B9" s="198">
        <f>NI_Summer_Holidays_2021[[#This Row],[Proportion (%) who said "Yes" (2021)]]</f>
        <v>0.19954679971960876</v>
      </c>
    </row>
    <row r="10" spans="1:109">
      <c r="A10" s="130" t="s">
        <v>1019</v>
      </c>
      <c r="B10" s="198">
        <f>NI_Summer_Holidays_2021[[#This Row],[Proportion (%) who said "Yes" (2021)]]</f>
        <v>0.09</v>
      </c>
    </row>
    <row r="36" spans="4:4">
      <c r="D36" s="131"/>
    </row>
    <row r="37" spans="4:4">
      <c r="D37" s="131"/>
    </row>
    <row r="38" spans="4:4" ht="14.5">
      <c r="D38" s="478"/>
    </row>
    <row r="39" spans="4:4" ht="14.5">
      <c r="D39" s="478" t="s">
        <v>1106</v>
      </c>
    </row>
    <row r="40" spans="4:4" ht="14.5">
      <c r="D40" s="478"/>
    </row>
  </sheetData>
  <hyperlinks>
    <hyperlink ref="A5" location="Contents!A1" display="&lt;&lt; link back to contents &gt;&gt;"/>
  </hyperlinks>
  <pageMargins left="0.7" right="0.7" top="0.75" bottom="0.75" header="0.3" footer="0.3"/>
  <drawing r:id="rId1"/>
  <tableParts count="1">
    <tablePart r:id="rId2"/>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
  <sheetViews>
    <sheetView workbookViewId="0">
      <selection activeCell="A2" sqref="A2"/>
    </sheetView>
  </sheetViews>
  <sheetFormatPr defaultColWidth="8.7265625" defaultRowHeight="14"/>
  <cols>
    <col min="1" max="1" width="87.26953125" style="3" customWidth="1"/>
    <col min="2" max="2" width="27.54296875" style="23" customWidth="1"/>
    <col min="3" max="8" width="16.54296875" style="3" customWidth="1"/>
    <col min="9" max="16384" width="8.7265625" style="3"/>
  </cols>
  <sheetData>
    <row r="1" spans="1:109" ht="16" thickBot="1">
      <c r="A1" s="115" t="s">
        <v>1123</v>
      </c>
    </row>
    <row r="2" spans="1:109" s="113" customFormat="1" ht="16" thickTop="1">
      <c r="A2" s="114" t="s">
        <v>500</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row>
    <row r="3" spans="1:109" s="113" customFormat="1" ht="15.5">
      <c r="A3" s="114" t="s">
        <v>1122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15.5">
      <c r="A4" s="114" t="s">
        <v>142</v>
      </c>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row>
    <row r="5" spans="1:109" ht="21.65" customHeight="1">
      <c r="A5" s="5" t="s">
        <v>97</v>
      </c>
    </row>
    <row r="6" spans="1:109">
      <c r="A6" s="131" t="s">
        <v>323</v>
      </c>
      <c r="B6" s="435" t="s">
        <v>778</v>
      </c>
      <c r="C6" s="435" t="s">
        <v>821</v>
      </c>
      <c r="D6" s="435" t="s">
        <v>976</v>
      </c>
      <c r="E6" s="435" t="s">
        <v>998</v>
      </c>
      <c r="F6" s="435" t="s">
        <v>1086</v>
      </c>
      <c r="G6" s="435" t="s">
        <v>1087</v>
      </c>
      <c r="H6" s="435" t="s">
        <v>1088</v>
      </c>
      <c r="I6" s="435" t="s">
        <v>211</v>
      </c>
    </row>
    <row r="7" spans="1:109">
      <c r="A7" s="130" t="s">
        <v>1048</v>
      </c>
      <c r="B7" s="198">
        <v>0.71292064937724542</v>
      </c>
      <c r="C7" s="198">
        <v>0.70335475617120269</v>
      </c>
      <c r="D7" s="198">
        <v>0.69939928346734259</v>
      </c>
      <c r="E7" s="198">
        <v>0.66829603365702739</v>
      </c>
      <c r="F7" s="198">
        <v>0.68158351322672095</v>
      </c>
      <c r="G7" s="198">
        <v>0.69670799148298035</v>
      </c>
      <c r="H7" s="198">
        <v>0.59999285430918425</v>
      </c>
      <c r="I7" s="198">
        <v>0.69</v>
      </c>
    </row>
    <row r="8" spans="1:109">
      <c r="A8" s="130" t="s">
        <v>1045</v>
      </c>
      <c r="B8" s="198">
        <v>0.55022474956132239</v>
      </c>
      <c r="C8" s="198">
        <v>0.51869520774558053</v>
      </c>
      <c r="D8" s="198">
        <v>0.51512450889966022</v>
      </c>
      <c r="E8" s="198">
        <v>0.52833691642390723</v>
      </c>
      <c r="F8" s="198">
        <v>0.47787703629713202</v>
      </c>
      <c r="G8" s="198">
        <v>0.47270489424093826</v>
      </c>
      <c r="H8" s="198">
        <v>0.47251213018567073</v>
      </c>
      <c r="I8" s="198">
        <v>0.51</v>
      </c>
    </row>
    <row r="9" spans="1:109">
      <c r="A9" s="130" t="s">
        <v>1046</v>
      </c>
      <c r="B9" s="198">
        <v>0.36746087723069709</v>
      </c>
      <c r="C9" s="198">
        <v>0.34965507878422186</v>
      </c>
      <c r="D9" s="198">
        <v>0.39582735891634097</v>
      </c>
      <c r="E9" s="198">
        <v>0.36769712989724224</v>
      </c>
      <c r="F9" s="198">
        <v>0.40557538246649716</v>
      </c>
      <c r="G9" s="198">
        <v>0.37422020033342673</v>
      </c>
      <c r="H9" s="198">
        <v>0.35559760294189646</v>
      </c>
      <c r="I9" s="198">
        <v>0.38</v>
      </c>
    </row>
    <row r="10" spans="1:109">
      <c r="A10" s="130" t="s">
        <v>1047</v>
      </c>
      <c r="B10" s="198">
        <v>0.30566660717889427</v>
      </c>
      <c r="C10" s="198">
        <v>0.37401293213031378</v>
      </c>
      <c r="D10" s="198">
        <v>0.38207418741736876</v>
      </c>
      <c r="E10" s="198">
        <v>0.37845441934299578</v>
      </c>
      <c r="F10" s="198">
        <v>0.33394808306958623</v>
      </c>
      <c r="G10" s="198">
        <v>0.36013831981995098</v>
      </c>
      <c r="H10" s="198">
        <v>0.28860178397409397</v>
      </c>
      <c r="I10" s="198">
        <v>0.36</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0"/>
  <sheetViews>
    <sheetView workbookViewId="0">
      <selection activeCell="A2" sqref="A2"/>
    </sheetView>
  </sheetViews>
  <sheetFormatPr defaultColWidth="8.7265625" defaultRowHeight="14"/>
  <cols>
    <col min="1" max="1" width="61.54296875" style="3" customWidth="1"/>
    <col min="2" max="2" width="27.54296875" style="23" customWidth="1"/>
    <col min="3" max="6" width="16.54296875" style="3" customWidth="1"/>
    <col min="7" max="16384" width="8.7265625" style="3"/>
  </cols>
  <sheetData>
    <row r="1" spans="1:109" ht="16" thickBot="1">
      <c r="A1" s="115" t="s">
        <v>1123</v>
      </c>
    </row>
    <row r="2" spans="1:109" s="113" customFormat="1" ht="16" thickTop="1">
      <c r="A2" s="114" t="s">
        <v>1023</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row>
    <row r="3" spans="1:109" s="113" customFormat="1" ht="15.5">
      <c r="A3" s="114" t="s">
        <v>1122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15.5">
      <c r="A4" s="114" t="s">
        <v>142</v>
      </c>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row>
    <row r="5" spans="1:109" ht="21.65" customHeight="1">
      <c r="A5" s="5" t="s">
        <v>97</v>
      </c>
    </row>
    <row r="6" spans="1:109">
      <c r="A6" s="131" t="s">
        <v>323</v>
      </c>
      <c r="B6" s="435" t="s">
        <v>1049</v>
      </c>
      <c r="C6" s="435" t="s">
        <v>1021</v>
      </c>
      <c r="D6" s="435" t="s">
        <v>1022</v>
      </c>
    </row>
    <row r="7" spans="1:109">
      <c r="A7" s="130" t="s">
        <v>1019</v>
      </c>
      <c r="B7" s="198">
        <f>NI_Usual_Summer_hols[[#This Row],[Total]]</f>
        <v>0.69</v>
      </c>
      <c r="C7" s="198">
        <v>4.032398787893024E-2</v>
      </c>
      <c r="D7" s="198">
        <f>'COVIDOP Summer Hols 2021'!I10</f>
        <v>0.09</v>
      </c>
    </row>
    <row r="8" spans="1:109">
      <c r="A8" s="130" t="s">
        <v>1017</v>
      </c>
      <c r="B8" s="198">
        <f>NI_Usual_Summer_hols[[#This Row],[Total]]</f>
        <v>0.51</v>
      </c>
      <c r="C8" s="198">
        <v>0.25820362666340613</v>
      </c>
      <c r="D8" s="198">
        <f>NI_Summer_Holidays_2021[[#This Row],[Proportion (%) who said "Yes" (2021)]]</f>
        <v>0.32281944424101916</v>
      </c>
    </row>
    <row r="9" spans="1:109">
      <c r="A9" s="130" t="s">
        <v>96</v>
      </c>
      <c r="B9" s="198">
        <f>NI_Usual_Summer_hols[[#This Row],[Total]]</f>
        <v>0.38</v>
      </c>
      <c r="C9" s="198">
        <v>0.23202055662529802</v>
      </c>
      <c r="D9" s="198">
        <f>'COVIDOP Summer Hols 2021'!I7</f>
        <v>0.3537338129912268</v>
      </c>
    </row>
    <row r="10" spans="1:109">
      <c r="A10" s="130" t="s">
        <v>1020</v>
      </c>
      <c r="B10" s="198">
        <f>NI_Usual_Summer_hols[[#This Row],[Total]]</f>
        <v>0.36</v>
      </c>
      <c r="C10" s="198">
        <v>6.3753692449674812E-2</v>
      </c>
      <c r="D10" s="198">
        <f>'COVIDOP Summer Hols 2021'!I9</f>
        <v>0.19954679971960876</v>
      </c>
    </row>
  </sheetData>
  <hyperlinks>
    <hyperlink ref="A5" location="Contents!A1" display="&lt;&lt; link back to contents &gt;&gt;"/>
  </hyperlinks>
  <pageMargins left="0.7" right="0.7" top="0.75" bottom="0.75" header="0.3" footer="0.3"/>
  <drawing r:id="rId1"/>
  <tableParts count="1">
    <tablePart r:id="rId2"/>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0"/>
  <sheetViews>
    <sheetView workbookViewId="0">
      <selection activeCell="A3" sqref="A3"/>
    </sheetView>
  </sheetViews>
  <sheetFormatPr defaultColWidth="8.7265625" defaultRowHeight="22.5" customHeight="1"/>
  <cols>
    <col min="1" max="1" width="67" style="1" customWidth="1"/>
    <col min="2" max="2" width="8.7265625" style="135" customWidth="1"/>
    <col min="3" max="4" width="9.26953125" style="135" customWidth="1"/>
    <col min="5" max="5" width="8.7265625" style="135"/>
    <col min="6" max="6" width="15.453125" style="135" customWidth="1"/>
    <col min="7" max="8" width="8.7265625" style="135"/>
    <col min="9" max="16384" width="8.7265625" style="1"/>
  </cols>
  <sheetData>
    <row r="1" spans="1:109" s="3" customFormat="1" ht="22.5" customHeight="1" thickBot="1">
      <c r="A1" s="115" t="s">
        <v>440</v>
      </c>
      <c r="B1" s="23"/>
      <c r="C1" s="23"/>
      <c r="D1" s="23"/>
      <c r="E1" s="23"/>
      <c r="F1" s="23"/>
      <c r="G1" s="23"/>
      <c r="H1" s="23"/>
    </row>
    <row r="2" spans="1:109" s="3" customFormat="1" ht="22.5" customHeight="1" thickTop="1">
      <c r="A2" s="114" t="s">
        <v>500</v>
      </c>
      <c r="B2" s="23"/>
      <c r="C2" s="23"/>
      <c r="D2" s="23"/>
      <c r="E2" s="23"/>
      <c r="F2" s="23"/>
      <c r="G2" s="23"/>
      <c r="H2" s="23"/>
    </row>
    <row r="3" spans="1:109" s="113" customFormat="1" ht="22.5"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2.5" customHeight="1">
      <c r="A4" s="46" t="s">
        <v>445</v>
      </c>
      <c r="B4" s="23"/>
      <c r="C4" s="23"/>
      <c r="D4" s="23"/>
      <c r="E4" s="23"/>
      <c r="F4" s="23"/>
      <c r="G4" s="23"/>
      <c r="H4" s="23"/>
      <c r="I4" s="23"/>
      <c r="J4" s="23"/>
      <c r="K4" s="23"/>
      <c r="L4" s="23"/>
      <c r="M4" s="23"/>
      <c r="N4" s="23"/>
    </row>
    <row r="5" spans="1:109" s="3" customFormat="1" ht="22.5" customHeight="1">
      <c r="A5" s="46" t="s">
        <v>444</v>
      </c>
      <c r="B5" s="23"/>
      <c r="C5" s="23"/>
      <c r="D5" s="23"/>
      <c r="E5" s="23"/>
      <c r="F5" s="23"/>
      <c r="G5" s="23"/>
      <c r="H5" s="23"/>
      <c r="I5" s="23"/>
      <c r="J5" s="23"/>
      <c r="K5" s="23"/>
      <c r="L5" s="23"/>
      <c r="M5" s="23"/>
      <c r="N5" s="23"/>
    </row>
    <row r="6" spans="1:109" s="3" customFormat="1" ht="22.5" customHeight="1">
      <c r="A6" s="5" t="s">
        <v>97</v>
      </c>
      <c r="B6" s="23"/>
      <c r="C6" s="23"/>
      <c r="D6" s="23"/>
      <c r="E6" s="23"/>
      <c r="F6" s="23"/>
      <c r="G6" s="23"/>
      <c r="H6" s="23"/>
      <c r="I6" s="23"/>
      <c r="J6" s="23"/>
      <c r="K6" s="23"/>
      <c r="L6" s="23"/>
      <c r="M6" s="23"/>
      <c r="N6" s="23"/>
    </row>
    <row r="7" spans="1:109" s="3" customFormat="1" ht="22.5" customHeight="1">
      <c r="A7" s="137" t="s">
        <v>323</v>
      </c>
      <c r="B7" s="138" t="s">
        <v>426</v>
      </c>
      <c r="C7" s="138" t="s">
        <v>427</v>
      </c>
      <c r="D7" s="138" t="s">
        <v>428</v>
      </c>
      <c r="E7" s="138" t="s">
        <v>429</v>
      </c>
      <c r="F7" s="139" t="s">
        <v>171</v>
      </c>
      <c r="G7" s="23"/>
      <c r="H7" s="23"/>
    </row>
    <row r="8" spans="1:109" s="3" customFormat="1" ht="22.5" customHeight="1">
      <c r="A8" s="140" t="s">
        <v>172</v>
      </c>
      <c r="B8" s="84">
        <v>0.52231047001606978</v>
      </c>
      <c r="C8" s="84">
        <v>0.4501068366156657</v>
      </c>
      <c r="D8" s="84">
        <v>0.45248736553963631</v>
      </c>
      <c r="E8" s="84">
        <v>0.42008965419522271</v>
      </c>
      <c r="F8" s="141">
        <v>0.44918406200706135</v>
      </c>
      <c r="G8" s="23"/>
      <c r="H8" s="23"/>
      <c r="N8" s="87"/>
    </row>
    <row r="9" spans="1:109" s="3" customFormat="1" ht="22.5" customHeight="1">
      <c r="A9" s="142" t="s">
        <v>170</v>
      </c>
      <c r="B9" s="143">
        <v>0.32103531502060156</v>
      </c>
      <c r="C9" s="143">
        <v>0.20357090245450871</v>
      </c>
      <c r="D9" s="143">
        <v>0.20483946097160255</v>
      </c>
      <c r="E9" s="143">
        <v>0.20122591114761068</v>
      </c>
      <c r="F9" s="144">
        <v>0.21102985978513605</v>
      </c>
      <c r="G9" s="23"/>
      <c r="H9" s="23"/>
      <c r="N9" s="87"/>
    </row>
    <row r="10" spans="1:109" s="3" customFormat="1" ht="22.5" customHeight="1">
      <c r="B10" s="84"/>
      <c r="C10" s="84"/>
      <c r="D10" s="84"/>
      <c r="E10" s="84"/>
      <c r="F10" s="84"/>
      <c r="G10" s="23"/>
      <c r="H10" s="23"/>
      <c r="N10" s="87"/>
    </row>
    <row r="11" spans="1:109" s="3" customFormat="1" ht="22.5" customHeight="1">
      <c r="B11" s="23"/>
      <c r="C11" s="23"/>
      <c r="D11" s="23"/>
      <c r="E11" s="23"/>
      <c r="F11" s="23"/>
      <c r="G11" s="23"/>
      <c r="H11" s="23"/>
    </row>
    <row r="12" spans="1:109" s="3" customFormat="1" ht="22.5" customHeight="1">
      <c r="B12" s="23"/>
      <c r="C12" s="23"/>
      <c r="D12" s="23"/>
      <c r="E12" s="23"/>
      <c r="F12" s="23"/>
      <c r="G12" s="23"/>
      <c r="H12" s="23"/>
    </row>
    <row r="13" spans="1:109" s="3" customFormat="1" ht="22.5" customHeight="1">
      <c r="B13" s="23"/>
      <c r="C13" s="23"/>
      <c r="D13" s="23"/>
      <c r="E13" s="23"/>
      <c r="F13" s="23"/>
      <c r="G13" s="23"/>
      <c r="H13" s="23"/>
    </row>
    <row r="14" spans="1:109" s="3" customFormat="1" ht="22.5" customHeight="1">
      <c r="B14" s="23"/>
      <c r="C14" s="23"/>
      <c r="D14" s="23"/>
      <c r="E14" s="23"/>
      <c r="F14" s="23"/>
      <c r="G14" s="23"/>
      <c r="H14" s="23"/>
    </row>
    <row r="15" spans="1:109" s="3" customFormat="1" ht="22.5" customHeight="1">
      <c r="B15" s="23"/>
      <c r="C15" s="23"/>
      <c r="D15" s="23"/>
      <c r="E15" s="23"/>
      <c r="F15" s="23"/>
      <c r="G15" s="23"/>
      <c r="H15" s="23"/>
    </row>
    <row r="16" spans="1:109" s="3" customFormat="1" ht="22.5" customHeight="1">
      <c r="B16" s="23"/>
      <c r="C16" s="23"/>
      <c r="D16" s="23"/>
      <c r="E16" s="23"/>
      <c r="F16" s="23"/>
      <c r="G16" s="23"/>
      <c r="H16" s="23"/>
    </row>
    <row r="17" spans="2:8" s="3" customFormat="1" ht="22.5" customHeight="1">
      <c r="B17" s="23"/>
      <c r="C17" s="23"/>
      <c r="D17" s="23"/>
      <c r="E17" s="23"/>
      <c r="F17" s="23"/>
      <c r="G17" s="23"/>
      <c r="H17" s="23"/>
    </row>
    <row r="18" spans="2:8" s="3" customFormat="1" ht="22.5" customHeight="1">
      <c r="B18" s="23"/>
      <c r="C18" s="23"/>
      <c r="D18" s="23"/>
      <c r="E18" s="23"/>
      <c r="F18" s="23"/>
      <c r="G18" s="23"/>
      <c r="H18" s="23"/>
    </row>
    <row r="19" spans="2:8" s="3" customFormat="1" ht="22.5" customHeight="1">
      <c r="B19" s="23"/>
      <c r="C19" s="23"/>
      <c r="D19" s="23"/>
      <c r="E19" s="23"/>
      <c r="F19" s="23"/>
      <c r="G19" s="23"/>
      <c r="H19" s="23"/>
    </row>
    <row r="20" spans="2:8" s="3" customFormat="1" ht="22.5" customHeight="1">
      <c r="B20" s="23"/>
      <c r="C20" s="23"/>
      <c r="D20" s="23"/>
      <c r="E20" s="23"/>
      <c r="F20" s="23"/>
      <c r="G20" s="23"/>
      <c r="H20" s="23"/>
    </row>
    <row r="21" spans="2:8" s="3" customFormat="1" ht="22.5" customHeight="1">
      <c r="B21" s="23"/>
      <c r="C21" s="23"/>
      <c r="D21" s="23"/>
      <c r="E21" s="23"/>
      <c r="F21" s="23"/>
      <c r="G21" s="23"/>
      <c r="H21" s="23"/>
    </row>
    <row r="22" spans="2:8" s="3" customFormat="1" ht="22.5" customHeight="1">
      <c r="B22" s="23"/>
      <c r="C22" s="23"/>
      <c r="D22" s="23"/>
      <c r="E22" s="23"/>
      <c r="F22" s="23"/>
      <c r="G22" s="23"/>
      <c r="H22" s="23"/>
    </row>
    <row r="23" spans="2:8" s="3" customFormat="1" ht="22.5" customHeight="1">
      <c r="B23" s="23"/>
      <c r="C23" s="23"/>
      <c r="D23" s="23"/>
      <c r="E23" s="23"/>
      <c r="F23" s="23"/>
      <c r="G23" s="23"/>
      <c r="H23" s="23"/>
    </row>
    <row r="24" spans="2:8" s="3" customFormat="1" ht="22.5" customHeight="1">
      <c r="B24" s="23"/>
      <c r="C24" s="23"/>
      <c r="D24" s="23"/>
      <c r="E24" s="23"/>
      <c r="F24" s="23"/>
      <c r="G24" s="23"/>
      <c r="H24" s="23"/>
    </row>
    <row r="25" spans="2:8" s="3" customFormat="1" ht="22.5" customHeight="1">
      <c r="B25" s="23"/>
      <c r="C25" s="23"/>
      <c r="D25" s="23"/>
      <c r="E25" s="23"/>
      <c r="F25" s="23"/>
      <c r="G25" s="23"/>
      <c r="H25" s="23"/>
    </row>
    <row r="26" spans="2:8" s="3" customFormat="1" ht="22.5" customHeight="1">
      <c r="B26" s="23"/>
      <c r="C26" s="23"/>
      <c r="D26" s="23"/>
      <c r="E26" s="23"/>
      <c r="F26" s="23"/>
      <c r="G26" s="23"/>
      <c r="H26" s="23"/>
    </row>
    <row r="27" spans="2:8" s="3" customFormat="1" ht="22.5" customHeight="1">
      <c r="B27" s="23"/>
      <c r="C27" s="23"/>
      <c r="D27" s="23"/>
      <c r="E27" s="23"/>
      <c r="F27" s="23"/>
      <c r="G27" s="23"/>
      <c r="H27" s="23"/>
    </row>
    <row r="28" spans="2:8" s="3" customFormat="1" ht="22.5" customHeight="1">
      <c r="B28" s="23"/>
      <c r="C28" s="23"/>
      <c r="D28" s="23"/>
      <c r="E28" s="23"/>
      <c r="F28" s="23"/>
      <c r="G28" s="23"/>
      <c r="H28" s="23"/>
    </row>
    <row r="29" spans="2:8" s="3" customFormat="1" ht="22.5" customHeight="1">
      <c r="B29" s="23"/>
      <c r="C29" s="23"/>
      <c r="D29" s="23"/>
      <c r="E29" s="23"/>
      <c r="F29" s="23"/>
      <c r="G29" s="23"/>
      <c r="H29" s="23"/>
    </row>
    <row r="30" spans="2:8" s="3" customFormat="1" ht="22.5" customHeight="1">
      <c r="B30" s="23"/>
      <c r="C30" s="23"/>
      <c r="D30" s="23"/>
      <c r="E30" s="23"/>
      <c r="F30" s="23"/>
      <c r="G30" s="23"/>
      <c r="H30" s="23"/>
    </row>
  </sheetData>
  <hyperlinks>
    <hyperlink ref="A6" location="Contents!A1" display="&lt;&lt; link back to contents &gt;&gt;"/>
  </hyperlinks>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6"/>
  <sheetViews>
    <sheetView showGridLines="0" workbookViewId="0">
      <selection activeCell="A6" sqref="A6:XFD6"/>
    </sheetView>
  </sheetViews>
  <sheetFormatPr defaultRowHeight="14.5"/>
  <sheetData>
    <row r="1" spans="1:109" s="3" customFormat="1" ht="26.65" customHeight="1" thickBot="1">
      <c r="A1" s="115" t="s">
        <v>440</v>
      </c>
      <c r="B1" s="23"/>
      <c r="C1" s="23"/>
      <c r="D1" s="23"/>
      <c r="E1" s="23"/>
      <c r="F1" s="23"/>
      <c r="G1" s="23"/>
      <c r="H1" s="23"/>
    </row>
    <row r="2" spans="1:109" s="3" customFormat="1" ht="26.65" customHeight="1" thickTop="1">
      <c r="A2" s="114" t="s">
        <v>448</v>
      </c>
      <c r="B2" s="23"/>
      <c r="C2" s="23"/>
      <c r="D2" s="23"/>
      <c r="E2" s="23"/>
      <c r="F2" s="23"/>
      <c r="G2" s="23"/>
      <c r="H2" s="23"/>
    </row>
    <row r="3" spans="1:109" s="113" customFormat="1" ht="26.65"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6.65" customHeight="1">
      <c r="A4" s="46" t="s">
        <v>445</v>
      </c>
      <c r="B4" s="23"/>
      <c r="C4" s="23"/>
      <c r="D4" s="23"/>
      <c r="E4" s="23"/>
      <c r="F4" s="23"/>
      <c r="G4" s="23"/>
      <c r="H4" s="23"/>
      <c r="I4" s="23"/>
      <c r="J4" s="23"/>
      <c r="K4" s="23"/>
      <c r="L4" s="23"/>
      <c r="M4" s="23"/>
      <c r="N4" s="23"/>
    </row>
    <row r="5" spans="1:109" s="3" customFormat="1" ht="26.65" customHeight="1">
      <c r="A5" s="46" t="s">
        <v>444</v>
      </c>
      <c r="B5" s="23"/>
      <c r="C5" s="23"/>
      <c r="D5" s="23"/>
      <c r="E5" s="23"/>
      <c r="F5" s="23"/>
      <c r="G5" s="23"/>
      <c r="H5" s="23"/>
      <c r="I5" s="23"/>
      <c r="J5" s="23"/>
      <c r="K5" s="23"/>
      <c r="L5" s="23"/>
      <c r="M5" s="23"/>
      <c r="N5" s="23"/>
    </row>
    <row r="6" spans="1:109" s="3" customFormat="1" ht="26.65" customHeight="1">
      <c r="A6" s="5" t="s">
        <v>97</v>
      </c>
    </row>
  </sheetData>
  <hyperlinks>
    <hyperlink ref="A6" location="Contents!A1" display="&lt;&lt; link back to contents &gt;&gt;"/>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5"/>
  <sheetViews>
    <sheetView showGridLines="0" topLeftCell="A151" workbookViewId="0">
      <selection activeCell="C176" sqref="C176"/>
    </sheetView>
  </sheetViews>
  <sheetFormatPr defaultRowHeight="14.5"/>
  <cols>
    <col min="1" max="1" width="11.26953125" style="350" customWidth="1"/>
    <col min="2" max="2" width="46.7265625" style="384" customWidth="1"/>
    <col min="3" max="3" width="34.7265625" style="384" customWidth="1"/>
  </cols>
  <sheetData>
    <row r="1" spans="1:3" s="309" customFormat="1" ht="36" customHeight="1">
      <c r="A1" s="348" t="s">
        <v>1584</v>
      </c>
      <c r="B1" s="383"/>
      <c r="C1" s="383"/>
    </row>
    <row r="2" spans="1:3" s="309" customFormat="1" ht="36.65" customHeight="1">
      <c r="A2" s="349" t="s">
        <v>500</v>
      </c>
      <c r="B2" s="383"/>
      <c r="C2" s="383"/>
    </row>
    <row r="3" spans="1:3" ht="36.65" customHeight="1">
      <c r="A3" s="349" t="s">
        <v>948</v>
      </c>
    </row>
    <row r="4" spans="1:3" ht="36.65" customHeight="1">
      <c r="A4" s="349" t="s">
        <v>949</v>
      </c>
    </row>
    <row r="5" spans="1:3" ht="36.65" customHeight="1">
      <c r="A5" s="349" t="s">
        <v>1412</v>
      </c>
    </row>
    <row r="6" spans="1:3" ht="36.65" customHeight="1">
      <c r="A6" s="349" t="s">
        <v>951</v>
      </c>
    </row>
    <row r="7" spans="1:3" ht="36.65" customHeight="1">
      <c r="A7" s="349" t="s">
        <v>952</v>
      </c>
    </row>
    <row r="8" spans="1:3" ht="36.65" customHeight="1">
      <c r="A8" s="349" t="s">
        <v>953</v>
      </c>
    </row>
    <row r="9" spans="1:3" s="3" customFormat="1" ht="36" customHeight="1">
      <c r="A9" s="174" t="s">
        <v>97</v>
      </c>
    </row>
    <row r="10" spans="1:3" s="313" customFormat="1" ht="28.5">
      <c r="A10" s="385" t="s">
        <v>877</v>
      </c>
      <c r="B10" s="386" t="s">
        <v>955</v>
      </c>
      <c r="C10" s="386" t="s">
        <v>956</v>
      </c>
    </row>
    <row r="11" spans="1:3">
      <c r="A11" s="387">
        <v>40179</v>
      </c>
      <c r="B11" s="388">
        <v>30</v>
      </c>
      <c r="C11" s="388">
        <v>160</v>
      </c>
    </row>
    <row r="12" spans="1:3">
      <c r="A12" s="387">
        <v>40210</v>
      </c>
      <c r="B12" s="388">
        <v>0</v>
      </c>
      <c r="C12" s="388">
        <v>150</v>
      </c>
    </row>
    <row r="13" spans="1:3">
      <c r="A13" s="387">
        <v>40238</v>
      </c>
      <c r="B13" s="388">
        <v>0</v>
      </c>
      <c r="C13" s="388">
        <v>250</v>
      </c>
    </row>
    <row r="14" spans="1:3">
      <c r="A14" s="387">
        <v>40269</v>
      </c>
      <c r="B14" s="388">
        <v>0</v>
      </c>
      <c r="C14" s="388">
        <v>310</v>
      </c>
    </row>
    <row r="15" spans="1:3">
      <c r="A15" s="387">
        <v>40299</v>
      </c>
      <c r="B15" s="388">
        <v>0</v>
      </c>
      <c r="C15" s="388">
        <v>90</v>
      </c>
    </row>
    <row r="16" spans="1:3">
      <c r="A16" s="387">
        <v>40330</v>
      </c>
      <c r="B16" s="388">
        <v>10</v>
      </c>
      <c r="C16" s="388">
        <v>140</v>
      </c>
    </row>
    <row r="17" spans="1:3">
      <c r="A17" s="387">
        <v>40360</v>
      </c>
      <c r="B17" s="388">
        <v>0</v>
      </c>
      <c r="C17" s="388">
        <v>180</v>
      </c>
    </row>
    <row r="18" spans="1:3">
      <c r="A18" s="387">
        <v>40391</v>
      </c>
      <c r="B18" s="388">
        <v>0</v>
      </c>
      <c r="C18" s="388">
        <v>170</v>
      </c>
    </row>
    <row r="19" spans="1:3">
      <c r="A19" s="387">
        <v>40422</v>
      </c>
      <c r="B19" s="388">
        <v>0</v>
      </c>
      <c r="C19" s="388">
        <v>190</v>
      </c>
    </row>
    <row r="20" spans="1:3">
      <c r="A20" s="387">
        <v>40452</v>
      </c>
      <c r="B20" s="388">
        <v>0</v>
      </c>
      <c r="C20" s="388">
        <v>120</v>
      </c>
    </row>
    <row r="21" spans="1:3">
      <c r="A21" s="387">
        <v>40483</v>
      </c>
      <c r="B21" s="388">
        <v>0</v>
      </c>
      <c r="C21" s="388">
        <v>150</v>
      </c>
    </row>
    <row r="22" spans="1:3">
      <c r="A22" s="387">
        <v>40513</v>
      </c>
      <c r="B22" s="388">
        <v>0</v>
      </c>
      <c r="C22" s="388">
        <v>190</v>
      </c>
    </row>
    <row r="23" spans="1:3">
      <c r="A23" s="387">
        <v>40544</v>
      </c>
      <c r="B23" s="388">
        <v>0</v>
      </c>
      <c r="C23" s="388">
        <v>80</v>
      </c>
    </row>
    <row r="24" spans="1:3">
      <c r="A24" s="387">
        <v>40575</v>
      </c>
      <c r="B24" s="388">
        <v>0</v>
      </c>
      <c r="C24" s="388">
        <v>100</v>
      </c>
    </row>
    <row r="25" spans="1:3">
      <c r="A25" s="387">
        <v>40603</v>
      </c>
      <c r="B25" s="388">
        <v>0</v>
      </c>
      <c r="C25" s="388">
        <v>250</v>
      </c>
    </row>
    <row r="26" spans="1:3">
      <c r="A26" s="387">
        <v>40634</v>
      </c>
      <c r="B26" s="388">
        <v>0</v>
      </c>
      <c r="C26" s="388">
        <v>130</v>
      </c>
    </row>
    <row r="27" spans="1:3">
      <c r="A27" s="387">
        <v>40664</v>
      </c>
      <c r="B27" s="388">
        <v>0</v>
      </c>
      <c r="C27" s="388">
        <v>160</v>
      </c>
    </row>
    <row r="28" spans="1:3">
      <c r="A28" s="387">
        <v>40695</v>
      </c>
      <c r="B28" s="388">
        <v>0</v>
      </c>
      <c r="C28" s="388">
        <v>230</v>
      </c>
    </row>
    <row r="29" spans="1:3">
      <c r="A29" s="387">
        <v>40725</v>
      </c>
      <c r="B29" s="388">
        <v>0</v>
      </c>
      <c r="C29" s="388">
        <v>200</v>
      </c>
    </row>
    <row r="30" spans="1:3">
      <c r="A30" s="387">
        <v>40756</v>
      </c>
      <c r="B30" s="388">
        <v>0</v>
      </c>
      <c r="C30" s="388">
        <v>100</v>
      </c>
    </row>
    <row r="31" spans="1:3">
      <c r="A31" s="387">
        <v>40787</v>
      </c>
      <c r="B31" s="388">
        <v>0</v>
      </c>
      <c r="C31" s="388">
        <v>60</v>
      </c>
    </row>
    <row r="32" spans="1:3">
      <c r="A32" s="387">
        <v>40817</v>
      </c>
      <c r="B32" s="388">
        <v>0</v>
      </c>
      <c r="C32" s="388">
        <v>90</v>
      </c>
    </row>
    <row r="33" spans="1:3">
      <c r="A33" s="387">
        <v>40848</v>
      </c>
      <c r="B33" s="388">
        <v>0</v>
      </c>
      <c r="C33" s="388">
        <v>100</v>
      </c>
    </row>
    <row r="34" spans="1:3">
      <c r="A34" s="387">
        <v>40878</v>
      </c>
      <c r="B34" s="388">
        <v>0</v>
      </c>
      <c r="C34" s="388">
        <v>320</v>
      </c>
    </row>
    <row r="35" spans="1:3">
      <c r="A35" s="387">
        <v>40909</v>
      </c>
      <c r="B35" s="388">
        <v>0</v>
      </c>
      <c r="C35" s="388">
        <v>140</v>
      </c>
    </row>
    <row r="36" spans="1:3">
      <c r="A36" s="387">
        <v>40940</v>
      </c>
      <c r="B36" s="388">
        <v>0</v>
      </c>
      <c r="C36" s="388">
        <v>100</v>
      </c>
    </row>
    <row r="37" spans="1:3">
      <c r="A37" s="387">
        <v>40969</v>
      </c>
      <c r="B37" s="388">
        <v>40</v>
      </c>
      <c r="C37" s="388">
        <v>370</v>
      </c>
    </row>
    <row r="38" spans="1:3">
      <c r="A38" s="387">
        <v>41000</v>
      </c>
      <c r="B38" s="388">
        <v>0</v>
      </c>
      <c r="C38" s="388">
        <v>140</v>
      </c>
    </row>
    <row r="39" spans="1:3">
      <c r="A39" s="387">
        <v>41030</v>
      </c>
      <c r="B39" s="388">
        <v>40</v>
      </c>
      <c r="C39" s="388">
        <v>350</v>
      </c>
    </row>
    <row r="40" spans="1:3">
      <c r="A40" s="387">
        <v>41061</v>
      </c>
      <c r="B40" s="388">
        <v>0</v>
      </c>
      <c r="C40" s="388">
        <v>180</v>
      </c>
    </row>
    <row r="41" spans="1:3">
      <c r="A41" s="387">
        <v>41091</v>
      </c>
      <c r="B41" s="388">
        <v>0</v>
      </c>
      <c r="C41" s="388">
        <v>180</v>
      </c>
    </row>
    <row r="42" spans="1:3">
      <c r="A42" s="387">
        <v>41122</v>
      </c>
      <c r="B42" s="388">
        <v>0</v>
      </c>
      <c r="C42" s="388">
        <v>190</v>
      </c>
    </row>
    <row r="43" spans="1:3">
      <c r="A43" s="387">
        <v>41153</v>
      </c>
      <c r="B43" s="388">
        <v>0</v>
      </c>
      <c r="C43" s="388">
        <v>140</v>
      </c>
    </row>
    <row r="44" spans="1:3">
      <c r="A44" s="387">
        <v>41183</v>
      </c>
      <c r="B44" s="388">
        <v>0</v>
      </c>
      <c r="C44" s="388">
        <v>420</v>
      </c>
    </row>
    <row r="45" spans="1:3">
      <c r="A45" s="387">
        <v>41214</v>
      </c>
      <c r="B45" s="388">
        <v>0</v>
      </c>
      <c r="C45" s="388">
        <v>820</v>
      </c>
    </row>
    <row r="46" spans="1:3">
      <c r="A46" s="387">
        <v>41244</v>
      </c>
      <c r="B46" s="388">
        <v>0</v>
      </c>
      <c r="C46" s="388">
        <v>340</v>
      </c>
    </row>
    <row r="47" spans="1:3">
      <c r="A47" s="387">
        <v>41275</v>
      </c>
      <c r="B47" s="388">
        <v>0</v>
      </c>
      <c r="C47" s="388">
        <v>240</v>
      </c>
    </row>
    <row r="48" spans="1:3">
      <c r="A48" s="387">
        <v>41306</v>
      </c>
      <c r="B48" s="388">
        <v>0</v>
      </c>
      <c r="C48" s="388">
        <v>130</v>
      </c>
    </row>
    <row r="49" spans="1:3">
      <c r="A49" s="387">
        <v>41334</v>
      </c>
      <c r="B49" s="388">
        <v>0</v>
      </c>
      <c r="C49" s="388">
        <v>290</v>
      </c>
    </row>
    <row r="50" spans="1:3">
      <c r="A50" s="387">
        <v>41365</v>
      </c>
      <c r="B50" s="388">
        <v>20</v>
      </c>
      <c r="C50" s="388">
        <v>190</v>
      </c>
    </row>
    <row r="51" spans="1:3">
      <c r="A51" s="387">
        <v>41395</v>
      </c>
      <c r="B51" s="388">
        <v>0</v>
      </c>
      <c r="C51" s="388">
        <v>120</v>
      </c>
    </row>
    <row r="52" spans="1:3">
      <c r="A52" s="387">
        <v>41426</v>
      </c>
      <c r="B52" s="388">
        <v>0</v>
      </c>
      <c r="C52" s="388">
        <v>140</v>
      </c>
    </row>
    <row r="53" spans="1:3">
      <c r="A53" s="387">
        <v>41456</v>
      </c>
      <c r="B53" s="388">
        <v>30</v>
      </c>
      <c r="C53" s="388">
        <v>190</v>
      </c>
    </row>
    <row r="54" spans="1:3">
      <c r="A54" s="387">
        <v>41487</v>
      </c>
      <c r="B54" s="388">
        <v>0</v>
      </c>
      <c r="C54" s="388">
        <v>160</v>
      </c>
    </row>
    <row r="55" spans="1:3">
      <c r="A55" s="387">
        <v>41518</v>
      </c>
      <c r="B55" s="388">
        <v>0</v>
      </c>
      <c r="C55" s="388">
        <v>230</v>
      </c>
    </row>
    <row r="56" spans="1:3">
      <c r="A56" s="387">
        <v>41548</v>
      </c>
      <c r="B56" s="388">
        <v>0</v>
      </c>
      <c r="C56" s="388">
        <v>70</v>
      </c>
    </row>
    <row r="57" spans="1:3">
      <c r="A57" s="387">
        <v>41579</v>
      </c>
      <c r="B57" s="388">
        <v>30</v>
      </c>
      <c r="C57" s="388">
        <v>140</v>
      </c>
    </row>
    <row r="58" spans="1:3">
      <c r="A58" s="387">
        <v>41609</v>
      </c>
      <c r="B58" s="388">
        <v>0</v>
      </c>
      <c r="C58" s="388">
        <v>240</v>
      </c>
    </row>
    <row r="59" spans="1:3">
      <c r="A59" s="387">
        <v>41640</v>
      </c>
      <c r="B59" s="388">
        <v>0</v>
      </c>
      <c r="C59" s="388">
        <v>140</v>
      </c>
    </row>
    <row r="60" spans="1:3">
      <c r="A60" s="387">
        <v>41671</v>
      </c>
      <c r="B60" s="388">
        <v>20</v>
      </c>
      <c r="C60" s="388">
        <v>270</v>
      </c>
    </row>
    <row r="61" spans="1:3">
      <c r="A61" s="387">
        <v>41699</v>
      </c>
      <c r="B61" s="388">
        <v>10</v>
      </c>
      <c r="C61" s="388">
        <v>140</v>
      </c>
    </row>
    <row r="62" spans="1:3">
      <c r="A62" s="387">
        <v>41730</v>
      </c>
      <c r="B62" s="388">
        <v>0</v>
      </c>
      <c r="C62" s="388">
        <v>280</v>
      </c>
    </row>
    <row r="63" spans="1:3">
      <c r="A63" s="387">
        <v>41760</v>
      </c>
      <c r="B63" s="388">
        <v>0</v>
      </c>
      <c r="C63" s="388">
        <v>90</v>
      </c>
    </row>
    <row r="64" spans="1:3">
      <c r="A64" s="387">
        <v>41791</v>
      </c>
      <c r="B64" s="388">
        <v>0</v>
      </c>
      <c r="C64" s="388">
        <v>190</v>
      </c>
    </row>
    <row r="65" spans="1:3">
      <c r="A65" s="387">
        <v>41821</v>
      </c>
      <c r="B65" s="388">
        <v>0</v>
      </c>
      <c r="C65" s="388">
        <v>160</v>
      </c>
    </row>
    <row r="66" spans="1:3">
      <c r="A66" s="387">
        <v>41852</v>
      </c>
      <c r="B66" s="388">
        <v>0</v>
      </c>
      <c r="C66" s="388">
        <v>70</v>
      </c>
    </row>
    <row r="67" spans="1:3">
      <c r="A67" s="387">
        <v>41883</v>
      </c>
      <c r="B67" s="388">
        <v>0</v>
      </c>
      <c r="C67" s="388">
        <v>250</v>
      </c>
    </row>
    <row r="68" spans="1:3">
      <c r="A68" s="387">
        <v>41913</v>
      </c>
      <c r="B68" s="388">
        <v>0</v>
      </c>
      <c r="C68" s="388">
        <v>140</v>
      </c>
    </row>
    <row r="69" spans="1:3">
      <c r="A69" s="387">
        <v>41944</v>
      </c>
      <c r="B69" s="388">
        <v>0</v>
      </c>
      <c r="C69" s="388">
        <v>90</v>
      </c>
    </row>
    <row r="70" spans="1:3">
      <c r="A70" s="387">
        <v>41974</v>
      </c>
      <c r="B70" s="388">
        <v>20</v>
      </c>
      <c r="C70" s="388">
        <v>330</v>
      </c>
    </row>
    <row r="71" spans="1:3">
      <c r="A71" s="387">
        <v>42005</v>
      </c>
      <c r="B71" s="388">
        <v>0</v>
      </c>
      <c r="C71" s="388">
        <v>280</v>
      </c>
    </row>
    <row r="72" spans="1:3">
      <c r="A72" s="387">
        <v>42036</v>
      </c>
      <c r="B72" s="388">
        <v>0</v>
      </c>
      <c r="C72" s="388">
        <v>130</v>
      </c>
    </row>
    <row r="73" spans="1:3">
      <c r="A73" s="387">
        <v>42064</v>
      </c>
      <c r="B73" s="388">
        <v>0</v>
      </c>
      <c r="C73" s="388">
        <v>40</v>
      </c>
    </row>
    <row r="74" spans="1:3">
      <c r="A74" s="387">
        <v>42095</v>
      </c>
      <c r="B74" s="388">
        <v>0</v>
      </c>
      <c r="C74" s="388">
        <v>140</v>
      </c>
    </row>
    <row r="75" spans="1:3">
      <c r="A75" s="387">
        <v>42125</v>
      </c>
      <c r="B75" s="388">
        <v>0</v>
      </c>
      <c r="C75" s="388">
        <v>40</v>
      </c>
    </row>
    <row r="76" spans="1:3">
      <c r="A76" s="387">
        <v>42156</v>
      </c>
      <c r="B76" s="388">
        <v>0</v>
      </c>
      <c r="C76" s="388">
        <v>290</v>
      </c>
    </row>
    <row r="77" spans="1:3">
      <c r="A77" s="387">
        <v>42186</v>
      </c>
      <c r="B77" s="388">
        <v>0</v>
      </c>
      <c r="C77" s="388">
        <v>130</v>
      </c>
    </row>
    <row r="78" spans="1:3">
      <c r="A78" s="387">
        <v>42217</v>
      </c>
      <c r="B78" s="388">
        <v>0</v>
      </c>
      <c r="C78" s="388">
        <v>100</v>
      </c>
    </row>
    <row r="79" spans="1:3">
      <c r="A79" s="387">
        <v>42248</v>
      </c>
      <c r="B79" s="388">
        <v>0</v>
      </c>
      <c r="C79" s="388">
        <v>170</v>
      </c>
    </row>
    <row r="80" spans="1:3">
      <c r="A80" s="387">
        <v>42278</v>
      </c>
      <c r="B80" s="388">
        <v>30</v>
      </c>
      <c r="C80" s="388">
        <v>200</v>
      </c>
    </row>
    <row r="81" spans="1:3">
      <c r="A81" s="387">
        <v>42309</v>
      </c>
      <c r="B81" s="388">
        <v>0</v>
      </c>
      <c r="C81" s="388">
        <v>120</v>
      </c>
    </row>
    <row r="82" spans="1:3">
      <c r="A82" s="387">
        <v>42339</v>
      </c>
      <c r="B82" s="388">
        <v>0</v>
      </c>
      <c r="C82" s="388">
        <v>320</v>
      </c>
    </row>
    <row r="83" spans="1:3">
      <c r="A83" s="387">
        <v>42370</v>
      </c>
      <c r="B83" s="388">
        <v>0</v>
      </c>
      <c r="C83" s="388">
        <v>260</v>
      </c>
    </row>
    <row r="84" spans="1:3">
      <c r="A84" s="387">
        <v>42401</v>
      </c>
      <c r="B84" s="388">
        <v>0</v>
      </c>
      <c r="C84" s="388">
        <v>180</v>
      </c>
    </row>
    <row r="85" spans="1:3">
      <c r="A85" s="387">
        <v>42430</v>
      </c>
      <c r="B85" s="388">
        <v>0</v>
      </c>
      <c r="C85" s="388">
        <v>210</v>
      </c>
    </row>
    <row r="86" spans="1:3">
      <c r="A86" s="387">
        <v>42461</v>
      </c>
      <c r="B86" s="388">
        <v>0</v>
      </c>
      <c r="C86" s="388">
        <v>580</v>
      </c>
    </row>
    <row r="87" spans="1:3">
      <c r="A87" s="387">
        <v>42491</v>
      </c>
      <c r="B87" s="388">
        <v>0</v>
      </c>
      <c r="C87" s="388">
        <v>640</v>
      </c>
    </row>
    <row r="88" spans="1:3">
      <c r="A88" s="387">
        <v>42522</v>
      </c>
      <c r="B88" s="388">
        <v>10</v>
      </c>
      <c r="C88" s="388">
        <v>300</v>
      </c>
    </row>
    <row r="89" spans="1:3">
      <c r="A89" s="387">
        <v>42552</v>
      </c>
      <c r="B89" s="388">
        <v>0</v>
      </c>
      <c r="C89" s="388">
        <v>140</v>
      </c>
    </row>
    <row r="90" spans="1:3">
      <c r="A90" s="387">
        <v>42583</v>
      </c>
      <c r="B90" s="388">
        <v>0</v>
      </c>
      <c r="C90" s="388">
        <v>270</v>
      </c>
    </row>
    <row r="91" spans="1:3">
      <c r="A91" s="387">
        <v>42614</v>
      </c>
      <c r="B91" s="388">
        <v>10</v>
      </c>
      <c r="C91" s="388">
        <v>270</v>
      </c>
    </row>
    <row r="92" spans="1:3">
      <c r="A92" s="387">
        <v>42644</v>
      </c>
      <c r="B92" s="388">
        <v>40</v>
      </c>
      <c r="C92" s="388">
        <v>140</v>
      </c>
    </row>
    <row r="93" spans="1:3">
      <c r="A93" s="387">
        <v>42675</v>
      </c>
      <c r="B93" s="388">
        <v>0</v>
      </c>
      <c r="C93" s="388">
        <v>410</v>
      </c>
    </row>
    <row r="94" spans="1:3">
      <c r="A94" s="387">
        <v>42705</v>
      </c>
      <c r="B94" s="388">
        <v>0</v>
      </c>
      <c r="C94" s="388">
        <v>250</v>
      </c>
    </row>
    <row r="95" spans="1:3">
      <c r="A95" s="387">
        <v>42736</v>
      </c>
      <c r="B95" s="388">
        <v>0</v>
      </c>
      <c r="C95" s="388">
        <v>210</v>
      </c>
    </row>
    <row r="96" spans="1:3">
      <c r="A96" s="387">
        <v>42767</v>
      </c>
      <c r="B96" s="388">
        <v>0</v>
      </c>
      <c r="C96" s="388">
        <v>140</v>
      </c>
    </row>
    <row r="97" spans="1:3">
      <c r="A97" s="387">
        <v>42795</v>
      </c>
      <c r="B97" s="388">
        <v>0</v>
      </c>
      <c r="C97" s="388">
        <v>140</v>
      </c>
    </row>
    <row r="98" spans="1:3">
      <c r="A98" s="387">
        <v>42826</v>
      </c>
      <c r="B98" s="388">
        <v>0</v>
      </c>
      <c r="C98" s="388">
        <v>150</v>
      </c>
    </row>
    <row r="99" spans="1:3">
      <c r="A99" s="387">
        <v>42856</v>
      </c>
      <c r="B99" s="388">
        <v>0</v>
      </c>
      <c r="C99" s="388">
        <v>90</v>
      </c>
    </row>
    <row r="100" spans="1:3">
      <c r="A100" s="387">
        <v>42887</v>
      </c>
      <c r="B100" s="388">
        <v>0</v>
      </c>
      <c r="C100" s="388">
        <v>110</v>
      </c>
    </row>
    <row r="101" spans="1:3">
      <c r="A101" s="387">
        <v>42917</v>
      </c>
      <c r="B101" s="388">
        <v>0</v>
      </c>
      <c r="C101" s="388">
        <v>70</v>
      </c>
    </row>
    <row r="102" spans="1:3">
      <c r="A102" s="387">
        <v>42948</v>
      </c>
      <c r="B102" s="388">
        <v>0</v>
      </c>
      <c r="C102" s="388">
        <v>160</v>
      </c>
    </row>
    <row r="103" spans="1:3">
      <c r="A103" s="387">
        <v>42979</v>
      </c>
      <c r="B103" s="388">
        <v>0</v>
      </c>
      <c r="C103" s="388">
        <v>70</v>
      </c>
    </row>
    <row r="104" spans="1:3">
      <c r="A104" s="387">
        <v>43009</v>
      </c>
      <c r="B104" s="388">
        <v>0</v>
      </c>
      <c r="C104" s="388">
        <v>270</v>
      </c>
    </row>
    <row r="105" spans="1:3">
      <c r="A105" s="387">
        <v>43040</v>
      </c>
      <c r="B105" s="388">
        <v>0</v>
      </c>
      <c r="C105" s="388">
        <v>190</v>
      </c>
    </row>
    <row r="106" spans="1:3">
      <c r="A106" s="387">
        <v>43070</v>
      </c>
      <c r="B106" s="388">
        <v>0</v>
      </c>
      <c r="C106" s="388">
        <v>190</v>
      </c>
    </row>
    <row r="107" spans="1:3">
      <c r="A107" s="387">
        <v>43101</v>
      </c>
      <c r="B107" s="388">
        <v>0</v>
      </c>
      <c r="C107" s="388">
        <v>130</v>
      </c>
    </row>
    <row r="108" spans="1:3">
      <c r="A108" s="387">
        <v>43132</v>
      </c>
      <c r="B108" s="388">
        <v>0</v>
      </c>
      <c r="C108" s="388">
        <v>240</v>
      </c>
    </row>
    <row r="109" spans="1:3">
      <c r="A109" s="387">
        <v>43160</v>
      </c>
      <c r="B109" s="388">
        <v>0</v>
      </c>
      <c r="C109" s="388">
        <v>230</v>
      </c>
    </row>
    <row r="110" spans="1:3">
      <c r="A110" s="387">
        <v>43191</v>
      </c>
      <c r="B110" s="388">
        <v>0</v>
      </c>
      <c r="C110" s="388">
        <v>310</v>
      </c>
    </row>
    <row r="111" spans="1:3">
      <c r="A111" s="387">
        <v>43221</v>
      </c>
      <c r="B111" s="388">
        <v>0</v>
      </c>
      <c r="C111" s="388">
        <v>190</v>
      </c>
    </row>
    <row r="112" spans="1:3">
      <c r="A112" s="387">
        <v>43252</v>
      </c>
      <c r="B112" s="388">
        <v>0</v>
      </c>
      <c r="C112" s="388">
        <v>790</v>
      </c>
    </row>
    <row r="113" spans="1:3">
      <c r="A113" s="387">
        <v>43282</v>
      </c>
      <c r="B113" s="388">
        <v>0</v>
      </c>
      <c r="C113" s="388">
        <v>140</v>
      </c>
    </row>
    <row r="114" spans="1:3">
      <c r="A114" s="387">
        <v>43313</v>
      </c>
      <c r="B114" s="388">
        <v>0</v>
      </c>
      <c r="C114" s="388">
        <v>130</v>
      </c>
    </row>
    <row r="115" spans="1:3">
      <c r="A115" s="387">
        <v>43344</v>
      </c>
      <c r="B115" s="388">
        <v>0</v>
      </c>
      <c r="C115" s="388">
        <v>90</v>
      </c>
    </row>
    <row r="116" spans="1:3">
      <c r="A116" s="387">
        <v>43374</v>
      </c>
      <c r="B116" s="388">
        <v>0</v>
      </c>
      <c r="C116" s="388">
        <v>120</v>
      </c>
    </row>
    <row r="117" spans="1:3">
      <c r="A117" s="387">
        <v>43405</v>
      </c>
      <c r="B117" s="388">
        <v>0</v>
      </c>
      <c r="C117" s="388">
        <v>100</v>
      </c>
    </row>
    <row r="118" spans="1:3">
      <c r="A118" s="387">
        <v>43435</v>
      </c>
      <c r="B118" s="388">
        <v>0</v>
      </c>
      <c r="C118" s="388">
        <v>40</v>
      </c>
    </row>
    <row r="119" spans="1:3">
      <c r="A119" s="387">
        <v>43466</v>
      </c>
      <c r="B119" s="388">
        <v>0</v>
      </c>
      <c r="C119" s="388">
        <v>210</v>
      </c>
    </row>
    <row r="120" spans="1:3">
      <c r="A120" s="387">
        <v>43497</v>
      </c>
      <c r="B120" s="388">
        <v>0</v>
      </c>
      <c r="C120" s="388">
        <v>20</v>
      </c>
    </row>
    <row r="121" spans="1:3">
      <c r="A121" s="387">
        <v>43525</v>
      </c>
      <c r="B121" s="388">
        <v>0</v>
      </c>
      <c r="C121" s="388">
        <v>230</v>
      </c>
    </row>
    <row r="122" spans="1:3">
      <c r="A122" s="387">
        <v>43556</v>
      </c>
      <c r="B122" s="388">
        <v>0</v>
      </c>
      <c r="C122" s="388">
        <v>60</v>
      </c>
    </row>
    <row r="123" spans="1:3">
      <c r="A123" s="387">
        <v>43586</v>
      </c>
      <c r="B123" s="388">
        <v>0</v>
      </c>
      <c r="C123" s="388">
        <v>580</v>
      </c>
    </row>
    <row r="124" spans="1:3">
      <c r="A124" s="387">
        <v>43617</v>
      </c>
      <c r="B124" s="388">
        <v>0</v>
      </c>
      <c r="C124" s="388">
        <v>100</v>
      </c>
    </row>
    <row r="125" spans="1:3">
      <c r="A125" s="387">
        <v>43647</v>
      </c>
      <c r="B125" s="388">
        <v>0</v>
      </c>
      <c r="C125" s="388">
        <v>110</v>
      </c>
    </row>
    <row r="126" spans="1:3">
      <c r="A126" s="387">
        <v>43678</v>
      </c>
      <c r="B126" s="388">
        <v>0</v>
      </c>
      <c r="C126" s="388">
        <v>120</v>
      </c>
    </row>
    <row r="127" spans="1:3">
      <c r="A127" s="387">
        <v>43709</v>
      </c>
      <c r="B127" s="388">
        <v>0</v>
      </c>
      <c r="C127" s="388">
        <v>1440</v>
      </c>
    </row>
    <row r="128" spans="1:3">
      <c r="A128" s="387">
        <v>43739</v>
      </c>
      <c r="B128" s="388">
        <v>0</v>
      </c>
      <c r="C128" s="388">
        <v>90</v>
      </c>
    </row>
    <row r="129" spans="1:3">
      <c r="A129" s="387">
        <v>43770</v>
      </c>
      <c r="B129" s="388">
        <v>0</v>
      </c>
      <c r="C129" s="388">
        <v>90</v>
      </c>
    </row>
    <row r="130" spans="1:3">
      <c r="A130" s="387">
        <v>43800</v>
      </c>
      <c r="B130" s="388">
        <v>0</v>
      </c>
      <c r="C130" s="388">
        <v>150</v>
      </c>
    </row>
    <row r="131" spans="1:3">
      <c r="A131" s="387">
        <v>43831</v>
      </c>
      <c r="B131" s="388">
        <v>0</v>
      </c>
      <c r="C131" s="388">
        <v>60</v>
      </c>
    </row>
    <row r="132" spans="1:3">
      <c r="A132" s="387">
        <v>43862</v>
      </c>
      <c r="B132" s="388">
        <v>0</v>
      </c>
      <c r="C132" s="388">
        <v>20</v>
      </c>
    </row>
    <row r="133" spans="1:3">
      <c r="A133" s="387">
        <v>43891</v>
      </c>
      <c r="B133" s="388">
        <v>0</v>
      </c>
      <c r="C133" s="388">
        <v>240</v>
      </c>
    </row>
    <row r="134" spans="1:3">
      <c r="A134" s="387">
        <v>43922</v>
      </c>
      <c r="B134" s="388">
        <v>0</v>
      </c>
      <c r="C134" s="388">
        <v>120</v>
      </c>
    </row>
    <row r="135" spans="1:3">
      <c r="A135" s="387">
        <v>43952</v>
      </c>
      <c r="B135" s="388">
        <v>0</v>
      </c>
      <c r="C135" s="388">
        <v>140</v>
      </c>
    </row>
    <row r="136" spans="1:3">
      <c r="A136" s="387">
        <v>43983</v>
      </c>
      <c r="B136" s="388">
        <v>0</v>
      </c>
      <c r="C136" s="388">
        <v>40</v>
      </c>
    </row>
    <row r="137" spans="1:3">
      <c r="A137" s="387">
        <v>44013</v>
      </c>
      <c r="B137" s="388">
        <v>180</v>
      </c>
      <c r="C137" s="388">
        <v>670</v>
      </c>
    </row>
    <row r="138" spans="1:3">
      <c r="A138" s="387">
        <v>44044</v>
      </c>
      <c r="B138" s="388">
        <v>60</v>
      </c>
      <c r="C138" s="388">
        <v>820</v>
      </c>
    </row>
    <row r="139" spans="1:3">
      <c r="A139" s="387">
        <v>44075</v>
      </c>
      <c r="B139" s="388">
        <v>10</v>
      </c>
      <c r="C139" s="388">
        <v>460</v>
      </c>
    </row>
    <row r="140" spans="1:3">
      <c r="A140" s="387">
        <v>44105</v>
      </c>
      <c r="B140" s="388">
        <v>40</v>
      </c>
      <c r="C140" s="388">
        <v>1580</v>
      </c>
    </row>
    <row r="141" spans="1:3">
      <c r="A141" s="387">
        <v>44136</v>
      </c>
      <c r="B141" s="388">
        <v>130</v>
      </c>
      <c r="C141" s="388">
        <v>420</v>
      </c>
    </row>
    <row r="142" spans="1:3">
      <c r="A142" s="387">
        <v>44166</v>
      </c>
      <c r="B142" s="388">
        <v>40</v>
      </c>
      <c r="C142" s="388">
        <v>440</v>
      </c>
    </row>
    <row r="143" spans="1:3">
      <c r="A143" s="387">
        <v>44197</v>
      </c>
      <c r="B143" s="388">
        <v>30</v>
      </c>
      <c r="C143" s="388">
        <v>410</v>
      </c>
    </row>
    <row r="144" spans="1:3">
      <c r="A144" s="387">
        <v>44228</v>
      </c>
      <c r="B144" s="388">
        <v>0</v>
      </c>
      <c r="C144" s="388">
        <v>420</v>
      </c>
    </row>
    <row r="145" spans="1:3">
      <c r="A145" s="387">
        <v>44256</v>
      </c>
      <c r="B145" s="388">
        <v>0</v>
      </c>
      <c r="C145" s="388">
        <v>250</v>
      </c>
    </row>
    <row r="146" spans="1:3">
      <c r="A146" s="387">
        <v>44287</v>
      </c>
      <c r="B146" s="388">
        <v>0</v>
      </c>
      <c r="C146" s="388">
        <v>120</v>
      </c>
    </row>
    <row r="147" spans="1:3">
      <c r="A147" s="387">
        <v>44317</v>
      </c>
      <c r="B147" s="388" t="s">
        <v>954</v>
      </c>
      <c r="C147" s="388">
        <v>280</v>
      </c>
    </row>
    <row r="148" spans="1:3">
      <c r="A148" s="387">
        <v>44348</v>
      </c>
      <c r="B148" s="388" t="s">
        <v>954</v>
      </c>
      <c r="C148" s="388">
        <v>300</v>
      </c>
    </row>
    <row r="149" spans="1:3">
      <c r="A149" s="387">
        <v>44378</v>
      </c>
      <c r="B149" s="388" t="s">
        <v>954</v>
      </c>
      <c r="C149" s="388">
        <v>250</v>
      </c>
    </row>
    <row r="150" spans="1:3">
      <c r="A150" s="387">
        <v>44409</v>
      </c>
      <c r="B150" s="388" t="s">
        <v>954</v>
      </c>
      <c r="C150" s="388">
        <v>130</v>
      </c>
    </row>
    <row r="151" spans="1:3">
      <c r="A151" s="417">
        <v>44440</v>
      </c>
      <c r="B151" s="418" t="s">
        <v>954</v>
      </c>
      <c r="C151" s="418">
        <v>130</v>
      </c>
    </row>
    <row r="152" spans="1:3">
      <c r="A152" s="417">
        <v>44470</v>
      </c>
      <c r="B152" s="418">
        <v>0</v>
      </c>
      <c r="C152" s="418">
        <v>220</v>
      </c>
    </row>
    <row r="153" spans="1:3">
      <c r="A153" s="474">
        <v>44501</v>
      </c>
      <c r="B153" s="475">
        <v>0</v>
      </c>
      <c r="C153" s="475">
        <v>130</v>
      </c>
    </row>
    <row r="154" spans="1:3">
      <c r="A154" s="474">
        <v>44531</v>
      </c>
      <c r="B154" s="475" t="s">
        <v>954</v>
      </c>
      <c r="C154" s="475">
        <v>200</v>
      </c>
    </row>
    <row r="155" spans="1:3">
      <c r="A155" s="474">
        <v>44562</v>
      </c>
      <c r="B155" s="475">
        <v>0</v>
      </c>
      <c r="C155" s="475">
        <v>20</v>
      </c>
    </row>
    <row r="156" spans="1:3">
      <c r="A156" s="474">
        <v>44593</v>
      </c>
      <c r="B156" s="499">
        <v>0</v>
      </c>
      <c r="C156" s="499">
        <v>40</v>
      </c>
    </row>
    <row r="157" spans="1:3">
      <c r="A157" s="474">
        <v>44621</v>
      </c>
      <c r="B157" s="499">
        <v>0</v>
      </c>
      <c r="C157" s="499">
        <v>30</v>
      </c>
    </row>
    <row r="158" spans="1:3">
      <c r="A158" s="474">
        <v>44652</v>
      </c>
      <c r="B158" s="499">
        <v>0</v>
      </c>
      <c r="C158" s="499">
        <v>80</v>
      </c>
    </row>
    <row r="159" spans="1:3">
      <c r="A159" s="474">
        <v>44682</v>
      </c>
      <c r="B159" s="499">
        <v>0</v>
      </c>
      <c r="C159" s="499">
        <v>90</v>
      </c>
    </row>
    <row r="160" spans="1:3">
      <c r="A160" s="474">
        <v>44713</v>
      </c>
      <c r="B160" s="499">
        <v>0</v>
      </c>
      <c r="C160" s="499">
        <v>80</v>
      </c>
    </row>
    <row r="161" spans="1:3">
      <c r="A161" s="474">
        <v>44743</v>
      </c>
      <c r="B161" s="499">
        <v>0</v>
      </c>
      <c r="C161" s="499">
        <v>50</v>
      </c>
    </row>
    <row r="162" spans="1:3">
      <c r="A162" s="474">
        <v>44774</v>
      </c>
      <c r="B162" s="499">
        <v>0</v>
      </c>
      <c r="C162" s="499">
        <v>20</v>
      </c>
    </row>
    <row r="163" spans="1:3">
      <c r="A163" s="474">
        <v>44805</v>
      </c>
      <c r="B163" s="499">
        <v>0</v>
      </c>
      <c r="C163" s="499">
        <v>150</v>
      </c>
    </row>
    <row r="164" spans="1:3">
      <c r="A164" s="474">
        <v>44835</v>
      </c>
      <c r="B164" s="499">
        <v>0</v>
      </c>
      <c r="C164" s="499">
        <v>60</v>
      </c>
    </row>
    <row r="165" spans="1:3">
      <c r="A165" s="543">
        <v>44866</v>
      </c>
      <c r="B165" s="544">
        <v>0</v>
      </c>
      <c r="C165" s="544">
        <v>50</v>
      </c>
    </row>
    <row r="166" spans="1:3">
      <c r="A166" s="543">
        <v>44896</v>
      </c>
      <c r="B166" s="544">
        <v>0</v>
      </c>
      <c r="C166" s="544">
        <v>80</v>
      </c>
    </row>
    <row r="167" spans="1:3">
      <c r="A167" s="543">
        <v>44927</v>
      </c>
      <c r="B167" s="544">
        <v>0</v>
      </c>
      <c r="C167" s="544">
        <v>260</v>
      </c>
    </row>
    <row r="168" spans="1:3">
      <c r="A168" s="543">
        <v>44958</v>
      </c>
      <c r="B168" s="544">
        <v>0</v>
      </c>
      <c r="C168" s="544">
        <v>20</v>
      </c>
    </row>
    <row r="169" spans="1:3">
      <c r="A169" s="543">
        <v>44986</v>
      </c>
      <c r="B169" s="544">
        <v>0</v>
      </c>
      <c r="C169" s="544">
        <v>150</v>
      </c>
    </row>
    <row r="170" spans="1:3">
      <c r="A170" s="543">
        <v>45017</v>
      </c>
      <c r="B170" s="544">
        <v>0</v>
      </c>
      <c r="C170" s="544">
        <v>170</v>
      </c>
    </row>
    <row r="171" spans="1:3">
      <c r="A171" s="543">
        <v>45047</v>
      </c>
      <c r="B171" s="544">
        <v>0</v>
      </c>
      <c r="C171" s="544">
        <v>140</v>
      </c>
    </row>
    <row r="172" spans="1:3">
      <c r="A172" s="543">
        <v>45078</v>
      </c>
      <c r="B172" s="544">
        <v>0</v>
      </c>
      <c r="C172" s="544">
        <v>210</v>
      </c>
    </row>
    <row r="173" spans="1:3">
      <c r="A173" s="543">
        <v>45108</v>
      </c>
      <c r="B173" s="766">
        <v>0</v>
      </c>
      <c r="C173" s="544">
        <v>50</v>
      </c>
    </row>
    <row r="174" spans="1:3">
      <c r="A174" s="543">
        <v>45139</v>
      </c>
      <c r="B174" s="766">
        <v>0</v>
      </c>
      <c r="C174" s="544">
        <v>210</v>
      </c>
    </row>
    <row r="175" spans="1:3">
      <c r="A175" s="387">
        <v>45170</v>
      </c>
      <c r="B175" s="766">
        <v>0</v>
      </c>
      <c r="C175" s="544">
        <v>420</v>
      </c>
    </row>
  </sheetData>
  <hyperlinks>
    <hyperlink ref="A9" location="Contents!A1" display="&lt;&lt; link back to contents &gt;&gt;"/>
  </hyperlinks>
  <pageMargins left="0.7" right="0.7" top="0.75" bottom="0.75" header="0.3" footer="0.3"/>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6" sqref="A6:XFD6"/>
    </sheetView>
  </sheetViews>
  <sheetFormatPr defaultColWidth="8.7265625" defaultRowHeight="14.5"/>
  <cols>
    <col min="1" max="1" width="75.26953125" style="1" customWidth="1"/>
    <col min="2" max="3" width="9.26953125" style="1" customWidth="1"/>
    <col min="4" max="4" width="8.7265625" style="1"/>
    <col min="5" max="5" width="15.453125" style="1" customWidth="1"/>
    <col min="6" max="16384" width="8.7265625" style="1"/>
  </cols>
  <sheetData>
    <row r="1" spans="1:109" s="3" customFormat="1" ht="22.5" customHeight="1" thickBot="1">
      <c r="A1" s="115" t="s">
        <v>446</v>
      </c>
      <c r="B1" s="23"/>
      <c r="C1" s="23"/>
      <c r="D1" s="23"/>
      <c r="E1" s="23"/>
      <c r="F1" s="23"/>
      <c r="G1" s="23"/>
      <c r="H1" s="23"/>
    </row>
    <row r="2" spans="1:109" s="3" customFormat="1" ht="22.5" customHeight="1" thickTop="1">
      <c r="A2" s="114" t="s">
        <v>500</v>
      </c>
      <c r="B2" s="23"/>
      <c r="C2" s="23"/>
      <c r="D2" s="23"/>
      <c r="E2" s="23"/>
      <c r="F2" s="23"/>
      <c r="G2" s="23"/>
      <c r="H2" s="23"/>
    </row>
    <row r="3" spans="1:109" s="113" customFormat="1" ht="22.5"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2.5" customHeight="1">
      <c r="A4" s="46" t="s">
        <v>445</v>
      </c>
      <c r="B4" s="23"/>
      <c r="C4" s="23"/>
      <c r="D4" s="23"/>
      <c r="E4" s="23"/>
      <c r="F4" s="23"/>
      <c r="G4" s="23"/>
      <c r="H4" s="23"/>
      <c r="I4" s="23"/>
      <c r="J4" s="23"/>
      <c r="K4" s="23"/>
      <c r="L4" s="23"/>
      <c r="M4" s="23"/>
      <c r="N4" s="23"/>
    </row>
    <row r="5" spans="1:109" s="3" customFormat="1" ht="22.5" customHeight="1">
      <c r="A5" s="46" t="s">
        <v>447</v>
      </c>
      <c r="B5" s="23"/>
      <c r="C5" s="23"/>
      <c r="D5" s="23"/>
      <c r="E5" s="23"/>
      <c r="F5" s="23"/>
      <c r="G5" s="23"/>
      <c r="H5" s="23"/>
      <c r="I5" s="23"/>
      <c r="J5" s="23"/>
      <c r="K5" s="23"/>
      <c r="L5" s="23"/>
      <c r="M5" s="23"/>
      <c r="N5" s="23"/>
    </row>
    <row r="6" spans="1:109" s="3" customFormat="1" ht="26.65" customHeight="1">
      <c r="A6" s="5" t="s">
        <v>97</v>
      </c>
    </row>
    <row r="7" spans="1:109" s="3" customFormat="1" ht="21.65" customHeight="1">
      <c r="A7" s="131" t="s">
        <v>323</v>
      </c>
      <c r="B7" s="47" t="s">
        <v>427</v>
      </c>
      <c r="C7" s="47" t="s">
        <v>428</v>
      </c>
      <c r="D7" s="47" t="s">
        <v>429</v>
      </c>
      <c r="E7" s="132" t="s">
        <v>171</v>
      </c>
    </row>
    <row r="8" spans="1:109" s="3" customFormat="1" ht="21.65" customHeight="1">
      <c r="A8" s="3" t="s">
        <v>173</v>
      </c>
      <c r="B8" s="85">
        <v>0.48784996097609407</v>
      </c>
      <c r="C8" s="85">
        <v>0.43503976450296739</v>
      </c>
      <c r="D8" s="85">
        <v>0.41580292974639521</v>
      </c>
      <c r="E8" s="136">
        <v>0.43139026524343904</v>
      </c>
    </row>
    <row r="9" spans="1:109" s="3" customFormat="1" ht="21.65" customHeight="1">
      <c r="A9" s="3" t="s">
        <v>174</v>
      </c>
      <c r="B9" s="85">
        <v>0.19244819662314266</v>
      </c>
      <c r="C9" s="85">
        <v>0.13944513622518717</v>
      </c>
      <c r="D9" s="85">
        <v>0.14417894220556235</v>
      </c>
      <c r="E9" s="85">
        <v>0.14461088983310261</v>
      </c>
    </row>
    <row r="10" spans="1:109" s="3" customFormat="1" ht="21.65" customHeight="1">
      <c r="A10" s="3" t="s">
        <v>177</v>
      </c>
      <c r="B10" s="85">
        <v>0.12854795142526385</v>
      </c>
      <c r="C10" s="85">
        <v>0.10376489224807471</v>
      </c>
      <c r="D10" s="85">
        <v>0.13446964706847239</v>
      </c>
      <c r="E10" s="136">
        <v>0.11655326140668106</v>
      </c>
    </row>
    <row r="11" spans="1:109" s="3" customFormat="1" ht="21.65" customHeight="1">
      <c r="A11" s="3" t="s">
        <v>176</v>
      </c>
      <c r="B11" s="85">
        <v>0.18163386180680022</v>
      </c>
      <c r="C11" s="85">
        <v>0.11302196173170719</v>
      </c>
      <c r="D11" s="85">
        <v>8.7575955118264173E-2</v>
      </c>
      <c r="E11" s="136">
        <v>0.1096665319867306</v>
      </c>
    </row>
    <row r="12" spans="1:109" s="3" customFormat="1" ht="21.65" customHeight="1">
      <c r="A12" s="3" t="s">
        <v>175</v>
      </c>
      <c r="B12" s="85">
        <v>0.21900293311074415</v>
      </c>
      <c r="C12" s="85">
        <v>0.11174936265943938</v>
      </c>
      <c r="D12" s="85">
        <v>7.4316161127385011E-2</v>
      </c>
      <c r="E12" s="136">
        <v>0.10614372524083812</v>
      </c>
    </row>
    <row r="13" spans="1:109" s="3" customFormat="1" ht="14"/>
    <row r="14" spans="1:109" s="3" customFormat="1" ht="14"/>
    <row r="15" spans="1:109" s="3" customFormat="1" ht="14"/>
    <row r="16" spans="1:109" s="3" customFormat="1" ht="14"/>
    <row r="17" s="3" customFormat="1" ht="14"/>
    <row r="18" s="3" customFormat="1" ht="14"/>
    <row r="19" s="3" customFormat="1" ht="14"/>
    <row r="20" s="3" customFormat="1" ht="14"/>
    <row r="21" s="3" customFormat="1" ht="14"/>
    <row r="22" s="3" customFormat="1" ht="14"/>
    <row r="23" s="3" customFormat="1" ht="14"/>
    <row r="24" s="3" customFormat="1" ht="14"/>
    <row r="25" s="3" customFormat="1" ht="14"/>
    <row r="26" s="3" customFormat="1" ht="14"/>
    <row r="27" s="3" customFormat="1" ht="14"/>
    <row r="28" s="3" customFormat="1" ht="14"/>
    <row r="29" s="3" customFormat="1" ht="14"/>
    <row r="30" s="3" customFormat="1" ht="14"/>
    <row r="31" s="3" customFormat="1" ht="14"/>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6"/>
  <sheetViews>
    <sheetView showGridLines="0" workbookViewId="0">
      <selection activeCell="A3" sqref="A3"/>
    </sheetView>
  </sheetViews>
  <sheetFormatPr defaultRowHeight="14.5"/>
  <sheetData>
    <row r="1" spans="1:109" s="3" customFormat="1" ht="22.5" customHeight="1" thickBot="1">
      <c r="A1" s="115" t="s">
        <v>446</v>
      </c>
      <c r="B1" s="23"/>
      <c r="C1" s="23"/>
      <c r="D1" s="23"/>
      <c r="E1" s="23"/>
      <c r="F1" s="23"/>
      <c r="G1" s="23"/>
      <c r="H1" s="23"/>
    </row>
    <row r="2" spans="1:109" s="3" customFormat="1" ht="22.5" customHeight="1" thickTop="1">
      <c r="A2" s="114" t="s">
        <v>451</v>
      </c>
      <c r="B2" s="23"/>
      <c r="C2" s="23"/>
      <c r="D2" s="23"/>
      <c r="E2" s="23"/>
      <c r="F2" s="23"/>
      <c r="G2" s="23"/>
      <c r="H2" s="23"/>
    </row>
    <row r="3" spans="1:109" s="113" customFormat="1" ht="22.5"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2.5" customHeight="1">
      <c r="A4" s="46" t="s">
        <v>445</v>
      </c>
      <c r="B4" s="23"/>
      <c r="C4" s="23"/>
      <c r="D4" s="23"/>
      <c r="E4" s="23"/>
      <c r="F4" s="23"/>
      <c r="G4" s="23"/>
      <c r="H4" s="23"/>
      <c r="I4" s="23"/>
      <c r="J4" s="23"/>
      <c r="K4" s="23"/>
      <c r="L4" s="23"/>
      <c r="M4" s="23"/>
      <c r="N4" s="23"/>
    </row>
    <row r="5" spans="1:109" s="3" customFormat="1" ht="22.5" customHeight="1">
      <c r="A5" s="46" t="s">
        <v>447</v>
      </c>
      <c r="B5" s="23"/>
      <c r="C5" s="23"/>
      <c r="D5" s="23"/>
      <c r="E5" s="23"/>
      <c r="F5" s="23"/>
      <c r="G5" s="23"/>
      <c r="H5" s="23"/>
      <c r="I5" s="23"/>
      <c r="J5" s="23"/>
      <c r="K5" s="23"/>
      <c r="L5" s="23"/>
      <c r="M5" s="23"/>
      <c r="N5" s="23"/>
    </row>
    <row r="36" spans="1:1" s="3" customFormat="1" ht="14">
      <c r="A36" s="5" t="s">
        <v>97</v>
      </c>
    </row>
  </sheetData>
  <hyperlinks>
    <hyperlink ref="A36" location="Contents!A1" display="&lt;&lt; link back to contents &gt;&gt;"/>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showGridLines="0" workbookViewId="0">
      <selection activeCell="A5" sqref="A5:XFD5"/>
    </sheetView>
  </sheetViews>
  <sheetFormatPr defaultColWidth="8.7265625" defaultRowHeight="14.5"/>
  <cols>
    <col min="1" max="1" width="32.54296875" style="1" customWidth="1"/>
    <col min="2" max="2" width="8.7265625" style="1" customWidth="1"/>
    <col min="3" max="4" width="9.26953125" style="1" customWidth="1"/>
    <col min="5" max="5" width="8.7265625" style="1"/>
    <col min="6" max="6" width="9.453125" style="1" customWidth="1"/>
    <col min="7" max="7" width="15.453125" style="1" customWidth="1"/>
    <col min="8" max="16384" width="8.7265625" style="1"/>
  </cols>
  <sheetData>
    <row r="1" spans="1:109" s="3" customFormat="1" ht="22.5" customHeight="1" thickBot="1">
      <c r="A1" s="115" t="s">
        <v>449</v>
      </c>
      <c r="B1" s="23"/>
      <c r="C1" s="23"/>
      <c r="D1" s="23"/>
      <c r="E1" s="23"/>
      <c r="F1" s="23"/>
      <c r="G1" s="23"/>
      <c r="H1" s="23"/>
    </row>
    <row r="2" spans="1:109" s="3" customFormat="1" ht="22.5" customHeight="1" thickTop="1">
      <c r="A2" s="114" t="s">
        <v>500</v>
      </c>
      <c r="B2" s="23"/>
      <c r="C2" s="23"/>
      <c r="D2" s="23"/>
      <c r="E2" s="23"/>
      <c r="F2" s="23"/>
      <c r="G2" s="23"/>
      <c r="H2" s="23"/>
    </row>
    <row r="3" spans="1:109" s="113" customFormat="1" ht="22.5"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2.5" customHeight="1">
      <c r="A4" s="46" t="s">
        <v>450</v>
      </c>
      <c r="B4" s="23"/>
      <c r="C4" s="23"/>
      <c r="D4" s="23"/>
      <c r="E4" s="23"/>
      <c r="F4" s="23"/>
      <c r="G4" s="23"/>
      <c r="H4" s="23"/>
      <c r="I4" s="23"/>
      <c r="J4" s="23"/>
      <c r="K4" s="23"/>
      <c r="L4" s="23"/>
      <c r="M4" s="23"/>
      <c r="N4" s="23"/>
    </row>
    <row r="5" spans="1:109" s="3" customFormat="1" ht="21.65" customHeight="1">
      <c r="A5" s="5" t="s">
        <v>97</v>
      </c>
    </row>
    <row r="6" spans="1:109" s="3" customFormat="1" ht="14">
      <c r="A6" s="131" t="s">
        <v>323</v>
      </c>
      <c r="B6" s="145" t="s">
        <v>426</v>
      </c>
      <c r="C6" s="145" t="s">
        <v>427</v>
      </c>
      <c r="D6" s="145" t="s">
        <v>428</v>
      </c>
      <c r="E6" s="145" t="s">
        <v>429</v>
      </c>
      <c r="F6" s="145" t="s">
        <v>430</v>
      </c>
      <c r="G6" s="11" t="s">
        <v>171</v>
      </c>
    </row>
    <row r="7" spans="1:109" s="3" customFormat="1" ht="14">
      <c r="A7" s="3" t="s">
        <v>178</v>
      </c>
      <c r="B7" s="85">
        <v>0.31742654027089456</v>
      </c>
      <c r="C7" s="85">
        <v>0.37922263175935411</v>
      </c>
      <c r="D7" s="85">
        <v>0.46306408714885228</v>
      </c>
      <c r="E7" s="85">
        <v>0.52055259008452437</v>
      </c>
      <c r="F7" s="85">
        <v>0.56186843277791831</v>
      </c>
      <c r="G7" s="136">
        <v>0.46640926119820802</v>
      </c>
    </row>
    <row r="8" spans="1:109" s="3" customFormat="1" ht="14"/>
    <row r="9" spans="1:109" s="3" customFormat="1" ht="14"/>
    <row r="10" spans="1:109" s="3" customFormat="1" ht="14"/>
    <row r="11" spans="1:109" s="3" customFormat="1" ht="14"/>
    <row r="12" spans="1:109" s="3" customFormat="1" ht="14"/>
    <row r="13" spans="1:109" s="3" customFormat="1" ht="14"/>
    <row r="14" spans="1:109" s="3" customFormat="1" ht="14"/>
    <row r="15" spans="1:109" s="3" customFormat="1" ht="14"/>
    <row r="16" spans="1:109" s="3" customFormat="1" ht="14"/>
    <row r="17" s="3" customFormat="1" ht="14"/>
    <row r="18" s="3" customFormat="1" ht="14"/>
    <row r="19" s="3" customFormat="1" ht="14"/>
    <row r="20" s="3" customFormat="1" ht="14"/>
    <row r="21" s="3" customFormat="1" ht="14"/>
    <row r="22" s="3" customFormat="1" ht="14"/>
    <row r="23" s="3" customFormat="1" ht="14"/>
    <row r="24" s="3" customFormat="1" ht="14"/>
    <row r="25" s="3" customFormat="1" ht="14"/>
    <row r="26" s="3" customFormat="1" ht="14"/>
    <row r="27" s="3" customFormat="1" ht="14"/>
    <row r="28" s="3" customFormat="1" ht="14"/>
    <row r="29" s="3" customFormat="1" ht="14"/>
    <row r="30" s="3" customFormat="1" ht="14"/>
    <row r="31" s="3" customFormat="1" ht="14"/>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sqref="A1:XFD1"/>
    </sheetView>
  </sheetViews>
  <sheetFormatPr defaultRowHeight="14.5"/>
  <sheetData>
    <row r="1" spans="1:109" s="3" customFormat="1" ht="22.5" customHeight="1" thickBot="1">
      <c r="A1" s="115" t="s">
        <v>449</v>
      </c>
      <c r="B1" s="23"/>
      <c r="C1" s="23"/>
      <c r="D1" s="23"/>
      <c r="E1" s="23"/>
      <c r="F1" s="23"/>
      <c r="G1" s="23"/>
      <c r="H1" s="23"/>
    </row>
    <row r="2" spans="1:109" s="3" customFormat="1" ht="22.5" customHeight="1" thickTop="1">
      <c r="A2" s="114" t="s">
        <v>452</v>
      </c>
      <c r="B2" s="23"/>
      <c r="C2" s="23"/>
      <c r="D2" s="23"/>
      <c r="E2" s="23"/>
      <c r="F2" s="23"/>
      <c r="G2" s="23"/>
      <c r="H2" s="23"/>
    </row>
    <row r="3" spans="1:109" s="113" customFormat="1" ht="22.5" customHeight="1">
      <c r="A3" s="114" t="s">
        <v>142</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2.5" customHeight="1">
      <c r="A4" s="46" t="s">
        <v>450</v>
      </c>
      <c r="B4" s="23"/>
      <c r="C4" s="23"/>
      <c r="D4" s="23"/>
      <c r="E4" s="23"/>
      <c r="F4" s="23"/>
      <c r="G4" s="23"/>
      <c r="H4" s="23"/>
      <c r="I4" s="23"/>
      <c r="J4" s="23"/>
      <c r="K4" s="23"/>
      <c r="L4" s="23"/>
      <c r="M4" s="23"/>
      <c r="N4" s="23"/>
    </row>
    <row r="5" spans="1:109" s="3" customFormat="1" ht="21.65" customHeight="1">
      <c r="A5" s="5" t="s">
        <v>97</v>
      </c>
    </row>
  </sheetData>
  <hyperlinks>
    <hyperlink ref="A5" location="Contents!A1" display="&lt;&lt; link back to contents &gt;&gt;"/>
  </hyperlink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A3" sqref="A3"/>
    </sheetView>
  </sheetViews>
  <sheetFormatPr defaultColWidth="8.7265625" defaultRowHeight="14"/>
  <cols>
    <col min="1" max="1" width="39.54296875" style="3" customWidth="1"/>
    <col min="2" max="2" width="24.7265625" style="3" customWidth="1"/>
    <col min="3" max="3" width="23.54296875" style="3" customWidth="1"/>
    <col min="4" max="16384" width="8.7265625" style="3"/>
  </cols>
  <sheetData>
    <row r="1" spans="1:109" ht="22.5" customHeight="1" thickBot="1">
      <c r="A1" s="115" t="s">
        <v>466</v>
      </c>
      <c r="D1" s="23"/>
      <c r="E1" s="23"/>
      <c r="F1" s="23"/>
      <c r="G1" s="23"/>
      <c r="H1" s="23"/>
    </row>
    <row r="2" spans="1:109" ht="22.5" customHeight="1" thickTop="1">
      <c r="A2" s="114" t="s">
        <v>500</v>
      </c>
      <c r="D2" s="23"/>
      <c r="E2" s="23"/>
      <c r="F2" s="23"/>
      <c r="G2" s="23"/>
      <c r="H2" s="23"/>
    </row>
    <row r="3" spans="1:109" s="113" customFormat="1" ht="22.5" customHeight="1">
      <c r="A3" s="3" t="s">
        <v>458</v>
      </c>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ht="20.149999999999999" customHeight="1">
      <c r="A4" s="46" t="s">
        <v>457</v>
      </c>
      <c r="D4" s="23"/>
      <c r="E4" s="23"/>
      <c r="F4" s="23"/>
      <c r="G4" s="23"/>
      <c r="H4" s="23"/>
      <c r="I4" s="23"/>
      <c r="J4" s="23"/>
      <c r="K4" s="23"/>
      <c r="L4" s="23"/>
      <c r="M4" s="23"/>
      <c r="N4" s="23"/>
    </row>
    <row r="5" spans="1:109" ht="20.149999999999999" customHeight="1">
      <c r="A5" s="46" t="s">
        <v>467</v>
      </c>
      <c r="D5" s="23"/>
      <c r="E5" s="23"/>
      <c r="F5" s="23"/>
      <c r="G5" s="23"/>
      <c r="H5" s="23"/>
      <c r="I5" s="23"/>
      <c r="J5" s="23"/>
      <c r="K5" s="23"/>
      <c r="L5" s="23"/>
      <c r="M5" s="23"/>
      <c r="N5" s="23"/>
    </row>
    <row r="6" spans="1:109" ht="20.149999999999999" customHeight="1">
      <c r="A6" s="46" t="s">
        <v>468</v>
      </c>
      <c r="D6" s="23"/>
      <c r="E6" s="23"/>
      <c r="F6" s="23"/>
      <c r="G6" s="23"/>
      <c r="H6" s="23"/>
      <c r="I6" s="23"/>
      <c r="J6" s="23"/>
      <c r="K6" s="23"/>
      <c r="L6" s="23"/>
      <c r="M6" s="23"/>
      <c r="N6" s="23"/>
    </row>
    <row r="7" spans="1:109" ht="21.65" customHeight="1">
      <c r="A7" s="5" t="s">
        <v>97</v>
      </c>
    </row>
    <row r="8" spans="1:109">
      <c r="A8" s="131" t="s">
        <v>323</v>
      </c>
      <c r="B8" s="148" t="s">
        <v>188</v>
      </c>
      <c r="C8" s="148" t="s">
        <v>189</v>
      </c>
    </row>
    <row r="9" spans="1:109">
      <c r="A9" s="3" t="s">
        <v>185</v>
      </c>
      <c r="B9" s="146">
        <v>3255</v>
      </c>
      <c r="C9" s="147">
        <v>0.34</v>
      </c>
      <c r="E9" s="87"/>
    </row>
    <row r="10" spans="1:109">
      <c r="A10" s="3" t="s">
        <v>186</v>
      </c>
      <c r="B10" s="146">
        <v>4323</v>
      </c>
      <c r="C10" s="147">
        <v>0.45200000000000001</v>
      </c>
      <c r="E10" s="87"/>
    </row>
    <row r="11" spans="1:109">
      <c r="A11" s="3" t="s">
        <v>187</v>
      </c>
      <c r="B11" s="146">
        <v>1992</v>
      </c>
      <c r="C11" s="147">
        <v>0.20800000000000002</v>
      </c>
      <c r="E11" s="87"/>
    </row>
    <row r="12" spans="1:109">
      <c r="A12" s="3" t="s">
        <v>0</v>
      </c>
      <c r="B12" s="146">
        <v>9571</v>
      </c>
      <c r="C12" s="147">
        <v>1</v>
      </c>
      <c r="E12" s="87"/>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3" sqref="A3"/>
    </sheetView>
  </sheetViews>
  <sheetFormatPr defaultRowHeight="14.5"/>
  <sheetData>
    <row r="1" spans="1:109" s="3" customFormat="1" ht="22.5" customHeight="1" thickBot="1">
      <c r="A1" s="115" t="s">
        <v>466</v>
      </c>
      <c r="D1" s="23"/>
      <c r="E1" s="23"/>
      <c r="F1" s="23"/>
      <c r="G1" s="23"/>
      <c r="H1" s="23"/>
    </row>
    <row r="2" spans="1:109" s="3" customFormat="1" ht="22.5" customHeight="1" thickTop="1">
      <c r="A2" s="114" t="s">
        <v>470</v>
      </c>
      <c r="D2" s="23"/>
      <c r="E2" s="23"/>
      <c r="F2" s="23"/>
      <c r="G2" s="23"/>
      <c r="H2" s="23"/>
    </row>
    <row r="3" spans="1:109" s="113" customFormat="1" ht="22.5" customHeight="1">
      <c r="A3" s="3" t="s">
        <v>458</v>
      </c>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0.149999999999999" customHeight="1">
      <c r="A4" s="46" t="s">
        <v>457</v>
      </c>
      <c r="D4" s="23"/>
      <c r="E4" s="23"/>
      <c r="F4" s="23"/>
      <c r="G4" s="23"/>
      <c r="H4" s="23"/>
      <c r="I4" s="23"/>
      <c r="J4" s="23"/>
      <c r="K4" s="23"/>
      <c r="L4" s="23"/>
      <c r="M4" s="23"/>
      <c r="N4" s="23"/>
    </row>
    <row r="5" spans="1:109" s="3" customFormat="1" ht="20.149999999999999" customHeight="1">
      <c r="A5" s="46" t="s">
        <v>467</v>
      </c>
      <c r="D5" s="23"/>
      <c r="E5" s="23"/>
      <c r="F5" s="23"/>
      <c r="G5" s="23"/>
      <c r="H5" s="23"/>
      <c r="I5" s="23"/>
      <c r="J5" s="23"/>
      <c r="K5" s="23"/>
      <c r="L5" s="23"/>
      <c r="M5" s="23"/>
      <c r="N5" s="23"/>
    </row>
    <row r="6" spans="1:109" s="3" customFormat="1" ht="20.149999999999999" customHeight="1">
      <c r="A6" s="46" t="s">
        <v>468</v>
      </c>
      <c r="D6" s="23"/>
      <c r="E6" s="23"/>
      <c r="F6" s="23"/>
      <c r="G6" s="23"/>
      <c r="H6" s="23"/>
      <c r="I6" s="23"/>
      <c r="J6" s="23"/>
      <c r="K6" s="23"/>
      <c r="L6" s="23"/>
      <c r="M6" s="23"/>
      <c r="N6" s="23"/>
    </row>
    <row r="7" spans="1:109" s="3" customFormat="1" ht="19.5" customHeight="1">
      <c r="A7" s="5" t="s">
        <v>97</v>
      </c>
    </row>
  </sheetData>
  <hyperlinks>
    <hyperlink ref="A7" location="Contents!A1" display="&lt;&lt; link back to contents &gt;&gt;"/>
  </hyperlink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1"/>
  <sheetViews>
    <sheetView workbookViewId="0">
      <selection activeCell="A11" sqref="A11"/>
    </sheetView>
  </sheetViews>
  <sheetFormatPr defaultColWidth="8.7265625" defaultRowHeight="14.5"/>
  <cols>
    <col min="1" max="1" width="16.26953125" style="1" customWidth="1"/>
    <col min="2" max="7" width="17.7265625" style="135" customWidth="1"/>
    <col min="8" max="8" width="8.7265625" style="135"/>
    <col min="9" max="16384" width="8.7265625" style="1"/>
  </cols>
  <sheetData>
    <row r="1" spans="1:109" s="3" customFormat="1" ht="22.5" customHeight="1" thickBot="1">
      <c r="A1" s="115" t="s">
        <v>476</v>
      </c>
      <c r="B1" s="23"/>
      <c r="C1" s="23"/>
      <c r="D1" s="23"/>
      <c r="E1" s="23"/>
      <c r="F1" s="23"/>
      <c r="G1" s="23"/>
      <c r="H1" s="23"/>
    </row>
    <row r="2" spans="1:109" s="3" customFormat="1" ht="20.149999999999999" customHeight="1" thickTop="1">
      <c r="A2" s="114" t="s">
        <v>500</v>
      </c>
      <c r="B2" s="23"/>
      <c r="C2" s="23"/>
      <c r="D2" s="23"/>
      <c r="E2" s="23"/>
      <c r="F2" s="23"/>
      <c r="G2" s="23"/>
      <c r="H2" s="23"/>
    </row>
    <row r="3" spans="1:109" s="113" customFormat="1" ht="20.149999999999999" customHeight="1">
      <c r="A3" s="3" t="s">
        <v>458</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0.149999999999999" customHeight="1">
      <c r="A4" s="46" t="s">
        <v>471</v>
      </c>
      <c r="B4" s="23"/>
      <c r="C4" s="23"/>
      <c r="D4" s="23"/>
      <c r="E4" s="23"/>
      <c r="F4" s="23"/>
      <c r="G4" s="23"/>
      <c r="H4" s="23"/>
      <c r="I4" s="23"/>
      <c r="J4" s="23"/>
      <c r="K4" s="23"/>
      <c r="L4" s="23"/>
      <c r="M4" s="23"/>
      <c r="N4" s="23"/>
    </row>
    <row r="5" spans="1:109" s="3" customFormat="1" ht="20.149999999999999" customHeight="1">
      <c r="A5" s="46" t="s">
        <v>472</v>
      </c>
      <c r="B5" s="23"/>
      <c r="C5" s="23"/>
      <c r="D5" s="23"/>
      <c r="E5" s="23"/>
      <c r="F5" s="23"/>
      <c r="G5" s="23"/>
      <c r="H5" s="23"/>
      <c r="I5" s="23"/>
      <c r="J5" s="23"/>
      <c r="K5" s="23"/>
      <c r="L5" s="23"/>
      <c r="M5" s="23"/>
      <c r="N5" s="23"/>
    </row>
    <row r="6" spans="1:109" s="3" customFormat="1" ht="20.149999999999999" customHeight="1">
      <c r="A6" s="46" t="s">
        <v>473</v>
      </c>
      <c r="B6" s="23"/>
      <c r="C6" s="23"/>
      <c r="D6" s="23"/>
      <c r="E6" s="23"/>
      <c r="F6" s="23"/>
      <c r="G6" s="23"/>
      <c r="H6" s="23"/>
      <c r="I6" s="23"/>
      <c r="J6" s="23"/>
      <c r="K6" s="23"/>
      <c r="L6" s="23"/>
      <c r="M6" s="23"/>
      <c r="N6" s="23"/>
    </row>
    <row r="7" spans="1:109" s="3" customFormat="1" ht="20.149999999999999" customHeight="1">
      <c r="A7" s="46" t="s">
        <v>474</v>
      </c>
      <c r="B7" s="23"/>
      <c r="C7" s="23"/>
      <c r="D7" s="23"/>
      <c r="E7" s="23"/>
      <c r="F7" s="23"/>
      <c r="G7" s="23"/>
      <c r="H7" s="23"/>
    </row>
    <row r="8" spans="1:109" ht="20.149999999999999" customHeight="1">
      <c r="A8" s="46" t="s">
        <v>475</v>
      </c>
    </row>
    <row r="9" spans="1:109" ht="19.149999999999999" customHeight="1">
      <c r="A9" s="5" t="s">
        <v>97</v>
      </c>
      <c r="B9" s="3"/>
      <c r="C9" s="3"/>
      <c r="D9" s="3"/>
      <c r="E9" s="3"/>
      <c r="F9" s="3"/>
      <c r="G9" s="3"/>
    </row>
    <row r="10" spans="1:109" ht="72" customHeight="1" thickBot="1">
      <c r="A10" s="151" t="s">
        <v>323</v>
      </c>
      <c r="B10" s="152" t="s">
        <v>477</v>
      </c>
      <c r="C10" s="152" t="s">
        <v>478</v>
      </c>
      <c r="D10" s="153" t="s">
        <v>479</v>
      </c>
      <c r="E10" s="154" t="s">
        <v>480</v>
      </c>
      <c r="F10" s="152" t="s">
        <v>481</v>
      </c>
      <c r="G10" s="152" t="s">
        <v>482</v>
      </c>
      <c r="H10" s="23"/>
      <c r="I10" s="3"/>
      <c r="J10" s="3"/>
      <c r="K10" s="3"/>
      <c r="L10" s="3"/>
    </row>
    <row r="11" spans="1:109" ht="19.5" customHeight="1">
      <c r="A11" s="149" t="s">
        <v>191</v>
      </c>
      <c r="B11" s="155">
        <v>166</v>
      </c>
      <c r="C11" s="156">
        <v>33.200000000000003</v>
      </c>
      <c r="D11" s="157">
        <v>229</v>
      </c>
      <c r="E11" s="158">
        <v>45.7</v>
      </c>
      <c r="F11" s="155">
        <v>105</v>
      </c>
      <c r="G11" s="156">
        <v>21</v>
      </c>
      <c r="H11" s="23"/>
      <c r="I11" s="3"/>
      <c r="J11" s="3"/>
      <c r="K11" s="3"/>
      <c r="L11" s="87"/>
      <c r="M11" s="87"/>
      <c r="N11" s="87"/>
      <c r="P11" s="77"/>
      <c r="Q11" s="77"/>
      <c r="R11" s="77"/>
    </row>
    <row r="12" spans="1:109" ht="19.5" customHeight="1">
      <c r="A12" s="149" t="s">
        <v>192</v>
      </c>
      <c r="B12" s="155">
        <v>151</v>
      </c>
      <c r="C12" s="156">
        <v>30.599999999999998</v>
      </c>
      <c r="D12" s="157">
        <v>211</v>
      </c>
      <c r="E12" s="158">
        <v>42.699999999999996</v>
      </c>
      <c r="F12" s="155">
        <v>132</v>
      </c>
      <c r="G12" s="156">
        <v>26.700000000000003</v>
      </c>
      <c r="H12" s="23"/>
      <c r="I12" s="3"/>
      <c r="J12" s="3"/>
      <c r="K12" s="3"/>
      <c r="L12" s="87"/>
      <c r="M12" s="87"/>
      <c r="N12" s="87"/>
      <c r="P12" s="77"/>
      <c r="Q12" s="77"/>
      <c r="R12" s="77"/>
    </row>
    <row r="13" spans="1:109" ht="19.5" customHeight="1">
      <c r="A13" s="149" t="s">
        <v>193</v>
      </c>
      <c r="B13" s="155">
        <v>176</v>
      </c>
      <c r="C13" s="156">
        <v>35</v>
      </c>
      <c r="D13" s="157">
        <v>243</v>
      </c>
      <c r="E13" s="158">
        <v>48.3</v>
      </c>
      <c r="F13" s="155">
        <v>84</v>
      </c>
      <c r="G13" s="156">
        <v>16.7</v>
      </c>
      <c r="H13" s="23"/>
      <c r="I13" s="3"/>
      <c r="J13" s="3"/>
      <c r="K13" s="3"/>
      <c r="L13" s="87"/>
      <c r="M13" s="87"/>
      <c r="N13" s="87"/>
      <c r="P13" s="77"/>
      <c r="Q13" s="77"/>
      <c r="R13" s="77"/>
    </row>
    <row r="14" spans="1:109" ht="19.5" customHeight="1">
      <c r="A14" s="149" t="s">
        <v>194</v>
      </c>
      <c r="B14" s="155">
        <v>151</v>
      </c>
      <c r="C14" s="156">
        <v>30.099999999999998</v>
      </c>
      <c r="D14" s="157">
        <v>228</v>
      </c>
      <c r="E14" s="158">
        <v>45.5</v>
      </c>
      <c r="F14" s="155">
        <v>123</v>
      </c>
      <c r="G14" s="156">
        <v>24.5</v>
      </c>
      <c r="H14" s="23"/>
      <c r="I14" s="3"/>
      <c r="J14" s="3"/>
      <c r="K14" s="3"/>
      <c r="L14" s="87"/>
      <c r="M14" s="87"/>
      <c r="N14" s="87"/>
      <c r="P14" s="77"/>
      <c r="Q14" s="77"/>
      <c r="R14" s="77"/>
    </row>
    <row r="15" spans="1:109" ht="19.5" customHeight="1">
      <c r="A15" s="149" t="s">
        <v>195</v>
      </c>
      <c r="B15" s="155">
        <v>276</v>
      </c>
      <c r="C15" s="156">
        <v>55.900000000000006</v>
      </c>
      <c r="D15" s="157">
        <v>156</v>
      </c>
      <c r="E15" s="158">
        <v>31.7</v>
      </c>
      <c r="F15" s="155">
        <v>61</v>
      </c>
      <c r="G15" s="156">
        <v>12.3</v>
      </c>
      <c r="H15" s="23"/>
      <c r="I15" s="3"/>
      <c r="J15" s="3"/>
      <c r="K15" s="3"/>
      <c r="L15" s="87"/>
      <c r="M15" s="87"/>
      <c r="N15" s="87"/>
      <c r="P15" s="77"/>
      <c r="Q15" s="77"/>
      <c r="R15" s="77"/>
    </row>
    <row r="16" spans="1:109" ht="19.5" customHeight="1">
      <c r="A16" s="149" t="s">
        <v>196</v>
      </c>
      <c r="B16" s="155">
        <v>72</v>
      </c>
      <c r="C16" s="156">
        <v>39.900000000000006</v>
      </c>
      <c r="D16" s="157">
        <v>78</v>
      </c>
      <c r="E16" s="158">
        <v>42.9</v>
      </c>
      <c r="F16" s="155">
        <v>31</v>
      </c>
      <c r="G16" s="156">
        <v>17.2</v>
      </c>
      <c r="H16" s="23"/>
      <c r="I16" s="3"/>
      <c r="J16" s="3"/>
      <c r="K16" s="3"/>
      <c r="L16" s="87"/>
      <c r="M16" s="87"/>
      <c r="N16" s="87"/>
      <c r="P16" s="77"/>
      <c r="Q16" s="77"/>
      <c r="R16" s="77"/>
    </row>
    <row r="17" spans="1:18" ht="19.5" customHeight="1">
      <c r="A17" s="149" t="s">
        <v>197</v>
      </c>
      <c r="B17" s="155">
        <v>128</v>
      </c>
      <c r="C17" s="156">
        <v>25.2</v>
      </c>
      <c r="D17" s="157">
        <v>287</v>
      </c>
      <c r="E17" s="158">
        <v>56.399999999999991</v>
      </c>
      <c r="F17" s="155">
        <v>94</v>
      </c>
      <c r="G17" s="156">
        <v>18.5</v>
      </c>
      <c r="H17" s="23"/>
      <c r="I17" s="3"/>
      <c r="J17" s="3"/>
      <c r="K17" s="3"/>
      <c r="L17" s="87"/>
      <c r="M17" s="87"/>
      <c r="N17" s="87"/>
      <c r="P17" s="77"/>
      <c r="Q17" s="77"/>
      <c r="R17" s="77"/>
    </row>
    <row r="18" spans="1:18" ht="19.5" customHeight="1">
      <c r="A18" s="149" t="s">
        <v>198</v>
      </c>
      <c r="B18" s="155">
        <v>146</v>
      </c>
      <c r="C18" s="156">
        <v>30</v>
      </c>
      <c r="D18" s="157">
        <v>255</v>
      </c>
      <c r="E18" s="158">
        <v>52.5</v>
      </c>
      <c r="F18" s="155">
        <v>85</v>
      </c>
      <c r="G18" s="156">
        <v>17.5</v>
      </c>
      <c r="H18" s="23"/>
      <c r="I18" s="3"/>
      <c r="J18" s="3"/>
      <c r="K18" s="3"/>
      <c r="L18" s="87"/>
      <c r="M18" s="87"/>
      <c r="N18" s="87"/>
      <c r="P18" s="77"/>
      <c r="Q18" s="77"/>
      <c r="R18" s="77"/>
    </row>
    <row r="19" spans="1:18" ht="19.5" customHeight="1">
      <c r="A19" s="149" t="s">
        <v>199</v>
      </c>
      <c r="B19" s="155">
        <v>275</v>
      </c>
      <c r="C19" s="156">
        <v>56.699999999999996</v>
      </c>
      <c r="D19" s="157">
        <v>131</v>
      </c>
      <c r="E19" s="158">
        <v>26.900000000000002</v>
      </c>
      <c r="F19" s="155">
        <v>79</v>
      </c>
      <c r="G19" s="156">
        <v>16.3</v>
      </c>
      <c r="H19" s="23"/>
      <c r="I19" s="3"/>
      <c r="J19" s="3"/>
      <c r="K19" s="3"/>
      <c r="L19" s="87"/>
      <c r="M19" s="87"/>
      <c r="N19" s="87"/>
      <c r="P19" s="77"/>
      <c r="Q19" s="77"/>
      <c r="R19" s="77"/>
    </row>
    <row r="20" spans="1:18" ht="19.5" customHeight="1">
      <c r="A20" s="149" t="s">
        <v>200</v>
      </c>
      <c r="B20" s="155">
        <v>190</v>
      </c>
      <c r="C20" s="156">
        <v>39</v>
      </c>
      <c r="D20" s="157">
        <v>190</v>
      </c>
      <c r="E20" s="158">
        <v>38.9</v>
      </c>
      <c r="F20" s="155">
        <v>108</v>
      </c>
      <c r="G20" s="156">
        <v>22.2</v>
      </c>
      <c r="H20" s="23"/>
      <c r="I20" s="3"/>
      <c r="J20" s="3"/>
      <c r="K20" s="3"/>
      <c r="L20" s="87"/>
      <c r="M20" s="87"/>
      <c r="N20" s="87"/>
      <c r="P20" s="77"/>
      <c r="Q20" s="77"/>
      <c r="R20" s="77"/>
    </row>
    <row r="21" spans="1:18" ht="19.5" customHeight="1">
      <c r="A21" s="149" t="s">
        <v>201</v>
      </c>
      <c r="B21" s="155">
        <v>41</v>
      </c>
      <c r="C21" s="156">
        <v>8.2000000000000011</v>
      </c>
      <c r="D21" s="157">
        <v>247</v>
      </c>
      <c r="E21" s="158">
        <v>49.2</v>
      </c>
      <c r="F21" s="155">
        <v>214</v>
      </c>
      <c r="G21" s="156">
        <v>42.6</v>
      </c>
      <c r="H21" s="23"/>
      <c r="I21" s="3"/>
      <c r="J21" s="3"/>
      <c r="K21" s="3"/>
      <c r="L21" s="87"/>
      <c r="M21" s="87"/>
      <c r="N21" s="87"/>
      <c r="P21" s="77"/>
      <c r="Q21" s="77"/>
      <c r="R21" s="77"/>
    </row>
    <row r="22" spans="1:18" ht="19.5" customHeight="1">
      <c r="A22" s="149" t="s">
        <v>202</v>
      </c>
      <c r="B22" s="155">
        <v>186</v>
      </c>
      <c r="C22" s="156">
        <v>36.299999999999997</v>
      </c>
      <c r="D22" s="157">
        <v>239</v>
      </c>
      <c r="E22" s="158">
        <v>46.7</v>
      </c>
      <c r="F22" s="155">
        <v>87</v>
      </c>
      <c r="G22" s="156">
        <v>17</v>
      </c>
      <c r="H22" s="23"/>
      <c r="I22" s="3"/>
      <c r="J22" s="3"/>
      <c r="K22" s="3"/>
      <c r="L22" s="87"/>
      <c r="M22" s="87"/>
      <c r="N22" s="87"/>
      <c r="P22" s="77"/>
      <c r="Q22" s="77"/>
      <c r="R22" s="77"/>
    </row>
    <row r="23" spans="1:18" ht="19.5" customHeight="1">
      <c r="A23" s="149" t="s">
        <v>203</v>
      </c>
      <c r="B23" s="155">
        <v>148</v>
      </c>
      <c r="C23" s="156">
        <v>30.5</v>
      </c>
      <c r="D23" s="157">
        <v>264</v>
      </c>
      <c r="E23" s="158">
        <v>54.500000000000007</v>
      </c>
      <c r="F23" s="155">
        <v>73</v>
      </c>
      <c r="G23" s="156">
        <v>15.1</v>
      </c>
      <c r="H23" s="23"/>
      <c r="I23" s="3"/>
      <c r="J23" s="3"/>
      <c r="K23" s="3"/>
      <c r="L23" s="87"/>
      <c r="M23" s="87"/>
      <c r="N23" s="87"/>
      <c r="P23" s="77"/>
      <c r="Q23" s="77"/>
      <c r="R23" s="77"/>
    </row>
    <row r="24" spans="1:18" ht="19.5" customHeight="1">
      <c r="A24" s="149" t="s">
        <v>204</v>
      </c>
      <c r="B24" s="155">
        <v>152</v>
      </c>
      <c r="C24" s="156">
        <v>30.599999999999998</v>
      </c>
      <c r="D24" s="157">
        <v>274</v>
      </c>
      <c r="E24" s="158">
        <v>54.900000000000006</v>
      </c>
      <c r="F24" s="155">
        <v>72</v>
      </c>
      <c r="G24" s="156">
        <v>14.499999999999998</v>
      </c>
      <c r="H24" s="23"/>
      <c r="I24" s="3"/>
      <c r="J24" s="3"/>
      <c r="K24" s="3"/>
      <c r="L24" s="87"/>
      <c r="M24" s="87"/>
      <c r="N24" s="87"/>
      <c r="P24" s="77"/>
      <c r="Q24" s="77"/>
      <c r="R24" s="77"/>
    </row>
    <row r="25" spans="1:18" ht="19.5" customHeight="1">
      <c r="A25" s="149" t="s">
        <v>205</v>
      </c>
      <c r="B25" s="155">
        <v>193</v>
      </c>
      <c r="C25" s="156">
        <v>40.200000000000003</v>
      </c>
      <c r="D25" s="157">
        <v>212</v>
      </c>
      <c r="E25" s="158">
        <v>44.1</v>
      </c>
      <c r="F25" s="155">
        <v>76</v>
      </c>
      <c r="G25" s="156">
        <v>15.7</v>
      </c>
      <c r="H25" s="23"/>
      <c r="I25" s="3"/>
      <c r="J25" s="3"/>
      <c r="K25" s="3"/>
      <c r="L25" s="87"/>
      <c r="M25" s="87"/>
      <c r="N25" s="87"/>
      <c r="P25" s="77"/>
      <c r="Q25" s="77"/>
      <c r="R25" s="77"/>
    </row>
    <row r="26" spans="1:18" ht="19.5" customHeight="1">
      <c r="A26" s="149" t="s">
        <v>206</v>
      </c>
      <c r="B26" s="155">
        <v>134</v>
      </c>
      <c r="C26" s="156">
        <v>26.1</v>
      </c>
      <c r="D26" s="157">
        <v>256</v>
      </c>
      <c r="E26" s="158">
        <v>49.7</v>
      </c>
      <c r="F26" s="155">
        <v>125</v>
      </c>
      <c r="G26" s="156">
        <v>24.2</v>
      </c>
      <c r="H26" s="23"/>
      <c r="I26" s="3"/>
      <c r="J26" s="3"/>
      <c r="K26" s="3"/>
      <c r="L26" s="87"/>
      <c r="M26" s="87"/>
      <c r="N26" s="87"/>
      <c r="P26" s="77"/>
      <c r="Q26" s="77"/>
      <c r="R26" s="77"/>
    </row>
    <row r="27" spans="1:18" ht="19.5" customHeight="1">
      <c r="A27" s="149" t="s">
        <v>207</v>
      </c>
      <c r="B27" s="155">
        <v>131</v>
      </c>
      <c r="C27" s="156">
        <v>28.000000000000004</v>
      </c>
      <c r="D27" s="157">
        <v>247</v>
      </c>
      <c r="E27" s="158">
        <v>52.800000000000004</v>
      </c>
      <c r="F27" s="155">
        <v>90</v>
      </c>
      <c r="G27" s="156">
        <v>19.100000000000001</v>
      </c>
      <c r="H27" s="23"/>
      <c r="I27" s="3"/>
      <c r="J27" s="3"/>
      <c r="K27" s="3"/>
      <c r="L27" s="87"/>
      <c r="M27" s="87"/>
      <c r="N27" s="87"/>
      <c r="P27" s="77"/>
      <c r="Q27" s="77"/>
      <c r="R27" s="77"/>
    </row>
    <row r="28" spans="1:18" ht="19.5" customHeight="1">
      <c r="A28" s="149" t="s">
        <v>208</v>
      </c>
      <c r="B28" s="155">
        <v>139</v>
      </c>
      <c r="C28" s="156">
        <v>30.099999999999998</v>
      </c>
      <c r="D28" s="157">
        <v>172</v>
      </c>
      <c r="E28" s="158">
        <v>37.5</v>
      </c>
      <c r="F28" s="155">
        <v>149</v>
      </c>
      <c r="G28" s="156">
        <v>32.4</v>
      </c>
      <c r="H28" s="23"/>
      <c r="I28" s="3"/>
      <c r="J28" s="3"/>
      <c r="K28" s="3"/>
      <c r="L28" s="87"/>
      <c r="M28" s="87"/>
      <c r="N28" s="87"/>
      <c r="P28" s="77"/>
      <c r="Q28" s="77"/>
      <c r="R28" s="77"/>
    </row>
    <row r="29" spans="1:18" ht="19.5" customHeight="1">
      <c r="A29" s="149" t="s">
        <v>209</v>
      </c>
      <c r="B29" s="155">
        <v>235</v>
      </c>
      <c r="C29" s="156">
        <v>47.9</v>
      </c>
      <c r="D29" s="157">
        <v>183</v>
      </c>
      <c r="E29" s="158">
        <v>37.299999999999997</v>
      </c>
      <c r="F29" s="155">
        <v>73</v>
      </c>
      <c r="G29" s="156">
        <v>14.799999999999999</v>
      </c>
      <c r="H29" s="23"/>
      <c r="I29" s="3"/>
      <c r="J29" s="3"/>
      <c r="K29" s="3"/>
      <c r="L29" s="87"/>
      <c r="M29" s="87"/>
      <c r="N29" s="87"/>
      <c r="P29" s="77"/>
      <c r="Q29" s="77"/>
      <c r="R29" s="77"/>
    </row>
    <row r="30" spans="1:18" ht="19.5" customHeight="1">
      <c r="A30" s="149" t="s">
        <v>210</v>
      </c>
      <c r="B30" s="155">
        <v>165</v>
      </c>
      <c r="C30" s="156">
        <v>31.900000000000002</v>
      </c>
      <c r="D30" s="157">
        <v>221</v>
      </c>
      <c r="E30" s="158">
        <v>42.699999999999996</v>
      </c>
      <c r="F30" s="155">
        <v>131</v>
      </c>
      <c r="G30" s="156">
        <v>25.3</v>
      </c>
      <c r="H30" s="23"/>
      <c r="I30" s="3"/>
      <c r="J30" s="3"/>
      <c r="K30" s="3"/>
      <c r="L30" s="87"/>
      <c r="M30" s="87"/>
      <c r="N30" s="87"/>
      <c r="P30" s="77"/>
      <c r="Q30" s="77"/>
      <c r="R30" s="77"/>
    </row>
    <row r="31" spans="1:18" ht="19.5" customHeight="1">
      <c r="A31" s="150" t="s">
        <v>211</v>
      </c>
      <c r="B31" s="159">
        <v>3256</v>
      </c>
      <c r="C31" s="160">
        <v>34</v>
      </c>
      <c r="D31" s="161">
        <v>4323</v>
      </c>
      <c r="E31" s="162">
        <v>45.2</v>
      </c>
      <c r="F31" s="159">
        <v>1992</v>
      </c>
      <c r="G31" s="160">
        <v>20.8</v>
      </c>
      <c r="H31" s="23"/>
      <c r="I31" s="3"/>
      <c r="J31" s="3"/>
      <c r="K31" s="3"/>
      <c r="L31" s="87"/>
      <c r="M31" s="87"/>
      <c r="N31" s="87"/>
      <c r="P31" s="77"/>
      <c r="Q31" s="77"/>
      <c r="R31" s="77"/>
    </row>
  </sheetData>
  <sortState ref="K8:N28">
    <sortCondition ref="L8:L28"/>
  </sortState>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2"/>
  <sheetViews>
    <sheetView showGridLines="0" workbookViewId="0">
      <selection activeCell="W21" sqref="W21"/>
    </sheetView>
  </sheetViews>
  <sheetFormatPr defaultRowHeight="14.5"/>
  <sheetData>
    <row r="1" spans="1:109" s="3" customFormat="1" ht="22.5" customHeight="1" thickBot="1">
      <c r="A1" s="115" t="s">
        <v>476</v>
      </c>
      <c r="B1" s="23"/>
      <c r="C1" s="23"/>
      <c r="D1" s="23"/>
      <c r="E1" s="23"/>
      <c r="F1" s="23"/>
      <c r="G1" s="23"/>
      <c r="H1" s="23"/>
    </row>
    <row r="2" spans="1:109" s="3" customFormat="1" ht="20.149999999999999" customHeight="1" thickTop="1">
      <c r="A2" s="114" t="s">
        <v>483</v>
      </c>
      <c r="B2" s="23"/>
      <c r="C2" s="23"/>
      <c r="D2" s="23"/>
      <c r="E2" s="23"/>
      <c r="F2" s="23"/>
      <c r="G2" s="23"/>
      <c r="H2" s="23"/>
    </row>
    <row r="3" spans="1:109" s="113" customFormat="1" ht="20.149999999999999" customHeight="1">
      <c r="A3" s="396" t="s">
        <v>975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0.149999999999999" customHeight="1">
      <c r="A4" s="46" t="s">
        <v>471</v>
      </c>
      <c r="B4" s="23"/>
      <c r="C4" s="23"/>
      <c r="D4" s="23"/>
      <c r="E4" s="23"/>
      <c r="F4" s="23"/>
      <c r="G4" s="23"/>
      <c r="H4" s="23"/>
      <c r="I4" s="23"/>
      <c r="J4" s="23"/>
      <c r="K4" s="23"/>
      <c r="L4" s="23"/>
      <c r="M4" s="23"/>
      <c r="N4" s="23"/>
    </row>
    <row r="5" spans="1:109" s="3" customFormat="1" ht="20.149999999999999" customHeight="1">
      <c r="A5" s="46" t="s">
        <v>472</v>
      </c>
      <c r="B5" s="23"/>
      <c r="C5" s="23"/>
      <c r="D5" s="23"/>
      <c r="E5" s="23"/>
      <c r="F5" s="23"/>
      <c r="G5" s="23"/>
      <c r="H5" s="23"/>
      <c r="I5" s="23"/>
      <c r="J5" s="23"/>
      <c r="K5" s="23"/>
      <c r="L5" s="23"/>
      <c r="M5" s="23"/>
      <c r="N5" s="23"/>
    </row>
    <row r="6" spans="1:109" s="3" customFormat="1" ht="20.149999999999999" customHeight="1">
      <c r="A6" s="46" t="s">
        <v>473</v>
      </c>
      <c r="B6" s="23"/>
      <c r="C6" s="23"/>
      <c r="D6" s="23"/>
      <c r="E6" s="23"/>
      <c r="F6" s="23"/>
      <c r="G6" s="23"/>
      <c r="H6" s="23"/>
      <c r="I6" s="23"/>
      <c r="J6" s="23"/>
      <c r="K6" s="23"/>
      <c r="L6" s="23"/>
      <c r="M6" s="23"/>
      <c r="N6" s="23"/>
    </row>
    <row r="7" spans="1:109" s="3" customFormat="1" ht="20.149999999999999" customHeight="1">
      <c r="A7" s="46" t="s">
        <v>474</v>
      </c>
      <c r="B7" s="23"/>
      <c r="C7" s="23"/>
      <c r="D7" s="23"/>
      <c r="E7" s="23"/>
      <c r="F7" s="23"/>
      <c r="G7" s="23"/>
      <c r="H7" s="23"/>
    </row>
    <row r="8" spans="1:109" s="3" customFormat="1" ht="20.149999999999999" customHeight="1">
      <c r="A8" s="46" t="s">
        <v>475</v>
      </c>
      <c r="B8" s="23"/>
      <c r="C8" s="23"/>
      <c r="D8" s="23"/>
      <c r="E8" s="23"/>
      <c r="F8" s="23"/>
      <c r="G8" s="23"/>
      <c r="H8" s="23"/>
    </row>
    <row r="9" spans="1:109" s="1" customFormat="1" ht="19.149999999999999" customHeight="1">
      <c r="A9" s="5" t="s">
        <v>97</v>
      </c>
      <c r="B9" s="3"/>
      <c r="C9" s="3"/>
      <c r="D9" s="3"/>
      <c r="E9" s="3"/>
      <c r="F9" s="3"/>
      <c r="G9" s="3"/>
      <c r="H9" s="135"/>
    </row>
    <row r="10" spans="1:109" s="3" customFormat="1" ht="20.149999999999999" customHeight="1">
      <c r="A10" s="46"/>
      <c r="B10" s="23"/>
      <c r="C10" s="23"/>
      <c r="D10" s="23"/>
      <c r="E10" s="23"/>
      <c r="F10" s="23"/>
      <c r="G10" s="23"/>
      <c r="H10" s="23"/>
    </row>
    <row r="11" spans="1:109" s="1" customFormat="1" ht="20.149999999999999" customHeight="1">
      <c r="B11" s="23" t="s">
        <v>185</v>
      </c>
      <c r="C11" s="23" t="s">
        <v>186</v>
      </c>
      <c r="D11" s="23" t="s">
        <v>187</v>
      </c>
      <c r="E11" s="135"/>
      <c r="F11" s="135"/>
      <c r="G11" s="135"/>
      <c r="H11" s="135"/>
    </row>
    <row r="12" spans="1:109">
      <c r="A12" s="3" t="s">
        <v>201</v>
      </c>
      <c r="B12" s="87">
        <v>8.2000000000000017E-2</v>
      </c>
      <c r="C12" s="87">
        <v>0.49200000000000005</v>
      </c>
      <c r="D12" s="87">
        <v>0.42599999999999999</v>
      </c>
    </row>
    <row r="13" spans="1:109">
      <c r="A13" s="3" t="s">
        <v>197</v>
      </c>
      <c r="B13" s="87">
        <v>0.252</v>
      </c>
      <c r="C13" s="87">
        <v>0.56399999999999995</v>
      </c>
      <c r="D13" s="87">
        <v>0.185</v>
      </c>
    </row>
    <row r="14" spans="1:109">
      <c r="A14" s="3" t="s">
        <v>206</v>
      </c>
      <c r="B14" s="87">
        <v>0.26100000000000001</v>
      </c>
      <c r="C14" s="87">
        <v>0.49700000000000005</v>
      </c>
      <c r="D14" s="87">
        <v>0.24199999999999999</v>
      </c>
    </row>
    <row r="15" spans="1:109">
      <c r="A15" s="3" t="s">
        <v>207</v>
      </c>
      <c r="B15" s="87">
        <v>0.28000000000000003</v>
      </c>
      <c r="C15" s="87">
        <v>0.52800000000000002</v>
      </c>
      <c r="D15" s="87">
        <v>0.191</v>
      </c>
    </row>
    <row r="16" spans="1:109">
      <c r="A16" s="3" t="s">
        <v>198</v>
      </c>
      <c r="B16" s="87">
        <v>0.3</v>
      </c>
      <c r="C16" s="87">
        <v>0.52500000000000002</v>
      </c>
      <c r="D16" s="87">
        <v>0.17499999999999999</v>
      </c>
    </row>
    <row r="17" spans="1:4">
      <c r="A17" s="3" t="s">
        <v>194</v>
      </c>
      <c r="B17" s="87">
        <v>0.30099999999999999</v>
      </c>
      <c r="C17" s="87">
        <v>0.45500000000000002</v>
      </c>
      <c r="D17" s="87">
        <v>0.245</v>
      </c>
    </row>
    <row r="18" spans="1:4">
      <c r="A18" s="3" t="s">
        <v>208</v>
      </c>
      <c r="B18" s="87">
        <v>0.30099999999999999</v>
      </c>
      <c r="C18" s="87">
        <v>0.375</v>
      </c>
      <c r="D18" s="87">
        <v>0.32400000000000001</v>
      </c>
    </row>
    <row r="19" spans="1:4">
      <c r="A19" s="3" t="s">
        <v>203</v>
      </c>
      <c r="B19" s="87">
        <v>0.30499999999999999</v>
      </c>
      <c r="C19" s="87">
        <v>0.54500000000000004</v>
      </c>
      <c r="D19" s="87">
        <v>0.151</v>
      </c>
    </row>
    <row r="20" spans="1:4">
      <c r="A20" s="3" t="s">
        <v>192</v>
      </c>
      <c r="B20" s="87">
        <v>0.30599999999999999</v>
      </c>
      <c r="C20" s="87">
        <v>0.42699999999999994</v>
      </c>
      <c r="D20" s="87">
        <v>0.26700000000000002</v>
      </c>
    </row>
    <row r="21" spans="1:4">
      <c r="A21" s="3" t="s">
        <v>204</v>
      </c>
      <c r="B21" s="87">
        <v>0.30599999999999999</v>
      </c>
      <c r="C21" s="87">
        <v>0.54900000000000004</v>
      </c>
      <c r="D21" s="87">
        <v>0.14499999999999999</v>
      </c>
    </row>
    <row r="22" spans="1:4">
      <c r="A22" s="3" t="s">
        <v>210</v>
      </c>
      <c r="B22" s="87">
        <v>0.31900000000000001</v>
      </c>
      <c r="C22" s="87">
        <v>0.42699999999999994</v>
      </c>
      <c r="D22" s="87">
        <v>0.253</v>
      </c>
    </row>
    <row r="23" spans="1:4">
      <c r="A23" s="3" t="s">
        <v>191</v>
      </c>
      <c r="B23" s="87">
        <v>0.33200000000000002</v>
      </c>
      <c r="C23" s="87">
        <v>0.45700000000000002</v>
      </c>
      <c r="D23" s="87">
        <v>0.21</v>
      </c>
    </row>
    <row r="24" spans="1:4">
      <c r="A24" s="3" t="s">
        <v>211</v>
      </c>
      <c r="B24" s="87">
        <v>0.34</v>
      </c>
      <c r="C24" s="87">
        <v>0.45200000000000001</v>
      </c>
      <c r="D24" s="87">
        <v>0.20800000000000002</v>
      </c>
    </row>
    <row r="25" spans="1:4">
      <c r="A25" s="3" t="s">
        <v>193</v>
      </c>
      <c r="B25" s="87">
        <v>0.35</v>
      </c>
      <c r="C25" s="87">
        <v>0.48299999999999998</v>
      </c>
      <c r="D25" s="87">
        <v>0.16699999999999998</v>
      </c>
    </row>
    <row r="26" spans="1:4">
      <c r="A26" s="3" t="s">
        <v>202</v>
      </c>
      <c r="B26" s="87">
        <v>0.36299999999999999</v>
      </c>
      <c r="C26" s="87">
        <v>0.46700000000000003</v>
      </c>
      <c r="D26" s="87">
        <v>0.17</v>
      </c>
    </row>
    <row r="27" spans="1:4">
      <c r="A27" s="3" t="s">
        <v>200</v>
      </c>
      <c r="B27" s="87">
        <v>0.39</v>
      </c>
      <c r="C27" s="87">
        <v>0.38900000000000001</v>
      </c>
      <c r="D27" s="87">
        <v>0.222</v>
      </c>
    </row>
    <row r="28" spans="1:4">
      <c r="A28" s="3" t="s">
        <v>196</v>
      </c>
      <c r="B28" s="87">
        <v>0.39900000000000008</v>
      </c>
      <c r="C28" s="87">
        <v>0.42899999999999999</v>
      </c>
      <c r="D28" s="87">
        <v>0.17199999999999999</v>
      </c>
    </row>
    <row r="29" spans="1:4">
      <c r="A29" s="3" t="s">
        <v>205</v>
      </c>
      <c r="B29" s="87">
        <v>0.40200000000000002</v>
      </c>
      <c r="C29" s="87">
        <v>0.441</v>
      </c>
      <c r="D29" s="87">
        <v>0.157</v>
      </c>
    </row>
    <row r="30" spans="1:4">
      <c r="A30" s="3" t="s">
        <v>209</v>
      </c>
      <c r="B30" s="87">
        <v>0.47899999999999998</v>
      </c>
      <c r="C30" s="87">
        <v>0.373</v>
      </c>
      <c r="D30" s="87">
        <v>0.14799999999999999</v>
      </c>
    </row>
    <row r="31" spans="1:4">
      <c r="A31" s="3" t="s">
        <v>195</v>
      </c>
      <c r="B31" s="87">
        <v>0.55900000000000005</v>
      </c>
      <c r="C31" s="87">
        <v>0.317</v>
      </c>
      <c r="D31" s="87">
        <v>0.12300000000000001</v>
      </c>
    </row>
    <row r="32" spans="1:4">
      <c r="A32" s="3" t="s">
        <v>199</v>
      </c>
      <c r="B32" s="87">
        <v>0.56699999999999995</v>
      </c>
      <c r="C32" s="87">
        <v>0.26900000000000002</v>
      </c>
      <c r="D32" s="87">
        <v>0.16300000000000001</v>
      </c>
    </row>
  </sheetData>
  <hyperlinks>
    <hyperlink ref="A9" location="Contents!A1" display="&lt;&lt; link back to contents &gt;&gt;"/>
    <hyperlink ref="A3" r:id="rId1"/>
  </hyperlinks>
  <pageMargins left="0.7" right="0.7" top="0.75" bottom="0.75" header="0.3" footer="0.3"/>
  <pageSetup paperSize="9"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
  <sheetViews>
    <sheetView showGridLines="0" workbookViewId="0">
      <selection activeCell="A9" sqref="A9:XFD9"/>
    </sheetView>
  </sheetViews>
  <sheetFormatPr defaultRowHeight="14.5"/>
  <cols>
    <col min="1" max="1" width="46.26953125" customWidth="1"/>
    <col min="2" max="2" width="21.54296875" customWidth="1"/>
  </cols>
  <sheetData>
    <row r="1" spans="1:109" s="3" customFormat="1" ht="22.5" customHeight="1" thickBot="1">
      <c r="A1" s="115" t="s">
        <v>938</v>
      </c>
      <c r="B1" s="23"/>
      <c r="C1" s="23"/>
      <c r="D1" s="23"/>
      <c r="E1" s="23"/>
      <c r="F1" s="23"/>
      <c r="G1" s="23"/>
      <c r="H1" s="23"/>
    </row>
    <row r="2" spans="1:109" s="3" customFormat="1" ht="31.5" customHeight="1" thickTop="1">
      <c r="A2" s="114" t="s">
        <v>500</v>
      </c>
      <c r="B2" s="23"/>
      <c r="C2" s="23"/>
      <c r="D2" s="23"/>
      <c r="E2" s="23"/>
      <c r="F2" s="23"/>
      <c r="G2" s="23"/>
      <c r="H2" s="23"/>
    </row>
    <row r="3" spans="1:109" s="113" customFormat="1" ht="31.5" customHeight="1">
      <c r="A3" s="3" t="s">
        <v>458</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31.5" customHeight="1">
      <c r="A4" s="46" t="s">
        <v>922</v>
      </c>
      <c r="B4" s="23"/>
      <c r="C4" s="23"/>
      <c r="D4" s="23"/>
      <c r="E4" s="23"/>
      <c r="F4" s="23"/>
      <c r="G4" s="23"/>
      <c r="H4" s="23"/>
      <c r="I4" s="23"/>
      <c r="J4" s="23"/>
      <c r="K4" s="23"/>
      <c r="L4" s="23"/>
      <c r="M4" s="23"/>
      <c r="N4" s="23"/>
    </row>
    <row r="5" spans="1:109" s="3" customFormat="1" ht="31.5" customHeight="1">
      <c r="A5" s="46" t="s">
        <v>923</v>
      </c>
      <c r="B5" s="23"/>
      <c r="C5" s="23"/>
      <c r="D5" s="23"/>
      <c r="E5" s="23"/>
      <c r="F5" s="23"/>
      <c r="G5" s="23"/>
      <c r="H5" s="23"/>
      <c r="I5" s="23"/>
      <c r="J5" s="23"/>
      <c r="K5" s="23"/>
      <c r="L5" s="23"/>
      <c r="M5" s="23"/>
      <c r="N5" s="23"/>
    </row>
    <row r="6" spans="1:109" s="3" customFormat="1" ht="31.5" customHeight="1">
      <c r="A6" s="46" t="s">
        <v>924</v>
      </c>
      <c r="B6" s="23"/>
      <c r="C6" s="23"/>
      <c r="D6" s="23"/>
      <c r="E6" s="23"/>
      <c r="F6" s="23"/>
      <c r="G6" s="23"/>
      <c r="H6" s="23"/>
      <c r="I6" s="23"/>
      <c r="J6" s="23"/>
      <c r="K6" s="23"/>
      <c r="L6" s="23"/>
      <c r="M6" s="23"/>
      <c r="N6" s="23"/>
    </row>
    <row r="7" spans="1:109" s="3" customFormat="1" ht="31.5" customHeight="1">
      <c r="A7" s="46" t="s">
        <v>925</v>
      </c>
      <c r="B7" s="23"/>
      <c r="C7" s="23"/>
      <c r="D7" s="23"/>
      <c r="E7" s="23"/>
      <c r="F7" s="23"/>
      <c r="G7" s="23"/>
      <c r="H7" s="23"/>
    </row>
    <row r="8" spans="1:109" s="1" customFormat="1" ht="31.5" customHeight="1">
      <c r="A8" s="46" t="s">
        <v>926</v>
      </c>
      <c r="B8" s="135"/>
      <c r="C8" s="135"/>
      <c r="D8" s="135"/>
      <c r="E8" s="135"/>
      <c r="F8" s="135"/>
      <c r="G8" s="135"/>
      <c r="H8" s="135"/>
    </row>
    <row r="9" spans="1:109" ht="31.5" customHeight="1">
      <c r="A9" s="46" t="s">
        <v>927</v>
      </c>
    </row>
    <row r="10" spans="1:109" s="1" customFormat="1" ht="19.149999999999999" customHeight="1">
      <c r="A10" s="5" t="s">
        <v>97</v>
      </c>
      <c r="B10" s="3"/>
      <c r="C10" s="3"/>
      <c r="D10" s="3"/>
      <c r="E10" s="3"/>
      <c r="F10" s="3"/>
      <c r="G10" s="3"/>
      <c r="H10" s="135"/>
    </row>
    <row r="11" spans="1:109" ht="31.5" customHeight="1">
      <c r="A11" s="369" t="s">
        <v>933</v>
      </c>
      <c r="B11" s="370" t="s">
        <v>928</v>
      </c>
    </row>
    <row r="12" spans="1:109" ht="31.5" customHeight="1">
      <c r="A12" s="172" t="s">
        <v>929</v>
      </c>
      <c r="B12" s="23">
        <v>42.8</v>
      </c>
    </row>
    <row r="13" spans="1:109" ht="31.5" customHeight="1">
      <c r="A13" s="172" t="s">
        <v>930</v>
      </c>
      <c r="B13" s="368">
        <v>44.4</v>
      </c>
    </row>
    <row r="14" spans="1:109" ht="31.5" customHeight="1">
      <c r="A14" s="172" t="s">
        <v>931</v>
      </c>
      <c r="B14" s="23">
        <v>12.8</v>
      </c>
    </row>
    <row r="15" spans="1:109" ht="31.5" customHeight="1">
      <c r="A15" s="371" t="s">
        <v>932</v>
      </c>
      <c r="B15" s="372">
        <v>100</v>
      </c>
    </row>
  </sheetData>
  <hyperlinks>
    <hyperlink ref="A10" location="Contents!A1" display="&lt;&lt; link back to contents &gt;&gt;"/>
  </hyperlinks>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4"/>
  <sheetViews>
    <sheetView showGridLines="0" workbookViewId="0">
      <selection activeCell="A14" sqref="A14"/>
    </sheetView>
  </sheetViews>
  <sheetFormatPr defaultRowHeight="14.5"/>
  <cols>
    <col min="1" max="1" width="15.7265625" customWidth="1"/>
    <col min="2" max="2" width="20.54296875" style="313" customWidth="1"/>
    <col min="3" max="3" width="24.54296875" style="313" customWidth="1"/>
    <col min="4" max="4" width="33.7265625" style="313" customWidth="1"/>
    <col min="5" max="5" width="46.7265625" style="313" customWidth="1"/>
    <col min="6" max="6" width="35.7265625" style="313" customWidth="1"/>
  </cols>
  <sheetData>
    <row r="1" spans="1:109" s="3" customFormat="1" ht="22.5" customHeight="1" thickBot="1">
      <c r="A1" s="115" t="s">
        <v>962</v>
      </c>
      <c r="B1" s="148"/>
      <c r="C1" s="148"/>
      <c r="D1" s="148"/>
      <c r="E1" s="148"/>
      <c r="F1" s="148"/>
      <c r="G1" s="23"/>
      <c r="H1" s="23"/>
    </row>
    <row r="2" spans="1:109" s="3" customFormat="1" ht="33" customHeight="1" thickTop="1">
      <c r="A2" s="25" t="s">
        <v>500</v>
      </c>
      <c r="B2" s="148"/>
      <c r="C2" s="148"/>
      <c r="D2" s="148"/>
      <c r="E2" s="148"/>
      <c r="F2" s="148"/>
      <c r="G2" s="23"/>
      <c r="H2" s="23"/>
    </row>
    <row r="3" spans="1:109" s="113" customFormat="1" ht="33" customHeight="1">
      <c r="A3" s="3" t="s">
        <v>458</v>
      </c>
      <c r="B3" s="210"/>
      <c r="C3" s="210"/>
      <c r="D3" s="210"/>
      <c r="E3" s="210"/>
      <c r="F3" s="210"/>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33" customHeight="1">
      <c r="A4" s="3" t="s">
        <v>922</v>
      </c>
      <c r="B4" s="148"/>
      <c r="C4" s="148"/>
      <c r="D4" s="148"/>
      <c r="E4" s="148"/>
      <c r="F4" s="148"/>
      <c r="G4" s="23"/>
      <c r="H4" s="23"/>
      <c r="I4" s="23"/>
      <c r="J4" s="23"/>
      <c r="K4" s="23"/>
      <c r="L4" s="23"/>
      <c r="M4" s="23"/>
      <c r="N4" s="23"/>
    </row>
    <row r="5" spans="1:109" s="3" customFormat="1" ht="33" customHeight="1">
      <c r="A5" s="3" t="s">
        <v>923</v>
      </c>
      <c r="B5" s="148"/>
      <c r="C5" s="148"/>
      <c r="D5" s="148"/>
      <c r="E5" s="148"/>
      <c r="F5" s="148"/>
      <c r="G5" s="23"/>
      <c r="H5" s="23"/>
      <c r="I5" s="23"/>
      <c r="J5" s="23"/>
      <c r="K5" s="23"/>
      <c r="L5" s="23"/>
      <c r="M5" s="23"/>
      <c r="N5" s="23"/>
    </row>
    <row r="6" spans="1:109" s="3" customFormat="1" ht="33" customHeight="1">
      <c r="A6" s="3" t="s">
        <v>924</v>
      </c>
      <c r="B6" s="148"/>
      <c r="C6" s="148"/>
      <c r="D6" s="148"/>
      <c r="E6" s="148"/>
      <c r="F6" s="148"/>
      <c r="G6" s="23"/>
      <c r="H6" s="23"/>
      <c r="I6" s="23"/>
      <c r="J6" s="23"/>
      <c r="K6" s="23"/>
      <c r="L6" s="23"/>
      <c r="M6" s="23"/>
      <c r="N6" s="23"/>
    </row>
    <row r="7" spans="1:109" s="3" customFormat="1" ht="33" customHeight="1">
      <c r="A7" s="3" t="s">
        <v>925</v>
      </c>
      <c r="B7" s="148"/>
      <c r="C7" s="148"/>
      <c r="D7" s="148"/>
      <c r="E7" s="148"/>
      <c r="F7" s="148"/>
      <c r="G7" s="23"/>
      <c r="H7" s="23"/>
    </row>
    <row r="8" spans="1:109" s="1" customFormat="1" ht="33" customHeight="1">
      <c r="A8" s="3" t="s">
        <v>926</v>
      </c>
      <c r="B8" s="205"/>
      <c r="C8" s="205"/>
      <c r="D8" s="205"/>
      <c r="E8" s="205"/>
      <c r="F8" s="205"/>
      <c r="G8" s="135"/>
      <c r="H8" s="135"/>
    </row>
    <row r="9" spans="1:109" ht="33" customHeight="1">
      <c r="A9" s="3" t="s">
        <v>939</v>
      </c>
    </row>
    <row r="10" spans="1:109" ht="33" customHeight="1">
      <c r="A10" s="107" t="s">
        <v>940</v>
      </c>
    </row>
    <row r="11" spans="1:109" ht="33" customHeight="1">
      <c r="A11" s="3" t="s">
        <v>941</v>
      </c>
    </row>
    <row r="12" spans="1:109" s="1" customFormat="1" ht="19.149999999999999" customHeight="1">
      <c r="A12" s="5" t="s">
        <v>97</v>
      </c>
      <c r="B12" s="3"/>
      <c r="C12" s="3"/>
      <c r="D12" s="3"/>
      <c r="E12" s="3"/>
      <c r="F12" s="3"/>
      <c r="G12" s="3"/>
      <c r="H12" s="135"/>
    </row>
    <row r="13" spans="1:109" ht="28.5">
      <c r="A13" s="389" t="s">
        <v>963</v>
      </c>
      <c r="B13" s="390" t="s">
        <v>943</v>
      </c>
      <c r="C13" s="390" t="s">
        <v>944</v>
      </c>
      <c r="D13" s="390" t="s">
        <v>945</v>
      </c>
      <c r="E13" s="390" t="s">
        <v>946</v>
      </c>
      <c r="F13" s="390" t="s">
        <v>947</v>
      </c>
    </row>
    <row r="14" spans="1:109" ht="19.149999999999999" customHeight="1">
      <c r="A14" s="3" t="s">
        <v>191</v>
      </c>
      <c r="B14" s="373">
        <v>4.53</v>
      </c>
      <c r="C14" s="374">
        <v>26</v>
      </c>
      <c r="D14" s="375">
        <v>0.43430000000000002</v>
      </c>
      <c r="E14" s="375">
        <v>0.4476</v>
      </c>
      <c r="F14" s="375">
        <v>0.1182</v>
      </c>
    </row>
    <row r="15" spans="1:109" ht="19.149999999999999" customHeight="1">
      <c r="A15" s="3" t="s">
        <v>192</v>
      </c>
      <c r="B15" s="373">
        <v>4.58</v>
      </c>
      <c r="C15" s="374">
        <v>17</v>
      </c>
      <c r="D15" s="375">
        <v>0.4647</v>
      </c>
      <c r="E15" s="375">
        <v>0.4128</v>
      </c>
      <c r="F15" s="375">
        <v>0.1225</v>
      </c>
    </row>
    <row r="16" spans="1:109" ht="19.149999999999999" customHeight="1">
      <c r="A16" s="3" t="s">
        <v>193</v>
      </c>
      <c r="B16" s="373">
        <v>4.7</v>
      </c>
      <c r="C16" s="374">
        <v>23</v>
      </c>
      <c r="D16" s="375">
        <v>0.44600000000000001</v>
      </c>
      <c r="E16" s="375">
        <v>0.48670000000000002</v>
      </c>
      <c r="F16" s="375">
        <v>6.7299999999999999E-2</v>
      </c>
    </row>
    <row r="17" spans="1:6" ht="19.149999999999999" customHeight="1">
      <c r="A17" s="3" t="s">
        <v>194</v>
      </c>
      <c r="B17" s="373">
        <v>4.26</v>
      </c>
      <c r="C17" s="374">
        <v>22</v>
      </c>
      <c r="D17" s="375">
        <v>0.3488</v>
      </c>
      <c r="E17" s="375">
        <v>0.4743</v>
      </c>
      <c r="F17" s="375">
        <v>0.1769</v>
      </c>
    </row>
    <row r="18" spans="1:6" ht="19.149999999999999" customHeight="1">
      <c r="A18" s="3" t="s">
        <v>195</v>
      </c>
      <c r="B18" s="373">
        <v>4.6399999999999997</v>
      </c>
      <c r="C18" s="374">
        <v>58</v>
      </c>
      <c r="D18" s="375">
        <v>0.56950000000000001</v>
      </c>
      <c r="E18" s="375">
        <v>0.21279999999999999</v>
      </c>
      <c r="F18" s="375">
        <v>0.2177</v>
      </c>
    </row>
    <row r="19" spans="1:6" ht="19.149999999999999" customHeight="1">
      <c r="A19" s="3" t="s">
        <v>197</v>
      </c>
      <c r="B19" s="373">
        <v>4.2699999999999996</v>
      </c>
      <c r="C19" s="374">
        <v>22</v>
      </c>
      <c r="D19" s="375">
        <v>0.29570000000000002</v>
      </c>
      <c r="E19" s="375">
        <v>0.58340000000000003</v>
      </c>
      <c r="F19" s="375">
        <v>0.12089999999999999</v>
      </c>
    </row>
    <row r="20" spans="1:6" ht="19.149999999999999" customHeight="1">
      <c r="A20" s="3" t="s">
        <v>198</v>
      </c>
      <c r="B20" s="373">
        <v>4.3600000000000003</v>
      </c>
      <c r="C20" s="374">
        <v>21</v>
      </c>
      <c r="D20" s="375">
        <v>0.40239999999999998</v>
      </c>
      <c r="E20" s="375">
        <v>0.43480000000000002</v>
      </c>
      <c r="F20" s="375">
        <v>0.1628</v>
      </c>
    </row>
    <row r="21" spans="1:6" ht="19.149999999999999" customHeight="1">
      <c r="A21" s="3" t="s">
        <v>199</v>
      </c>
      <c r="B21" s="373">
        <v>5.56</v>
      </c>
      <c r="C21" s="374">
        <v>30</v>
      </c>
      <c r="D21" s="375">
        <v>0.78259999999999996</v>
      </c>
      <c r="E21" s="375">
        <v>0.1638</v>
      </c>
      <c r="F21" s="375">
        <v>5.3600000000000002E-2</v>
      </c>
    </row>
    <row r="22" spans="1:6" ht="19.149999999999999" customHeight="1">
      <c r="A22" s="3" t="s">
        <v>200</v>
      </c>
      <c r="B22" s="373">
        <v>4.41</v>
      </c>
      <c r="C22" s="374">
        <v>20</v>
      </c>
      <c r="D22" s="375">
        <v>0.37980000000000003</v>
      </c>
      <c r="E22" s="375">
        <v>0.48880000000000001</v>
      </c>
      <c r="F22" s="375">
        <v>0.13139999999999999</v>
      </c>
    </row>
    <row r="23" spans="1:6" ht="19.149999999999999" customHeight="1">
      <c r="A23" s="3" t="s">
        <v>201</v>
      </c>
      <c r="B23" s="373">
        <v>4.03</v>
      </c>
      <c r="C23" s="374">
        <v>25</v>
      </c>
      <c r="D23" s="375">
        <v>0.16159999999999999</v>
      </c>
      <c r="E23" s="375">
        <v>0.72040000000000004</v>
      </c>
      <c r="F23" s="375">
        <v>0.11799999999999999</v>
      </c>
    </row>
    <row r="24" spans="1:6" ht="19.149999999999999" customHeight="1">
      <c r="A24" s="3" t="s">
        <v>202</v>
      </c>
      <c r="B24" s="373">
        <v>4.92</v>
      </c>
      <c r="C24" s="374">
        <v>21</v>
      </c>
      <c r="D24" s="375">
        <v>0.55620000000000003</v>
      </c>
      <c r="E24" s="375">
        <v>0.37259999999999999</v>
      </c>
      <c r="F24" s="375">
        <v>7.1300000000000002E-2</v>
      </c>
    </row>
    <row r="25" spans="1:6" ht="19.149999999999999" customHeight="1">
      <c r="A25" s="3" t="s">
        <v>203</v>
      </c>
      <c r="B25" s="373">
        <v>4.4400000000000004</v>
      </c>
      <c r="C25" s="374">
        <v>18</v>
      </c>
      <c r="D25" s="375">
        <v>0.41660000000000003</v>
      </c>
      <c r="E25" s="375">
        <v>0.45319999999999999</v>
      </c>
      <c r="F25" s="375">
        <v>0.13020000000000001</v>
      </c>
    </row>
    <row r="26" spans="1:6" ht="19.149999999999999" customHeight="1">
      <c r="A26" s="3" t="s">
        <v>204</v>
      </c>
      <c r="B26" s="373">
        <v>4.33</v>
      </c>
      <c r="C26" s="374">
        <v>28</v>
      </c>
      <c r="D26" s="375">
        <v>0.3533</v>
      </c>
      <c r="E26" s="375">
        <v>0.48859999999999998</v>
      </c>
      <c r="F26" s="375">
        <v>0.15809999999999999</v>
      </c>
    </row>
    <row r="27" spans="1:6" ht="19.149999999999999" customHeight="1">
      <c r="A27" s="3" t="s">
        <v>942</v>
      </c>
      <c r="B27" s="373">
        <v>4.79</v>
      </c>
      <c r="C27" s="374">
        <v>27</v>
      </c>
      <c r="D27" s="375">
        <v>0.53879999999999995</v>
      </c>
      <c r="E27" s="375">
        <v>0.33239999999999997</v>
      </c>
      <c r="F27" s="375">
        <v>0.1288</v>
      </c>
    </row>
    <row r="28" spans="1:6" ht="19.149999999999999" customHeight="1">
      <c r="A28" s="3" t="s">
        <v>205</v>
      </c>
      <c r="B28" s="373">
        <v>4.7699999999999996</v>
      </c>
      <c r="C28" s="374">
        <v>25</v>
      </c>
      <c r="D28" s="375">
        <v>0.50280000000000002</v>
      </c>
      <c r="E28" s="375">
        <v>0.42380000000000001</v>
      </c>
      <c r="F28" s="375">
        <v>7.3400000000000007E-2</v>
      </c>
    </row>
    <row r="29" spans="1:6" ht="19.149999999999999" customHeight="1">
      <c r="A29" s="3" t="s">
        <v>206</v>
      </c>
      <c r="B29" s="373">
        <v>4.09</v>
      </c>
      <c r="C29" s="374">
        <v>24</v>
      </c>
      <c r="D29" s="375">
        <v>0.25369999999999998</v>
      </c>
      <c r="E29" s="375">
        <v>0.56769999999999998</v>
      </c>
      <c r="F29" s="375">
        <v>0.17860000000000001</v>
      </c>
    </row>
    <row r="30" spans="1:6" ht="19.149999999999999" customHeight="1">
      <c r="A30" s="3" t="s">
        <v>207</v>
      </c>
      <c r="B30" s="373">
        <v>4.32</v>
      </c>
      <c r="C30" s="374">
        <v>22</v>
      </c>
      <c r="D30" s="375">
        <v>0.316</v>
      </c>
      <c r="E30" s="375">
        <v>0.54830000000000001</v>
      </c>
      <c r="F30" s="375">
        <v>0.13569999999999999</v>
      </c>
    </row>
    <row r="31" spans="1:6" ht="19.149999999999999" customHeight="1">
      <c r="A31" s="3" t="s">
        <v>208</v>
      </c>
      <c r="B31" s="373">
        <v>4.49</v>
      </c>
      <c r="C31" s="374">
        <v>25</v>
      </c>
      <c r="D31" s="375">
        <v>0.47320000000000001</v>
      </c>
      <c r="E31" s="375">
        <v>0.32119999999999999</v>
      </c>
      <c r="F31" s="375">
        <v>0.20569999999999999</v>
      </c>
    </row>
    <row r="32" spans="1:6" ht="19.149999999999999" customHeight="1">
      <c r="A32" s="3" t="s">
        <v>209</v>
      </c>
      <c r="B32" s="373">
        <v>4.7300000000000004</v>
      </c>
      <c r="C32" s="374">
        <v>13</v>
      </c>
      <c r="D32" s="375">
        <v>0.54369999999999996</v>
      </c>
      <c r="E32" s="375">
        <v>0.3553</v>
      </c>
      <c r="F32" s="375">
        <v>0.10100000000000001</v>
      </c>
    </row>
    <row r="33" spans="1:6" ht="19.149999999999999" customHeight="1">
      <c r="A33" s="3" t="s">
        <v>210</v>
      </c>
      <c r="B33" s="373">
        <v>4.38</v>
      </c>
      <c r="C33" s="374">
        <v>20</v>
      </c>
      <c r="D33" s="375">
        <v>0.32140000000000002</v>
      </c>
      <c r="E33" s="375">
        <v>0.58079999999999998</v>
      </c>
      <c r="F33" s="375">
        <v>9.7799999999999998E-2</v>
      </c>
    </row>
    <row r="34" spans="1:6" ht="19.149999999999999" customHeight="1">
      <c r="A34" s="391" t="s">
        <v>96</v>
      </c>
      <c r="B34" s="392">
        <v>4.53</v>
      </c>
      <c r="C34" s="393">
        <v>21</v>
      </c>
      <c r="D34" s="394">
        <v>42.8</v>
      </c>
      <c r="E34" s="394">
        <v>44.37</v>
      </c>
      <c r="F34" s="394">
        <v>12.83</v>
      </c>
    </row>
  </sheetData>
  <hyperlinks>
    <hyperlink ref="A12" location="Contents!A1" display="&lt;&lt; link back to contents &gt;&gt;"/>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topLeftCell="C10" workbookViewId="0">
      <selection activeCell="V35" sqref="V35"/>
    </sheetView>
  </sheetViews>
  <sheetFormatPr defaultRowHeight="14.5"/>
  <cols>
    <col min="1" max="1" width="11.26953125" style="350" customWidth="1"/>
    <col min="2" max="2" width="46.7265625" style="384" customWidth="1"/>
    <col min="3" max="3" width="34.7265625" style="384" customWidth="1"/>
  </cols>
  <sheetData>
    <row r="1" spans="1:3" s="309" customFormat="1" ht="36" customHeight="1">
      <c r="A1" s="348" t="s">
        <v>1584</v>
      </c>
      <c r="B1" s="383"/>
      <c r="C1" s="383"/>
    </row>
    <row r="2" spans="1:3" s="309" customFormat="1" ht="36.65" customHeight="1">
      <c r="A2" s="349" t="s">
        <v>957</v>
      </c>
      <c r="B2" s="383"/>
      <c r="C2" s="383"/>
    </row>
    <row r="3" spans="1:3" ht="36.65" customHeight="1">
      <c r="A3" s="349" t="s">
        <v>948</v>
      </c>
    </row>
    <row r="4" spans="1:3" ht="36.65" customHeight="1">
      <c r="A4" s="349" t="s">
        <v>949</v>
      </c>
    </row>
    <row r="5" spans="1:3" ht="36.65" customHeight="1">
      <c r="A5" s="349" t="s">
        <v>950</v>
      </c>
    </row>
    <row r="6" spans="1:3" ht="36.65" customHeight="1">
      <c r="A6" s="349" t="s">
        <v>951</v>
      </c>
    </row>
    <row r="7" spans="1:3" ht="36.65" customHeight="1">
      <c r="A7" s="349" t="s">
        <v>952</v>
      </c>
    </row>
    <row r="8" spans="1:3" ht="36.65" customHeight="1">
      <c r="A8" s="349" t="s">
        <v>953</v>
      </c>
    </row>
    <row r="9" spans="1:3" s="3" customFormat="1" ht="36" customHeight="1">
      <c r="A9" s="174" t="s">
        <v>97</v>
      </c>
    </row>
  </sheetData>
  <hyperlinks>
    <hyperlink ref="A9" location="Contents!A1" display="&lt;&lt; link back to contents &gt;&gt;"/>
  </hyperlink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7"/>
  <sheetViews>
    <sheetView showGridLines="0" workbookViewId="0">
      <selection activeCell="A9" sqref="A9:XFD9"/>
    </sheetView>
  </sheetViews>
  <sheetFormatPr defaultRowHeight="20.65" customHeight="1"/>
  <cols>
    <col min="1" max="1" width="69.26953125" style="3" customWidth="1"/>
    <col min="2" max="256" width="8.7265625" style="3"/>
    <col min="257" max="257" width="61.7265625" style="3" customWidth="1"/>
    <col min="258" max="512" width="8.7265625" style="3"/>
    <col min="513" max="513" width="61.7265625" style="3" customWidth="1"/>
    <col min="514" max="768" width="8.7265625" style="3"/>
    <col min="769" max="769" width="61.7265625" style="3" customWidth="1"/>
    <col min="770" max="1024" width="8.7265625" style="3"/>
    <col min="1025" max="1025" width="61.7265625" style="3" customWidth="1"/>
    <col min="1026" max="1280" width="8.7265625" style="3"/>
    <col min="1281" max="1281" width="61.7265625" style="3" customWidth="1"/>
    <col min="1282" max="1536" width="8.7265625" style="3"/>
    <col min="1537" max="1537" width="61.7265625" style="3" customWidth="1"/>
    <col min="1538" max="1792" width="8.7265625" style="3"/>
    <col min="1793" max="1793" width="61.7265625" style="3" customWidth="1"/>
    <col min="1794" max="2048" width="8.7265625" style="3"/>
    <col min="2049" max="2049" width="61.7265625" style="3" customWidth="1"/>
    <col min="2050" max="2304" width="8.7265625" style="3"/>
    <col min="2305" max="2305" width="61.7265625" style="3" customWidth="1"/>
    <col min="2306" max="2560" width="8.7265625" style="3"/>
    <col min="2561" max="2561" width="61.7265625" style="3" customWidth="1"/>
    <col min="2562" max="2816" width="8.7265625" style="3"/>
    <col min="2817" max="2817" width="61.7265625" style="3" customWidth="1"/>
    <col min="2818" max="3072" width="8.7265625" style="3"/>
    <col min="3073" max="3073" width="61.7265625" style="3" customWidth="1"/>
    <col min="3074" max="3328" width="8.7265625" style="3"/>
    <col min="3329" max="3329" width="61.7265625" style="3" customWidth="1"/>
    <col min="3330" max="3584" width="8.7265625" style="3"/>
    <col min="3585" max="3585" width="61.7265625" style="3" customWidth="1"/>
    <col min="3586" max="3840" width="8.7265625" style="3"/>
    <col min="3841" max="3841" width="61.7265625" style="3" customWidth="1"/>
    <col min="3842" max="4096" width="8.7265625" style="3"/>
    <col min="4097" max="4097" width="61.7265625" style="3" customWidth="1"/>
    <col min="4098" max="4352" width="8.7265625" style="3"/>
    <col min="4353" max="4353" width="61.7265625" style="3" customWidth="1"/>
    <col min="4354" max="4608" width="8.7265625" style="3"/>
    <col min="4609" max="4609" width="61.7265625" style="3" customWidth="1"/>
    <col min="4610" max="4864" width="8.7265625" style="3"/>
    <col min="4865" max="4865" width="61.7265625" style="3" customWidth="1"/>
    <col min="4866" max="5120" width="8.7265625" style="3"/>
    <col min="5121" max="5121" width="61.7265625" style="3" customWidth="1"/>
    <col min="5122" max="5376" width="8.7265625" style="3"/>
    <col min="5377" max="5377" width="61.7265625" style="3" customWidth="1"/>
    <col min="5378" max="5632" width="8.7265625" style="3"/>
    <col min="5633" max="5633" width="61.7265625" style="3" customWidth="1"/>
    <col min="5634" max="5888" width="8.7265625" style="3"/>
    <col min="5889" max="5889" width="61.7265625" style="3" customWidth="1"/>
    <col min="5890" max="6144" width="8.7265625" style="3"/>
    <col min="6145" max="6145" width="61.7265625" style="3" customWidth="1"/>
    <col min="6146" max="6400" width="8.7265625" style="3"/>
    <col min="6401" max="6401" width="61.7265625" style="3" customWidth="1"/>
    <col min="6402" max="6656" width="8.7265625" style="3"/>
    <col min="6657" max="6657" width="61.7265625" style="3" customWidth="1"/>
    <col min="6658" max="6912" width="8.7265625" style="3"/>
    <col min="6913" max="6913" width="61.7265625" style="3" customWidth="1"/>
    <col min="6914" max="7168" width="8.7265625" style="3"/>
    <col min="7169" max="7169" width="61.7265625" style="3" customWidth="1"/>
    <col min="7170" max="7424" width="8.7265625" style="3"/>
    <col min="7425" max="7425" width="61.7265625" style="3" customWidth="1"/>
    <col min="7426" max="7680" width="8.7265625" style="3"/>
    <col min="7681" max="7681" width="61.7265625" style="3" customWidth="1"/>
    <col min="7682" max="7936" width="8.7265625" style="3"/>
    <col min="7937" max="7937" width="61.7265625" style="3" customWidth="1"/>
    <col min="7938" max="8192" width="8.7265625" style="3"/>
    <col min="8193" max="8193" width="61.7265625" style="3" customWidth="1"/>
    <col min="8194" max="8448" width="8.7265625" style="3"/>
    <col min="8449" max="8449" width="61.7265625" style="3" customWidth="1"/>
    <col min="8450" max="8704" width="8.7265625" style="3"/>
    <col min="8705" max="8705" width="61.7265625" style="3" customWidth="1"/>
    <col min="8706" max="8960" width="8.7265625" style="3"/>
    <col min="8961" max="8961" width="61.7265625" style="3" customWidth="1"/>
    <col min="8962" max="9216" width="8.7265625" style="3"/>
    <col min="9217" max="9217" width="61.7265625" style="3" customWidth="1"/>
    <col min="9218" max="9472" width="8.7265625" style="3"/>
    <col min="9473" max="9473" width="61.7265625" style="3" customWidth="1"/>
    <col min="9474" max="9728" width="8.7265625" style="3"/>
    <col min="9729" max="9729" width="61.7265625" style="3" customWidth="1"/>
    <col min="9730" max="9984" width="8.7265625" style="3"/>
    <col min="9985" max="9985" width="61.7265625" style="3" customWidth="1"/>
    <col min="9986" max="10240" width="8.7265625" style="3"/>
    <col min="10241" max="10241" width="61.7265625" style="3" customWidth="1"/>
    <col min="10242" max="10496" width="8.7265625" style="3"/>
    <col min="10497" max="10497" width="61.7265625" style="3" customWidth="1"/>
    <col min="10498" max="10752" width="8.7265625" style="3"/>
    <col min="10753" max="10753" width="61.7265625" style="3" customWidth="1"/>
    <col min="10754" max="11008" width="8.7265625" style="3"/>
    <col min="11009" max="11009" width="61.7265625" style="3" customWidth="1"/>
    <col min="11010" max="11264" width="8.7265625" style="3"/>
    <col min="11265" max="11265" width="61.7265625" style="3" customWidth="1"/>
    <col min="11266" max="11520" width="8.7265625" style="3"/>
    <col min="11521" max="11521" width="61.7265625" style="3" customWidth="1"/>
    <col min="11522" max="11776" width="8.7265625" style="3"/>
    <col min="11777" max="11777" width="61.7265625" style="3" customWidth="1"/>
    <col min="11778" max="12032" width="8.7265625" style="3"/>
    <col min="12033" max="12033" width="61.7265625" style="3" customWidth="1"/>
    <col min="12034" max="12288" width="8.7265625" style="3"/>
    <col min="12289" max="12289" width="61.7265625" style="3" customWidth="1"/>
    <col min="12290" max="12544" width="8.7265625" style="3"/>
    <col min="12545" max="12545" width="61.7265625" style="3" customWidth="1"/>
    <col min="12546" max="12800" width="8.7265625" style="3"/>
    <col min="12801" max="12801" width="61.7265625" style="3" customWidth="1"/>
    <col min="12802" max="13056" width="8.7265625" style="3"/>
    <col min="13057" max="13057" width="61.7265625" style="3" customWidth="1"/>
    <col min="13058" max="13312" width="8.7265625" style="3"/>
    <col min="13313" max="13313" width="61.7265625" style="3" customWidth="1"/>
    <col min="13314" max="13568" width="8.7265625" style="3"/>
    <col min="13569" max="13569" width="61.7265625" style="3" customWidth="1"/>
    <col min="13570" max="13824" width="8.7265625" style="3"/>
    <col min="13825" max="13825" width="61.7265625" style="3" customWidth="1"/>
    <col min="13826" max="14080" width="8.7265625" style="3"/>
    <col min="14081" max="14081" width="61.7265625" style="3" customWidth="1"/>
    <col min="14082" max="14336" width="8.7265625" style="3"/>
    <col min="14337" max="14337" width="61.7265625" style="3" customWidth="1"/>
    <col min="14338" max="14592" width="8.7265625" style="3"/>
    <col min="14593" max="14593" width="61.7265625" style="3" customWidth="1"/>
    <col min="14594" max="14848" width="8.7265625" style="3"/>
    <col min="14849" max="14849" width="61.7265625" style="3" customWidth="1"/>
    <col min="14850" max="15104" width="8.7265625" style="3"/>
    <col min="15105" max="15105" width="61.7265625" style="3" customWidth="1"/>
    <col min="15106" max="15360" width="8.7265625" style="3"/>
    <col min="15361" max="15361" width="61.7265625" style="3" customWidth="1"/>
    <col min="15362" max="15616" width="8.7265625" style="3"/>
    <col min="15617" max="15617" width="61.7265625" style="3" customWidth="1"/>
    <col min="15618" max="15872" width="8.7265625" style="3"/>
    <col min="15873" max="15873" width="61.7265625" style="3" customWidth="1"/>
    <col min="15874" max="16128" width="8.7265625" style="3"/>
    <col min="16129" max="16129" width="61.7265625" style="3" customWidth="1"/>
    <col min="16130" max="16384" width="8.7265625" style="3"/>
  </cols>
  <sheetData>
    <row r="1" spans="1:109" ht="20.65" customHeight="1" thickBot="1">
      <c r="A1" s="170" t="s">
        <v>495</v>
      </c>
      <c r="B1" s="184"/>
      <c r="C1" s="185"/>
      <c r="D1" s="133"/>
      <c r="E1" s="133"/>
      <c r="F1" s="133"/>
      <c r="G1" s="133"/>
      <c r="H1" s="133"/>
      <c r="I1" s="25"/>
      <c r="J1" s="25"/>
    </row>
    <row r="2" spans="1:109" ht="20.65" customHeight="1" thickTop="1">
      <c r="A2" s="171" t="s">
        <v>500</v>
      </c>
      <c r="B2" s="184"/>
      <c r="C2" s="185"/>
      <c r="D2" s="133"/>
      <c r="E2" s="133"/>
      <c r="F2" s="133"/>
      <c r="G2" s="133"/>
      <c r="H2" s="133"/>
      <c r="I2" s="25"/>
      <c r="J2" s="25"/>
    </row>
    <row r="3" spans="1:109" s="113" customFormat="1" ht="20.65" customHeight="1">
      <c r="A3" s="186" t="s">
        <v>484</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46" customFormat="1" ht="20.65" customHeight="1">
      <c r="A4" s="171" t="s">
        <v>489</v>
      </c>
      <c r="B4" s="187"/>
      <c r="C4" s="188"/>
      <c r="D4" s="189"/>
      <c r="E4" s="189"/>
      <c r="F4" s="189"/>
      <c r="G4" s="189"/>
      <c r="H4" s="189"/>
      <c r="I4" s="189"/>
      <c r="J4" s="189"/>
      <c r="K4" s="182"/>
      <c r="L4" s="182"/>
      <c r="M4" s="182"/>
      <c r="N4" s="182"/>
    </row>
    <row r="5" spans="1:109" s="46" customFormat="1" ht="20.65" customHeight="1">
      <c r="A5" s="171" t="s">
        <v>490</v>
      </c>
      <c r="B5" s="187"/>
      <c r="C5" s="188"/>
      <c r="D5" s="189"/>
      <c r="E5" s="189"/>
      <c r="F5" s="189"/>
      <c r="G5" s="189"/>
      <c r="H5" s="189"/>
      <c r="I5" s="189"/>
      <c r="J5" s="189"/>
      <c r="K5" s="182"/>
      <c r="L5" s="182"/>
      <c r="M5" s="182"/>
      <c r="N5" s="182"/>
    </row>
    <row r="6" spans="1:109" s="46" customFormat="1" ht="20.65" customHeight="1">
      <c r="A6" s="769" t="s">
        <v>491</v>
      </c>
      <c r="B6" s="769"/>
      <c r="C6" s="769"/>
      <c r="D6" s="769"/>
      <c r="E6" s="769"/>
      <c r="F6" s="769"/>
      <c r="G6" s="769"/>
      <c r="H6" s="769"/>
      <c r="I6" s="769"/>
      <c r="J6" s="769"/>
      <c r="K6" s="183"/>
    </row>
    <row r="7" spans="1:109" s="46" customFormat="1" ht="20.65" customHeight="1">
      <c r="A7" s="171" t="s">
        <v>493</v>
      </c>
      <c r="B7" s="183"/>
      <c r="C7" s="183"/>
      <c r="D7" s="183"/>
      <c r="E7" s="183"/>
      <c r="F7" s="183"/>
      <c r="G7" s="183"/>
      <c r="H7" s="183"/>
      <c r="I7" s="183"/>
      <c r="J7" s="183"/>
      <c r="K7" s="183"/>
    </row>
    <row r="8" spans="1:109" s="46" customFormat="1" ht="20.65" customHeight="1">
      <c r="A8" s="171" t="s">
        <v>494</v>
      </c>
      <c r="B8" s="183"/>
      <c r="C8" s="183"/>
      <c r="D8" s="183"/>
      <c r="E8" s="183"/>
      <c r="F8" s="183"/>
      <c r="G8" s="183"/>
      <c r="H8" s="183"/>
      <c r="I8" s="183"/>
      <c r="J8" s="183"/>
      <c r="K8" s="183"/>
    </row>
    <row r="9" spans="1:109" s="4" customFormat="1" ht="23.65" customHeight="1">
      <c r="A9" s="5" t="s">
        <v>97</v>
      </c>
      <c r="B9" s="167"/>
      <c r="C9" s="168"/>
    </row>
    <row r="10" spans="1:109" ht="35.65" customHeight="1" thickBot="1">
      <c r="A10" s="190" t="s">
        <v>492</v>
      </c>
      <c r="B10" s="191" t="s">
        <v>74</v>
      </c>
      <c r="C10" s="25"/>
      <c r="D10" s="25"/>
      <c r="E10" s="25"/>
      <c r="F10" s="25"/>
      <c r="G10" s="25"/>
      <c r="H10" s="25"/>
      <c r="I10" s="25"/>
      <c r="J10" s="25"/>
    </row>
    <row r="11" spans="1:109" ht="20.65" customHeight="1">
      <c r="A11" s="192" t="s">
        <v>145</v>
      </c>
      <c r="B11" s="193">
        <v>3.2051282051282048E-2</v>
      </c>
      <c r="C11" s="25"/>
      <c r="D11" s="25"/>
      <c r="E11" s="25"/>
      <c r="F11" s="25"/>
      <c r="G11" s="25"/>
      <c r="H11" s="25"/>
      <c r="I11" s="25"/>
      <c r="J11" s="25"/>
    </row>
    <row r="12" spans="1:109" ht="20.65" customHeight="1">
      <c r="A12" s="25" t="s">
        <v>79</v>
      </c>
      <c r="B12" s="193">
        <v>7.0512820512820512E-2</v>
      </c>
      <c r="C12" s="25"/>
      <c r="D12" s="25"/>
      <c r="E12" s="25"/>
      <c r="F12" s="25"/>
      <c r="G12" s="25"/>
      <c r="H12" s="25"/>
      <c r="I12" s="25"/>
      <c r="J12" s="25"/>
    </row>
    <row r="13" spans="1:109" ht="20.65" customHeight="1">
      <c r="A13" s="25" t="s">
        <v>78</v>
      </c>
      <c r="B13" s="193">
        <v>0.12179487179487179</v>
      </c>
      <c r="C13" s="25"/>
      <c r="D13" s="25"/>
      <c r="E13" s="25"/>
      <c r="F13" s="25"/>
      <c r="G13" s="25"/>
      <c r="H13" s="25"/>
      <c r="I13" s="25"/>
      <c r="J13" s="25"/>
    </row>
    <row r="14" spans="1:109" ht="20.65" customHeight="1">
      <c r="A14" s="25" t="s">
        <v>75</v>
      </c>
      <c r="B14" s="193">
        <v>0.17307692307692307</v>
      </c>
      <c r="C14" s="25"/>
      <c r="D14" s="25"/>
      <c r="E14" s="25"/>
      <c r="F14" s="25"/>
      <c r="G14" s="25"/>
      <c r="H14" s="25"/>
      <c r="I14" s="25"/>
      <c r="J14" s="25"/>
    </row>
    <row r="15" spans="1:109" ht="20.65" customHeight="1">
      <c r="A15" s="25" t="s">
        <v>76</v>
      </c>
      <c r="B15" s="193">
        <v>0.17307692307692307</v>
      </c>
      <c r="C15" s="25"/>
      <c r="D15" s="25"/>
      <c r="E15" s="25"/>
      <c r="F15" s="25"/>
      <c r="G15" s="25"/>
      <c r="H15" s="25"/>
      <c r="I15" s="25"/>
      <c r="J15" s="25"/>
    </row>
    <row r="16" spans="1:109" ht="20.65" customHeight="1">
      <c r="A16" s="25" t="s">
        <v>77</v>
      </c>
      <c r="B16" s="193">
        <v>0.19871794871794871</v>
      </c>
      <c r="C16" s="25"/>
      <c r="D16" s="25"/>
      <c r="E16" s="25"/>
      <c r="F16" s="25"/>
      <c r="G16" s="25"/>
      <c r="H16" s="25"/>
      <c r="I16" s="25"/>
      <c r="J16" s="25"/>
    </row>
    <row r="17" spans="1:10" ht="20.65" customHeight="1">
      <c r="A17" s="25" t="s">
        <v>6</v>
      </c>
      <c r="B17" s="193">
        <v>0.23076923076923078</v>
      </c>
      <c r="C17" s="25"/>
      <c r="D17" s="25"/>
      <c r="E17" s="25"/>
      <c r="F17" s="25"/>
      <c r="G17" s="25"/>
      <c r="H17" s="25"/>
      <c r="I17" s="25"/>
      <c r="J17" s="25"/>
    </row>
  </sheetData>
  <sortState ref="A12:K17">
    <sortCondition ref="B12:B17"/>
  </sortState>
  <mergeCells count="1">
    <mergeCell ref="A6:J6"/>
  </mergeCells>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9"/>
  <sheetViews>
    <sheetView showGridLines="0" workbookViewId="0">
      <selection activeCell="A9" sqref="A9:XFD9"/>
    </sheetView>
  </sheetViews>
  <sheetFormatPr defaultRowHeight="14.5"/>
  <sheetData>
    <row r="1" spans="1:109" s="3" customFormat="1" ht="20.65" customHeight="1" thickBot="1">
      <c r="A1" s="170" t="s">
        <v>495</v>
      </c>
      <c r="B1" s="163"/>
      <c r="C1" s="165"/>
      <c r="D1" s="23"/>
      <c r="E1" s="23"/>
      <c r="F1" s="23"/>
      <c r="G1" s="23"/>
      <c r="H1" s="23"/>
    </row>
    <row r="2" spans="1:109" s="3" customFormat="1" ht="20.65" customHeight="1" thickTop="1">
      <c r="A2" s="171" t="s">
        <v>496</v>
      </c>
      <c r="B2" s="163"/>
      <c r="C2" s="165"/>
      <c r="D2" s="23"/>
      <c r="E2" s="23"/>
      <c r="F2" s="23"/>
      <c r="G2" s="23"/>
      <c r="H2" s="23"/>
    </row>
    <row r="3" spans="1:109" s="113" customFormat="1" ht="20.65" customHeight="1">
      <c r="A3" s="172" t="s">
        <v>484</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46" customFormat="1" ht="20.65" customHeight="1">
      <c r="A4" s="173" t="s">
        <v>489</v>
      </c>
      <c r="B4" s="180"/>
      <c r="C4" s="181"/>
      <c r="D4" s="182"/>
      <c r="E4" s="182"/>
      <c r="F4" s="182"/>
      <c r="G4" s="182"/>
      <c r="H4" s="182"/>
      <c r="I4" s="182"/>
      <c r="J4" s="182"/>
      <c r="K4" s="182"/>
      <c r="L4" s="182"/>
      <c r="M4" s="182"/>
      <c r="N4" s="182"/>
    </row>
    <row r="5" spans="1:109" s="46" customFormat="1" ht="20.65" customHeight="1">
      <c r="A5" s="173" t="s">
        <v>490</v>
      </c>
      <c r="B5" s="180"/>
      <c r="C5" s="181"/>
      <c r="D5" s="182"/>
      <c r="E5" s="182"/>
      <c r="F5" s="182"/>
      <c r="G5" s="182"/>
      <c r="H5" s="182"/>
      <c r="I5" s="182"/>
      <c r="J5" s="182"/>
      <c r="K5" s="182"/>
      <c r="L5" s="182"/>
      <c r="M5" s="182"/>
      <c r="N5" s="182"/>
    </row>
    <row r="6" spans="1:109" s="46" customFormat="1" ht="23.15" customHeight="1">
      <c r="A6" s="114" t="s">
        <v>491</v>
      </c>
      <c r="B6" s="114"/>
      <c r="C6" s="114"/>
      <c r="D6" s="114"/>
      <c r="E6" s="114"/>
      <c r="F6" s="114"/>
      <c r="G6" s="114"/>
      <c r="H6" s="114"/>
      <c r="I6" s="114"/>
      <c r="J6" s="114"/>
      <c r="K6" s="183"/>
    </row>
    <row r="7" spans="1:109" s="46" customFormat="1" ht="20.65" customHeight="1">
      <c r="A7" s="171" t="s">
        <v>493</v>
      </c>
      <c r="B7" s="183"/>
      <c r="C7" s="183"/>
      <c r="D7" s="183"/>
      <c r="E7" s="183"/>
      <c r="F7" s="183"/>
      <c r="G7" s="183"/>
      <c r="H7" s="183"/>
      <c r="I7" s="183"/>
      <c r="J7" s="183"/>
      <c r="K7" s="183"/>
    </row>
    <row r="8" spans="1:109" s="46" customFormat="1" ht="20.65" customHeight="1">
      <c r="A8" s="171" t="s">
        <v>494</v>
      </c>
      <c r="B8" s="183"/>
      <c r="C8" s="183"/>
      <c r="D8" s="183"/>
      <c r="E8" s="183"/>
      <c r="F8" s="183"/>
      <c r="G8" s="183"/>
      <c r="H8" s="183"/>
      <c r="I8" s="183"/>
      <c r="J8" s="183"/>
      <c r="K8" s="183"/>
    </row>
    <row r="9" spans="1:109" s="4" customFormat="1" ht="23.65" customHeight="1">
      <c r="A9" s="5" t="s">
        <v>97</v>
      </c>
      <c r="B9" s="167"/>
      <c r="C9" s="168"/>
    </row>
  </sheetData>
  <hyperlinks>
    <hyperlink ref="A9" location="Contents!A1" display="&lt;&lt; link back to contents &gt;&gt;"/>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workbookViewId="0">
      <selection activeCell="A2" sqref="A2"/>
    </sheetView>
  </sheetViews>
  <sheetFormatPr defaultColWidth="9.26953125" defaultRowHeight="15.5"/>
  <cols>
    <col min="1" max="1" width="26.453125" style="4" customWidth="1"/>
    <col min="2" max="2" width="41" style="4" bestFit="1" customWidth="1"/>
    <col min="3" max="3" width="62.453125" style="4" bestFit="1" customWidth="1"/>
    <col min="4" max="16384" width="9.26953125" style="4"/>
  </cols>
  <sheetData>
    <row r="1" spans="1:16" ht="32.65" customHeight="1" thickBot="1">
      <c r="A1" s="231" t="s">
        <v>526</v>
      </c>
      <c r="B1" s="228"/>
    </row>
    <row r="2" spans="1:16" ht="35.15" customHeight="1" thickTop="1">
      <c r="A2" s="6" t="s">
        <v>527</v>
      </c>
      <c r="B2" s="6"/>
      <c r="C2" s="7"/>
      <c r="D2" s="7"/>
      <c r="E2" s="7"/>
      <c r="F2" s="7"/>
      <c r="G2" s="7"/>
      <c r="H2" s="7"/>
      <c r="I2" s="7"/>
      <c r="J2" s="7"/>
      <c r="K2" s="7"/>
      <c r="L2" s="7"/>
      <c r="M2" s="7"/>
      <c r="N2" s="7"/>
      <c r="O2" s="7"/>
      <c r="P2" s="7"/>
    </row>
    <row r="3" spans="1:16" ht="32.65" customHeight="1">
      <c r="A3" s="5" t="s">
        <v>97</v>
      </c>
      <c r="B3" s="5"/>
    </row>
    <row r="4" spans="1:16">
      <c r="A4" s="113" t="s">
        <v>8</v>
      </c>
      <c r="B4" s="113" t="s">
        <v>528</v>
      </c>
      <c r="C4" s="113" t="s">
        <v>9</v>
      </c>
    </row>
    <row r="5" spans="1:16">
      <c r="A5" s="230">
        <v>55100</v>
      </c>
      <c r="B5" s="229" t="s">
        <v>10</v>
      </c>
      <c r="C5" s="113" t="s">
        <v>11</v>
      </c>
    </row>
    <row r="6" spans="1:16">
      <c r="A6" s="230">
        <v>55202</v>
      </c>
      <c r="B6" s="229" t="s">
        <v>10</v>
      </c>
      <c r="C6" s="113" t="s">
        <v>12</v>
      </c>
    </row>
    <row r="7" spans="1:16">
      <c r="A7" s="230">
        <v>55300</v>
      </c>
      <c r="B7" s="229" t="s">
        <v>10</v>
      </c>
      <c r="C7" s="113" t="s">
        <v>13</v>
      </c>
    </row>
    <row r="8" spans="1:16">
      <c r="A8" s="230">
        <v>55201</v>
      </c>
      <c r="B8" s="229" t="s">
        <v>10</v>
      </c>
      <c r="C8" s="113" t="s">
        <v>14</v>
      </c>
    </row>
    <row r="9" spans="1:16">
      <c r="A9" s="230">
        <v>55209</v>
      </c>
      <c r="B9" s="229" t="s">
        <v>10</v>
      </c>
      <c r="C9" s="113" t="s">
        <v>15</v>
      </c>
    </row>
    <row r="10" spans="1:16">
      <c r="A10" s="230">
        <v>55900</v>
      </c>
      <c r="B10" s="229" t="s">
        <v>10</v>
      </c>
      <c r="C10" s="113" t="s">
        <v>16</v>
      </c>
    </row>
    <row r="11" spans="1:16">
      <c r="A11" s="230">
        <v>56101</v>
      </c>
      <c r="B11" s="229" t="s">
        <v>17</v>
      </c>
      <c r="C11" s="113" t="s">
        <v>18</v>
      </c>
    </row>
    <row r="12" spans="1:16">
      <c r="A12" s="230">
        <v>56102</v>
      </c>
      <c r="B12" s="229" t="s">
        <v>17</v>
      </c>
      <c r="C12" s="113" t="s">
        <v>19</v>
      </c>
    </row>
    <row r="13" spans="1:16">
      <c r="A13" s="230">
        <v>56103</v>
      </c>
      <c r="B13" s="229" t="s">
        <v>17</v>
      </c>
      <c r="C13" s="113" t="s">
        <v>20</v>
      </c>
    </row>
    <row r="14" spans="1:16">
      <c r="A14" s="230">
        <v>56290</v>
      </c>
      <c r="B14" s="229" t="s">
        <v>17</v>
      </c>
      <c r="C14" s="113" t="s">
        <v>21</v>
      </c>
    </row>
    <row r="15" spans="1:16">
      <c r="A15" s="230">
        <v>56210</v>
      </c>
      <c r="B15" s="229" t="s">
        <v>17</v>
      </c>
      <c r="C15" s="113" t="s">
        <v>22</v>
      </c>
    </row>
    <row r="16" spans="1:16">
      <c r="A16" s="230">
        <v>56301</v>
      </c>
      <c r="B16" s="229" t="s">
        <v>17</v>
      </c>
      <c r="C16" s="113" t="s">
        <v>23</v>
      </c>
    </row>
    <row r="17" spans="1:3">
      <c r="A17" s="230">
        <v>56302</v>
      </c>
      <c r="B17" s="229" t="s">
        <v>17</v>
      </c>
      <c r="C17" s="113" t="s">
        <v>24</v>
      </c>
    </row>
    <row r="18" spans="1:3">
      <c r="A18" s="230">
        <v>49100</v>
      </c>
      <c r="B18" s="229" t="s">
        <v>25</v>
      </c>
      <c r="C18" s="113" t="s">
        <v>26</v>
      </c>
    </row>
    <row r="19" spans="1:3">
      <c r="A19" s="230">
        <v>49320</v>
      </c>
      <c r="B19" s="229" t="s">
        <v>25</v>
      </c>
      <c r="C19" s="113" t="s">
        <v>27</v>
      </c>
    </row>
    <row r="20" spans="1:3">
      <c r="A20" s="230">
        <v>49390</v>
      </c>
      <c r="B20" s="229" t="s">
        <v>25</v>
      </c>
      <c r="C20" s="113" t="s">
        <v>28</v>
      </c>
    </row>
    <row r="21" spans="1:3">
      <c r="A21" s="230">
        <v>50100</v>
      </c>
      <c r="B21" s="229" t="s">
        <v>25</v>
      </c>
      <c r="C21" s="113" t="s">
        <v>29</v>
      </c>
    </row>
    <row r="22" spans="1:3">
      <c r="A22" s="230">
        <v>50300</v>
      </c>
      <c r="B22" s="229" t="s">
        <v>25</v>
      </c>
      <c r="C22" s="113" t="s">
        <v>30</v>
      </c>
    </row>
    <row r="23" spans="1:3">
      <c r="A23" s="230">
        <v>51101</v>
      </c>
      <c r="B23" s="229" t="s">
        <v>25</v>
      </c>
      <c r="C23" s="113" t="s">
        <v>31</v>
      </c>
    </row>
    <row r="24" spans="1:3">
      <c r="A24" s="230">
        <v>51102</v>
      </c>
      <c r="B24" s="229" t="s">
        <v>25</v>
      </c>
      <c r="C24" s="113" t="s">
        <v>32</v>
      </c>
    </row>
    <row r="25" spans="1:3">
      <c r="A25" s="230">
        <v>77110</v>
      </c>
      <c r="B25" s="229" t="s">
        <v>25</v>
      </c>
      <c r="C25" s="113" t="s">
        <v>33</v>
      </c>
    </row>
    <row r="26" spans="1:3">
      <c r="A26" s="230">
        <v>77341</v>
      </c>
      <c r="B26" s="229" t="s">
        <v>25</v>
      </c>
      <c r="C26" s="113" t="s">
        <v>34</v>
      </c>
    </row>
    <row r="27" spans="1:3">
      <c r="A27" s="230">
        <v>77351</v>
      </c>
      <c r="B27" s="229" t="s">
        <v>25</v>
      </c>
      <c r="C27" s="113" t="s">
        <v>35</v>
      </c>
    </row>
    <row r="28" spans="1:3">
      <c r="A28" s="230">
        <v>92000</v>
      </c>
      <c r="B28" s="229" t="s">
        <v>36</v>
      </c>
      <c r="C28" s="113" t="s">
        <v>37</v>
      </c>
    </row>
    <row r="29" spans="1:3">
      <c r="A29" s="230">
        <v>93110</v>
      </c>
      <c r="B29" s="229" t="s">
        <v>36</v>
      </c>
      <c r="C29" s="113" t="s">
        <v>38</v>
      </c>
    </row>
    <row r="30" spans="1:3">
      <c r="A30" s="230">
        <v>93199</v>
      </c>
      <c r="B30" s="229" t="s">
        <v>36</v>
      </c>
      <c r="C30" s="113" t="s">
        <v>39</v>
      </c>
    </row>
    <row r="31" spans="1:3">
      <c r="A31" s="230">
        <v>93210</v>
      </c>
      <c r="B31" s="229" t="s">
        <v>36</v>
      </c>
      <c r="C31" s="113" t="s">
        <v>40</v>
      </c>
    </row>
    <row r="32" spans="1:3">
      <c r="A32" s="230">
        <v>93290</v>
      </c>
      <c r="B32" s="229" t="s">
        <v>36</v>
      </c>
      <c r="C32" s="113" t="s">
        <v>41</v>
      </c>
    </row>
    <row r="33" spans="1:3">
      <c r="A33" s="230">
        <v>77210</v>
      </c>
      <c r="B33" s="229" t="s">
        <v>36</v>
      </c>
      <c r="C33" s="113" t="s">
        <v>42</v>
      </c>
    </row>
    <row r="34" spans="1:3">
      <c r="A34" s="230">
        <v>79110</v>
      </c>
      <c r="B34" s="229" t="s">
        <v>43</v>
      </c>
      <c r="C34" s="113" t="s">
        <v>44</v>
      </c>
    </row>
    <row r="35" spans="1:3">
      <c r="A35" s="230">
        <v>79120</v>
      </c>
      <c r="B35" s="229" t="s">
        <v>43</v>
      </c>
      <c r="C35" s="113" t="s">
        <v>45</v>
      </c>
    </row>
    <row r="36" spans="1:3">
      <c r="A36" s="230">
        <v>79901</v>
      </c>
      <c r="B36" s="229" t="s">
        <v>43</v>
      </c>
      <c r="C36" s="113" t="s">
        <v>46</v>
      </c>
    </row>
    <row r="37" spans="1:3">
      <c r="A37" s="230">
        <v>79909</v>
      </c>
      <c r="B37" s="229" t="s">
        <v>43</v>
      </c>
      <c r="C37" s="113" t="s">
        <v>47</v>
      </c>
    </row>
    <row r="38" spans="1:3">
      <c r="A38" s="230">
        <v>90010</v>
      </c>
      <c r="B38" s="229" t="s">
        <v>43</v>
      </c>
      <c r="C38" s="113" t="s">
        <v>48</v>
      </c>
    </row>
    <row r="39" spans="1:3">
      <c r="A39" s="230">
        <v>90020</v>
      </c>
      <c r="B39" s="229" t="s">
        <v>43</v>
      </c>
      <c r="C39" s="113" t="s">
        <v>49</v>
      </c>
    </row>
    <row r="40" spans="1:3">
      <c r="A40" s="230">
        <v>90030</v>
      </c>
      <c r="B40" s="229" t="s">
        <v>43</v>
      </c>
      <c r="C40" s="113" t="s">
        <v>50</v>
      </c>
    </row>
    <row r="41" spans="1:3">
      <c r="A41" s="230">
        <v>90040</v>
      </c>
      <c r="B41" s="229" t="s">
        <v>43</v>
      </c>
      <c r="C41" s="113" t="s">
        <v>51</v>
      </c>
    </row>
    <row r="42" spans="1:3">
      <c r="A42" s="230">
        <v>91020</v>
      </c>
      <c r="B42" s="229" t="s">
        <v>43</v>
      </c>
      <c r="C42" s="113" t="s">
        <v>52</v>
      </c>
    </row>
    <row r="43" spans="1:3">
      <c r="A43" s="230">
        <v>91030</v>
      </c>
      <c r="B43" s="229" t="s">
        <v>43</v>
      </c>
      <c r="C43" s="113" t="s">
        <v>53</v>
      </c>
    </row>
    <row r="44" spans="1:3">
      <c r="A44" s="230">
        <v>91040</v>
      </c>
      <c r="B44" s="229" t="s">
        <v>43</v>
      </c>
      <c r="C44" s="113" t="s">
        <v>54</v>
      </c>
    </row>
    <row r="45" spans="1:3">
      <c r="A45" s="230">
        <v>82301</v>
      </c>
      <c r="B45" s="229" t="s">
        <v>43</v>
      </c>
      <c r="C45" s="113" t="s">
        <v>55</v>
      </c>
    </row>
    <row r="46" spans="1:3">
      <c r="A46" s="230">
        <v>82302</v>
      </c>
      <c r="B46" s="229" t="s">
        <v>43</v>
      </c>
      <c r="C46" s="113" t="s">
        <v>56</v>
      </c>
    </row>
    <row r="47" spans="1:3">
      <c r="A47" s="230">
        <v>68202</v>
      </c>
      <c r="B47" s="229" t="s">
        <v>43</v>
      </c>
      <c r="C47" s="113" t="s">
        <v>57</v>
      </c>
    </row>
  </sheetData>
  <hyperlinks>
    <hyperlink ref="A3" location="Contents!A1" display="&lt;&lt; link back to contents &gt;&gt;"/>
    <hyperlink ref="A2"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
  <sheetViews>
    <sheetView showGridLines="0" workbookViewId="0">
      <selection activeCell="A17" sqref="A17"/>
    </sheetView>
  </sheetViews>
  <sheetFormatPr defaultColWidth="8.7265625" defaultRowHeight="15.5"/>
  <cols>
    <col min="1" max="1" width="51.54296875" style="4" customWidth="1"/>
    <col min="2" max="7" width="15.7265625" style="4" customWidth="1"/>
    <col min="8" max="16384" width="8.7265625" style="4"/>
  </cols>
  <sheetData>
    <row r="1" spans="1:125" s="3" customFormat="1" ht="28.5" customHeight="1" thickBot="1">
      <c r="A1" s="213" t="s">
        <v>531</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529</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530</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ht="24.65" customHeight="1">
      <c r="A5" s="5" t="s">
        <v>97</v>
      </c>
      <c r="B5" s="7"/>
      <c r="C5" s="7"/>
      <c r="D5" s="7"/>
      <c r="E5" s="7"/>
      <c r="F5" s="7"/>
      <c r="G5" s="7"/>
      <c r="H5" s="7"/>
      <c r="I5" s="7"/>
      <c r="J5" s="7"/>
      <c r="K5" s="7"/>
      <c r="L5" s="7"/>
      <c r="M5" s="7"/>
    </row>
    <row r="6" spans="1:125">
      <c r="A6" s="119" t="s">
        <v>323</v>
      </c>
      <c r="B6" s="237" t="s">
        <v>985</v>
      </c>
      <c r="C6" s="237" t="s">
        <v>986</v>
      </c>
      <c r="D6" s="237" t="s">
        <v>987</v>
      </c>
      <c r="E6" s="237" t="s">
        <v>988</v>
      </c>
      <c r="F6" s="237" t="s">
        <v>989</v>
      </c>
      <c r="G6" s="237" t="s">
        <v>990</v>
      </c>
    </row>
    <row r="7" spans="1:125">
      <c r="A7" s="4" t="s">
        <v>1</v>
      </c>
      <c r="B7" s="235" t="s">
        <v>2</v>
      </c>
      <c r="C7" s="235" t="s">
        <v>2</v>
      </c>
      <c r="D7" s="235">
        <v>0.83</v>
      </c>
      <c r="E7" s="235">
        <v>0.74</v>
      </c>
      <c r="F7" s="235" t="s">
        <v>2</v>
      </c>
      <c r="G7" s="412">
        <v>0.85</v>
      </c>
    </row>
    <row r="8" spans="1:125">
      <c r="A8" s="4" t="s">
        <v>3</v>
      </c>
      <c r="B8" s="235">
        <v>0.8</v>
      </c>
      <c r="C8" s="235">
        <v>0.86</v>
      </c>
      <c r="D8" s="235">
        <v>0.84</v>
      </c>
      <c r="E8" s="235">
        <v>0.76</v>
      </c>
      <c r="F8" s="235">
        <v>0.59</v>
      </c>
      <c r="G8" s="412">
        <v>0.64</v>
      </c>
    </row>
    <row r="9" spans="1:125">
      <c r="A9" s="4" t="s">
        <v>4</v>
      </c>
      <c r="B9" s="235" t="s">
        <v>2</v>
      </c>
      <c r="C9" s="235" t="s">
        <v>2</v>
      </c>
      <c r="D9" s="235" t="s">
        <v>2</v>
      </c>
      <c r="E9" s="235" t="s">
        <v>2</v>
      </c>
      <c r="F9" s="235" t="s">
        <v>2</v>
      </c>
      <c r="G9" s="412" t="s">
        <v>2</v>
      </c>
    </row>
    <row r="10" spans="1:125">
      <c r="A10" s="4" t="s">
        <v>5</v>
      </c>
      <c r="B10" s="235" t="s">
        <v>2</v>
      </c>
      <c r="C10" s="235" t="s">
        <v>2</v>
      </c>
      <c r="D10" s="235">
        <v>0.54</v>
      </c>
      <c r="E10" s="235" t="s">
        <v>2</v>
      </c>
      <c r="F10" s="235" t="s">
        <v>2</v>
      </c>
      <c r="G10" s="412">
        <v>0.51</v>
      </c>
    </row>
    <row r="11" spans="1:125">
      <c r="A11" s="4" t="s">
        <v>6</v>
      </c>
      <c r="B11" s="235" t="s">
        <v>2</v>
      </c>
      <c r="C11" s="235" t="s">
        <v>2</v>
      </c>
      <c r="D11" s="235">
        <v>0.68</v>
      </c>
      <c r="E11" s="235" t="s">
        <v>2</v>
      </c>
      <c r="F11" s="235" t="s">
        <v>2</v>
      </c>
      <c r="G11" s="412" t="s">
        <v>2</v>
      </c>
    </row>
    <row r="12" spans="1:125">
      <c r="A12" s="72" t="s">
        <v>70</v>
      </c>
      <c r="B12" s="236">
        <v>0.61</v>
      </c>
      <c r="C12" s="236">
        <v>0.81</v>
      </c>
      <c r="D12" s="236">
        <v>0.72</v>
      </c>
      <c r="E12" s="236">
        <v>0.59</v>
      </c>
      <c r="F12" s="236">
        <v>0.63</v>
      </c>
      <c r="G12" s="412">
        <v>0.61</v>
      </c>
    </row>
    <row r="13" spans="1:125">
      <c r="A13" s="72" t="s">
        <v>83</v>
      </c>
      <c r="B13" s="236">
        <v>0.35</v>
      </c>
      <c r="C13" s="236">
        <v>0.46</v>
      </c>
      <c r="D13" s="236">
        <v>0.38</v>
      </c>
      <c r="E13" s="236">
        <v>0.15</v>
      </c>
      <c r="F13" s="236">
        <v>0.28999999999999998</v>
      </c>
      <c r="G13" s="412">
        <v>0.19</v>
      </c>
    </row>
    <row r="14" spans="1:125">
      <c r="A14" s="72" t="s">
        <v>71</v>
      </c>
      <c r="B14" s="236">
        <v>0.25</v>
      </c>
      <c r="C14" s="236">
        <v>0.28000000000000003</v>
      </c>
      <c r="D14" s="236">
        <v>0.24</v>
      </c>
      <c r="E14" s="236">
        <v>0.09</v>
      </c>
      <c r="F14" s="236">
        <v>0.18</v>
      </c>
      <c r="G14" s="412">
        <v>0.12</v>
      </c>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A10" sqref="A10"/>
    </sheetView>
  </sheetViews>
  <sheetFormatPr defaultRowHeight="14.5"/>
  <sheetData>
    <row r="1" spans="1:125" s="3" customFormat="1" ht="28.5" customHeight="1" thickBot="1">
      <c r="A1" s="213" t="s">
        <v>991</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532</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529</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530</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 customFormat="1" ht="24.65" customHeight="1">
      <c r="A5" s="5" t="s">
        <v>97</v>
      </c>
      <c r="B5" s="7"/>
      <c r="C5" s="7"/>
      <c r="D5" s="7"/>
      <c r="E5" s="7"/>
      <c r="F5" s="7"/>
      <c r="G5" s="7"/>
      <c r="H5" s="7"/>
      <c r="I5" s="7"/>
      <c r="J5" s="7"/>
      <c r="K5" s="7"/>
      <c r="L5" s="7"/>
      <c r="M5" s="7"/>
    </row>
  </sheetData>
  <hyperlinks>
    <hyperlink ref="A5" location="Contents!A1" display="&lt;&lt; link back to contents &gt;&gt;"/>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8"/>
  <sheetViews>
    <sheetView showGridLines="0" workbookViewId="0">
      <selection activeCell="E19" sqref="E19"/>
    </sheetView>
  </sheetViews>
  <sheetFormatPr defaultRowHeight="14.5"/>
  <cols>
    <col min="1" max="1" width="39.453125" customWidth="1"/>
    <col min="2" max="7" width="15.26953125" customWidth="1"/>
  </cols>
  <sheetData>
    <row r="1" spans="1:125" s="3" customFormat="1" ht="28.5" customHeight="1" thickBot="1">
      <c r="A1" s="213" t="s">
        <v>992</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529</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530</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 customFormat="1" ht="24.65" customHeight="1">
      <c r="A5" s="5" t="s">
        <v>97</v>
      </c>
      <c r="B5" s="7"/>
      <c r="C5" s="7"/>
      <c r="D5" s="7"/>
      <c r="E5" s="7"/>
      <c r="F5" s="7"/>
      <c r="G5" s="7"/>
      <c r="H5" s="7"/>
      <c r="I5" s="7"/>
      <c r="J5" s="7"/>
      <c r="K5" s="7"/>
      <c r="L5" s="7"/>
      <c r="M5" s="7"/>
    </row>
    <row r="6" spans="1:125" s="4" customFormat="1" ht="15.5">
      <c r="A6" s="413" t="s">
        <v>323</v>
      </c>
      <c r="B6" s="414" t="s">
        <v>985</v>
      </c>
      <c r="C6" s="414" t="s">
        <v>986</v>
      </c>
      <c r="D6" s="414" t="s">
        <v>987</v>
      </c>
      <c r="E6" s="414" t="s">
        <v>988</v>
      </c>
      <c r="F6" s="414" t="s">
        <v>989</v>
      </c>
      <c r="G6" s="414" t="s">
        <v>990</v>
      </c>
    </row>
    <row r="7" spans="1:125" s="4" customFormat="1" ht="15.5">
      <c r="A7" s="4" t="s">
        <v>1</v>
      </c>
      <c r="B7" s="235" t="s">
        <v>2</v>
      </c>
      <c r="C7" s="235" t="s">
        <v>2</v>
      </c>
      <c r="D7" s="235">
        <v>0.63</v>
      </c>
      <c r="E7" s="235">
        <v>0.55000000000000004</v>
      </c>
      <c r="F7" s="235" t="s">
        <v>2</v>
      </c>
      <c r="G7" s="235">
        <v>0.68</v>
      </c>
    </row>
    <row r="8" spans="1:125" s="4" customFormat="1" ht="15.5">
      <c r="A8" s="4" t="s">
        <v>3</v>
      </c>
      <c r="B8" s="235">
        <v>0.65</v>
      </c>
      <c r="C8" s="235">
        <v>0.67</v>
      </c>
      <c r="D8" s="235">
        <v>0.67</v>
      </c>
      <c r="E8" s="235">
        <v>0.61</v>
      </c>
      <c r="F8" s="235">
        <v>0.49</v>
      </c>
      <c r="G8" s="235">
        <v>0.52</v>
      </c>
    </row>
    <row r="9" spans="1:125" s="4" customFormat="1" ht="15.5">
      <c r="A9" s="4" t="s">
        <v>4</v>
      </c>
      <c r="B9" s="235" t="s">
        <v>2</v>
      </c>
      <c r="C9" s="235" t="s">
        <v>2</v>
      </c>
      <c r="D9" s="235" t="s">
        <v>2</v>
      </c>
      <c r="E9" s="235" t="s">
        <v>2</v>
      </c>
      <c r="F9" s="235" t="s">
        <v>2</v>
      </c>
      <c r="G9" s="235" t="s">
        <v>2</v>
      </c>
    </row>
    <row r="10" spans="1:125" s="4" customFormat="1" ht="15.5">
      <c r="A10" s="4" t="s">
        <v>5</v>
      </c>
      <c r="B10" s="235" t="s">
        <v>2</v>
      </c>
      <c r="C10" s="235" t="s">
        <v>2</v>
      </c>
      <c r="D10" s="235">
        <v>0.43</v>
      </c>
      <c r="E10" s="235" t="s">
        <v>2</v>
      </c>
      <c r="F10" s="235" t="s">
        <v>2</v>
      </c>
      <c r="G10" s="235">
        <v>0.39</v>
      </c>
    </row>
    <row r="11" spans="1:125" s="4" customFormat="1" ht="15.5">
      <c r="A11" s="4" t="s">
        <v>6</v>
      </c>
      <c r="B11" s="235" t="s">
        <v>2</v>
      </c>
      <c r="C11" s="235" t="s">
        <v>2</v>
      </c>
      <c r="D11" s="235">
        <v>0.34</v>
      </c>
      <c r="E11" s="235" t="s">
        <v>2</v>
      </c>
      <c r="F11" s="235" t="s">
        <v>2</v>
      </c>
      <c r="G11" s="235" t="s">
        <v>2</v>
      </c>
    </row>
    <row r="12" spans="1:125" s="4" customFormat="1" ht="15.5">
      <c r="A12" s="72" t="s">
        <v>70</v>
      </c>
      <c r="B12" s="236">
        <v>0.45</v>
      </c>
      <c r="C12" s="236">
        <v>0.62</v>
      </c>
      <c r="D12" s="236">
        <v>0.54</v>
      </c>
      <c r="E12" s="236">
        <v>0.46</v>
      </c>
      <c r="F12" s="236">
        <v>0.52</v>
      </c>
      <c r="G12" s="412">
        <v>0.49</v>
      </c>
    </row>
    <row r="13" spans="1:125" s="4" customFormat="1" ht="15.5">
      <c r="A13" s="72" t="s">
        <v>83</v>
      </c>
      <c r="B13" s="236">
        <v>0.24</v>
      </c>
      <c r="C13" s="236">
        <v>0.28999999999999998</v>
      </c>
      <c r="D13" s="236">
        <v>0.25</v>
      </c>
      <c r="E13" s="236">
        <v>0.08</v>
      </c>
      <c r="F13" s="236">
        <v>0.18</v>
      </c>
      <c r="G13" s="412">
        <v>0.1</v>
      </c>
    </row>
    <row r="14" spans="1:125" s="4" customFormat="1" ht="15.5">
      <c r="A14" s="72" t="s">
        <v>71</v>
      </c>
      <c r="B14" s="236">
        <v>0.14000000000000001</v>
      </c>
      <c r="C14" s="236">
        <v>0.17</v>
      </c>
      <c r="D14" s="236">
        <v>0.15</v>
      </c>
      <c r="E14" s="236">
        <v>0.05</v>
      </c>
      <c r="F14" s="236">
        <v>0.11</v>
      </c>
      <c r="G14" s="412">
        <v>0.06</v>
      </c>
    </row>
    <row r="15" spans="1:125" s="4" customFormat="1" ht="15.5">
      <c r="A15" s="2"/>
      <c r="B15" s="24"/>
      <c r="C15" s="24"/>
      <c r="D15" s="24"/>
    </row>
    <row r="16" spans="1:125" s="4" customFormat="1" ht="15.5"/>
    <row r="17" s="4" customFormat="1" ht="15.5"/>
    <row r="18" s="4" customFormat="1" ht="15.5"/>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5"/>
  <sheetViews>
    <sheetView showGridLines="0" workbookViewId="0">
      <selection activeCell="I33" sqref="I33"/>
    </sheetView>
  </sheetViews>
  <sheetFormatPr defaultRowHeight="14.5"/>
  <sheetData>
    <row r="1" spans="1:125" s="3" customFormat="1" ht="28.5" customHeight="1" thickBot="1">
      <c r="A1" s="213" t="s">
        <v>533</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534</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529</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530</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 customFormat="1" ht="24.65" customHeight="1">
      <c r="A5" s="5" t="s">
        <v>97</v>
      </c>
      <c r="B5" s="7"/>
      <c r="C5" s="7"/>
      <c r="D5" s="7"/>
      <c r="E5" s="7"/>
      <c r="F5" s="7"/>
      <c r="G5" s="7"/>
      <c r="H5" s="7"/>
      <c r="I5" s="7"/>
      <c r="J5" s="7"/>
      <c r="K5" s="7"/>
      <c r="L5" s="7"/>
      <c r="M5" s="7"/>
    </row>
  </sheetData>
  <hyperlinks>
    <hyperlink ref="A5" location="Contents!A1" display="&lt;&lt; link back to contents &gt;&gt;"/>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7"/>
  <sheetViews>
    <sheetView workbookViewId="0">
      <selection activeCell="O12" sqref="O12:O27"/>
    </sheetView>
  </sheetViews>
  <sheetFormatPr defaultColWidth="8.7265625" defaultRowHeight="14.5"/>
  <cols>
    <col min="1" max="1" width="57.54296875" style="1" customWidth="1"/>
    <col min="2" max="2" width="9" style="1" customWidth="1"/>
    <col min="3" max="4" width="11" style="1" bestFit="1" customWidth="1"/>
    <col min="5" max="5" width="11.7265625" style="1" bestFit="1" customWidth="1"/>
    <col min="6" max="8" width="10.7265625" style="1" bestFit="1" customWidth="1"/>
    <col min="9" max="10" width="10.26953125" style="1" bestFit="1" customWidth="1"/>
    <col min="11" max="11" width="10.26953125" style="1" customWidth="1"/>
    <col min="12" max="12" width="9.54296875" style="1" bestFit="1" customWidth="1"/>
    <col min="13" max="13" width="10.26953125" style="1" customWidth="1"/>
    <col min="14" max="14" width="11.26953125" style="1" bestFit="1" customWidth="1"/>
    <col min="15" max="16384" width="8.7265625" style="1"/>
  </cols>
  <sheetData>
    <row r="1" spans="1:125" s="3" customFormat="1" ht="28.5" customHeight="1" thickBot="1">
      <c r="A1" s="213" t="s">
        <v>543</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535</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536</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537</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538</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114" t="s">
        <v>539</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s="46" customFormat="1" ht="28.5" customHeight="1">
      <c r="A8" s="114" t="s">
        <v>540</v>
      </c>
      <c r="B8" s="219"/>
      <c r="C8" s="219"/>
      <c r="D8" s="211"/>
      <c r="E8" s="211"/>
      <c r="F8" s="219"/>
      <c r="G8" s="219"/>
      <c r="H8" s="211"/>
      <c r="I8" s="211"/>
      <c r="J8" s="219"/>
      <c r="K8" s="219"/>
      <c r="L8" s="211"/>
      <c r="M8" s="219"/>
      <c r="N8" s="211"/>
      <c r="O8" s="219"/>
      <c r="P8" s="211"/>
      <c r="Q8" s="219"/>
      <c r="R8" s="211"/>
      <c r="S8" s="219"/>
      <c r="T8" s="211"/>
      <c r="U8" s="202"/>
      <c r="V8" s="202"/>
      <c r="W8" s="202"/>
      <c r="X8" s="202"/>
      <c r="Y8" s="202"/>
      <c r="Z8" s="202"/>
      <c r="AA8" s="182"/>
      <c r="AB8" s="182"/>
      <c r="AC8" s="182"/>
      <c r="AD8" s="182"/>
    </row>
    <row r="9" spans="1:125" s="46" customFormat="1" ht="28.5" customHeight="1">
      <c r="A9" s="114" t="s">
        <v>541</v>
      </c>
      <c r="B9" s="219"/>
      <c r="C9" s="219"/>
      <c r="D9" s="211"/>
      <c r="E9" s="211"/>
      <c r="F9" s="219"/>
      <c r="G9" s="219"/>
      <c r="H9" s="211"/>
      <c r="I9" s="211"/>
      <c r="J9" s="219"/>
      <c r="K9" s="219"/>
      <c r="L9" s="211"/>
      <c r="M9" s="219"/>
      <c r="N9" s="211"/>
      <c r="O9" s="219"/>
      <c r="P9" s="211"/>
      <c r="Q9" s="219"/>
      <c r="R9" s="211"/>
      <c r="S9" s="219"/>
      <c r="T9" s="211"/>
      <c r="U9" s="202"/>
      <c r="V9" s="202"/>
      <c r="W9" s="202"/>
      <c r="X9" s="202"/>
      <c r="Y9" s="202"/>
      <c r="Z9" s="202"/>
      <c r="AA9" s="182"/>
      <c r="AB9" s="182"/>
      <c r="AC9" s="182"/>
      <c r="AD9" s="182"/>
    </row>
    <row r="10" spans="1:125" s="4" customFormat="1" ht="34.15" customHeight="1">
      <c r="A10" s="5" t="s">
        <v>97</v>
      </c>
      <c r="B10" s="7"/>
      <c r="C10" s="7"/>
      <c r="D10" s="7"/>
      <c r="E10" s="7"/>
      <c r="F10" s="7"/>
      <c r="G10" s="7"/>
      <c r="H10" s="7"/>
      <c r="I10" s="7"/>
      <c r="J10" s="7"/>
      <c r="K10" s="7"/>
      <c r="L10" s="7"/>
      <c r="M10" s="7"/>
    </row>
    <row r="11" spans="1:125" ht="46.15" customHeight="1" thickBot="1">
      <c r="A11" s="240" t="s">
        <v>323</v>
      </c>
      <c r="B11" s="239" t="s">
        <v>427</v>
      </c>
      <c r="C11" s="239" t="s">
        <v>428</v>
      </c>
      <c r="D11" s="239" t="s">
        <v>429</v>
      </c>
      <c r="E11" s="239" t="s">
        <v>430</v>
      </c>
      <c r="F11" s="239" t="s">
        <v>431</v>
      </c>
      <c r="G11" s="239" t="s">
        <v>432</v>
      </c>
      <c r="H11" s="239" t="s">
        <v>433</v>
      </c>
      <c r="I11" s="239" t="s">
        <v>434</v>
      </c>
      <c r="J11" s="239" t="s">
        <v>441</v>
      </c>
      <c r="K11" s="239" t="s">
        <v>442</v>
      </c>
      <c r="L11" s="239" t="s">
        <v>443</v>
      </c>
      <c r="M11" s="239" t="s">
        <v>642</v>
      </c>
      <c r="N11" s="239" t="s">
        <v>643</v>
      </c>
      <c r="O11" s="304" t="s">
        <v>778</v>
      </c>
      <c r="P11" s="304" t="s">
        <v>821</v>
      </c>
      <c r="Q11" s="304" t="s">
        <v>976</v>
      </c>
      <c r="R11" s="304" t="s">
        <v>998</v>
      </c>
      <c r="S11" s="82"/>
    </row>
    <row r="12" spans="1:125">
      <c r="A12" s="238" t="s">
        <v>150</v>
      </c>
      <c r="B12" s="81"/>
      <c r="C12" s="81"/>
      <c r="D12" s="81"/>
      <c r="E12" s="81"/>
      <c r="F12" s="81"/>
      <c r="G12" s="81"/>
      <c r="H12" s="88">
        <v>6800</v>
      </c>
      <c r="I12" s="88">
        <v>9700</v>
      </c>
      <c r="J12" s="88">
        <v>9440</v>
      </c>
      <c r="K12" s="88">
        <v>10010</v>
      </c>
      <c r="L12" s="88">
        <v>10290</v>
      </c>
      <c r="M12" s="88">
        <v>8500</v>
      </c>
      <c r="N12" s="88">
        <v>7050</v>
      </c>
      <c r="O12" s="305">
        <v>6690</v>
      </c>
      <c r="P12" s="303">
        <v>5140</v>
      </c>
      <c r="Q12" s="303">
        <v>3900</v>
      </c>
      <c r="R12" s="429">
        <v>3510</v>
      </c>
      <c r="S12" s="88"/>
    </row>
    <row r="13" spans="1:125" ht="26">
      <c r="A13" s="367" t="s">
        <v>779</v>
      </c>
      <c r="B13" s="81"/>
      <c r="C13" s="81"/>
      <c r="D13" s="81"/>
      <c r="E13" s="81"/>
      <c r="F13" s="81"/>
      <c r="G13" s="81"/>
      <c r="H13" s="88">
        <v>200</v>
      </c>
      <c r="I13" s="88">
        <v>200</v>
      </c>
      <c r="J13" s="88">
        <v>840</v>
      </c>
      <c r="K13" s="88">
        <v>870</v>
      </c>
      <c r="L13" s="88">
        <v>920</v>
      </c>
      <c r="M13" s="88">
        <v>820</v>
      </c>
      <c r="N13" s="88">
        <v>570</v>
      </c>
      <c r="O13" s="88"/>
      <c r="P13" s="303"/>
      <c r="Q13" s="303"/>
      <c r="R13" s="303"/>
      <c r="S13" s="88"/>
    </row>
    <row r="14" spans="1:125">
      <c r="A14" s="238" t="s">
        <v>151</v>
      </c>
      <c r="B14" s="81"/>
      <c r="C14" s="81"/>
      <c r="D14" s="81"/>
      <c r="E14" s="81"/>
      <c r="F14" s="81"/>
      <c r="G14" s="81"/>
      <c r="H14" s="88">
        <v>4200</v>
      </c>
      <c r="I14" s="88">
        <v>4800</v>
      </c>
      <c r="J14" s="88">
        <v>6440</v>
      </c>
      <c r="K14" s="88">
        <v>6260</v>
      </c>
      <c r="L14" s="88">
        <v>5660</v>
      </c>
      <c r="M14" s="88">
        <v>5260</v>
      </c>
      <c r="N14" s="88">
        <v>4050</v>
      </c>
      <c r="O14" s="305">
        <v>3580</v>
      </c>
      <c r="P14" s="303">
        <v>3100</v>
      </c>
      <c r="Q14" s="303">
        <v>2770</v>
      </c>
      <c r="R14" s="303">
        <v>2550</v>
      </c>
      <c r="S14" s="88"/>
    </row>
    <row r="15" spans="1:125">
      <c r="A15" s="238" t="s">
        <v>152</v>
      </c>
      <c r="B15" s="81"/>
      <c r="C15" s="81"/>
      <c r="D15" s="81"/>
      <c r="E15" s="81"/>
      <c r="F15" s="81"/>
      <c r="G15" s="81"/>
      <c r="H15" s="88">
        <v>16700</v>
      </c>
      <c r="I15" s="88">
        <v>23700</v>
      </c>
      <c r="J15" s="88">
        <v>28370</v>
      </c>
      <c r="K15" s="88">
        <v>27470</v>
      </c>
      <c r="L15" s="88">
        <v>25190</v>
      </c>
      <c r="M15" s="88">
        <v>20100</v>
      </c>
      <c r="N15" s="88">
        <v>10270</v>
      </c>
      <c r="O15" s="305">
        <v>7630</v>
      </c>
      <c r="P15" s="303">
        <v>6420</v>
      </c>
      <c r="Q15" s="303">
        <v>5240</v>
      </c>
      <c r="R15" s="303">
        <v>4670</v>
      </c>
      <c r="S15" s="88"/>
    </row>
    <row r="16" spans="1:125">
      <c r="A16" s="238" t="s">
        <v>153</v>
      </c>
      <c r="B16" s="81"/>
      <c r="C16" s="81"/>
      <c r="D16" s="81"/>
      <c r="E16" s="81"/>
      <c r="F16" s="81"/>
      <c r="G16" s="81"/>
      <c r="H16" s="88">
        <v>2100</v>
      </c>
      <c r="I16" s="88">
        <v>2500</v>
      </c>
      <c r="J16" s="88">
        <v>3140</v>
      </c>
      <c r="K16" s="88">
        <v>3150</v>
      </c>
      <c r="L16" s="88">
        <v>3100</v>
      </c>
      <c r="M16" s="88">
        <v>2990</v>
      </c>
      <c r="N16" s="88">
        <v>2430</v>
      </c>
      <c r="O16" s="305">
        <v>2360</v>
      </c>
      <c r="P16" s="303">
        <v>2000</v>
      </c>
      <c r="Q16" s="303">
        <v>1690</v>
      </c>
      <c r="R16" s="303">
        <v>1550</v>
      </c>
      <c r="S16" s="88"/>
    </row>
    <row r="17" spans="1:19">
      <c r="A17" s="238" t="s">
        <v>154</v>
      </c>
      <c r="B17" s="81"/>
      <c r="C17" s="81"/>
      <c r="D17" s="81"/>
      <c r="E17" s="81"/>
      <c r="F17" s="81"/>
      <c r="G17" s="81"/>
      <c r="H17" s="88">
        <v>22300</v>
      </c>
      <c r="I17" s="88">
        <v>24700</v>
      </c>
      <c r="J17" s="88">
        <v>25430</v>
      </c>
      <c r="K17" s="88">
        <v>25990</v>
      </c>
      <c r="L17" s="88">
        <v>24390</v>
      </c>
      <c r="M17" s="88">
        <v>23210</v>
      </c>
      <c r="N17" s="88">
        <v>15170</v>
      </c>
      <c r="O17" s="305">
        <v>7370</v>
      </c>
      <c r="P17" s="303">
        <v>5520</v>
      </c>
      <c r="Q17" s="303">
        <v>4360</v>
      </c>
      <c r="R17" s="303">
        <v>3680</v>
      </c>
      <c r="S17" s="88"/>
    </row>
    <row r="18" spans="1:19">
      <c r="A18" s="238" t="s">
        <v>290</v>
      </c>
      <c r="B18" s="81"/>
      <c r="C18" s="81"/>
      <c r="D18" s="81"/>
      <c r="E18" s="81"/>
      <c r="F18" s="81"/>
      <c r="G18" s="81"/>
      <c r="H18" s="88">
        <v>3200</v>
      </c>
      <c r="I18" s="88">
        <v>3600</v>
      </c>
      <c r="J18" s="88">
        <v>4290</v>
      </c>
      <c r="K18" s="88">
        <v>4180</v>
      </c>
      <c r="L18" s="88">
        <v>3940</v>
      </c>
      <c r="M18" s="88">
        <v>3580</v>
      </c>
      <c r="N18" s="88">
        <v>2640</v>
      </c>
      <c r="O18" s="305">
        <v>2340</v>
      </c>
      <c r="P18" s="303">
        <v>1990</v>
      </c>
      <c r="Q18" s="303">
        <v>1840</v>
      </c>
      <c r="R18" s="303">
        <v>1610</v>
      </c>
      <c r="S18" s="88"/>
    </row>
    <row r="19" spans="1:19">
      <c r="A19" s="238" t="s">
        <v>155</v>
      </c>
      <c r="B19" s="81"/>
      <c r="C19" s="81"/>
      <c r="D19" s="81"/>
      <c r="E19" s="81"/>
      <c r="F19" s="81"/>
      <c r="G19" s="81"/>
      <c r="H19" s="88">
        <v>3700</v>
      </c>
      <c r="I19" s="88">
        <v>4000</v>
      </c>
      <c r="J19" s="88">
        <v>4680</v>
      </c>
      <c r="K19" s="88">
        <v>4670</v>
      </c>
      <c r="L19" s="88">
        <v>4340</v>
      </c>
      <c r="M19" s="88">
        <v>3880</v>
      </c>
      <c r="N19" s="88">
        <v>3280</v>
      </c>
      <c r="O19" s="305">
        <v>2890</v>
      </c>
      <c r="P19" s="303">
        <v>2520</v>
      </c>
      <c r="Q19" s="303">
        <v>2250</v>
      </c>
      <c r="R19" s="303">
        <v>2030</v>
      </c>
      <c r="S19" s="88"/>
    </row>
    <row r="20" spans="1:19">
      <c r="A20" s="238" t="s">
        <v>156</v>
      </c>
      <c r="B20" s="81"/>
      <c r="C20" s="81"/>
      <c r="D20" s="81"/>
      <c r="E20" s="81"/>
      <c r="F20" s="81"/>
      <c r="G20" s="81"/>
      <c r="H20" s="88">
        <v>3700</v>
      </c>
      <c r="I20" s="88">
        <v>4600</v>
      </c>
      <c r="J20" s="88">
        <v>5570</v>
      </c>
      <c r="K20" s="88">
        <v>5440</v>
      </c>
      <c r="L20" s="88">
        <v>5050</v>
      </c>
      <c r="M20" s="88">
        <v>4600</v>
      </c>
      <c r="N20" s="88">
        <v>3280</v>
      </c>
      <c r="O20" s="305">
        <v>2900</v>
      </c>
      <c r="P20" s="303">
        <v>2490</v>
      </c>
      <c r="Q20" s="303">
        <v>1990</v>
      </c>
      <c r="R20" s="303">
        <v>1700</v>
      </c>
      <c r="S20" s="88"/>
    </row>
    <row r="21" spans="1:19">
      <c r="A21" s="238" t="s">
        <v>157</v>
      </c>
      <c r="B21" s="81"/>
      <c r="C21" s="81"/>
      <c r="D21" s="81"/>
      <c r="E21" s="81"/>
      <c r="F21" s="81"/>
      <c r="G21" s="81"/>
      <c r="H21" s="88">
        <v>800</v>
      </c>
      <c r="I21" s="88">
        <v>1000</v>
      </c>
      <c r="J21" s="88">
        <v>1770</v>
      </c>
      <c r="K21" s="88">
        <v>1730</v>
      </c>
      <c r="L21" s="88">
        <v>1470</v>
      </c>
      <c r="M21" s="88">
        <v>980</v>
      </c>
      <c r="N21" s="88">
        <v>790</v>
      </c>
      <c r="O21" s="88"/>
      <c r="P21" s="303"/>
      <c r="Q21" s="303"/>
      <c r="R21" s="303"/>
      <c r="S21" s="88"/>
    </row>
    <row r="22" spans="1:19">
      <c r="A22" s="238" t="s">
        <v>158</v>
      </c>
      <c r="B22" s="81"/>
      <c r="C22" s="81"/>
      <c r="D22" s="81"/>
      <c r="E22" s="81"/>
      <c r="F22" s="81"/>
      <c r="G22" s="81"/>
      <c r="H22" s="88">
        <v>3200</v>
      </c>
      <c r="I22" s="88">
        <v>3500</v>
      </c>
      <c r="J22" s="88">
        <v>4650</v>
      </c>
      <c r="K22" s="88">
        <v>4580</v>
      </c>
      <c r="L22" s="88">
        <v>4180</v>
      </c>
      <c r="M22" s="88">
        <v>3620</v>
      </c>
      <c r="N22" s="88">
        <v>2760</v>
      </c>
      <c r="O22" s="305">
        <v>2460</v>
      </c>
      <c r="P22" s="303">
        <v>2110</v>
      </c>
      <c r="Q22" s="303">
        <v>1970</v>
      </c>
      <c r="R22" s="303">
        <v>1460</v>
      </c>
      <c r="S22" s="88"/>
    </row>
    <row r="23" spans="1:19">
      <c r="A23" s="238" t="s">
        <v>159</v>
      </c>
      <c r="B23" s="81"/>
      <c r="C23" s="81"/>
      <c r="D23" s="81"/>
      <c r="E23" s="81"/>
      <c r="F23" s="81"/>
      <c r="G23" s="81"/>
      <c r="H23" s="88">
        <v>5500</v>
      </c>
      <c r="I23" s="88">
        <v>6500</v>
      </c>
      <c r="J23" s="88">
        <v>6770</v>
      </c>
      <c r="K23" s="88">
        <v>6590</v>
      </c>
      <c r="L23" s="88">
        <v>6190</v>
      </c>
      <c r="M23" s="88">
        <v>6110</v>
      </c>
      <c r="N23" s="88">
        <v>4020</v>
      </c>
      <c r="O23" s="305">
        <v>2380</v>
      </c>
      <c r="P23" s="303">
        <v>1490</v>
      </c>
      <c r="Q23" s="303">
        <v>1290</v>
      </c>
      <c r="R23" s="303">
        <v>1090</v>
      </c>
      <c r="S23" s="88"/>
    </row>
    <row r="24" spans="1:19">
      <c r="A24" s="238" t="s">
        <v>160</v>
      </c>
      <c r="B24" s="81"/>
      <c r="C24" s="81"/>
      <c r="D24" s="81"/>
      <c r="E24" s="81"/>
      <c r="F24" s="81"/>
      <c r="G24" s="81"/>
      <c r="H24" s="88">
        <v>4300</v>
      </c>
      <c r="I24" s="88">
        <v>4800</v>
      </c>
      <c r="J24" s="88">
        <v>5140</v>
      </c>
      <c r="K24" s="88">
        <v>5210</v>
      </c>
      <c r="L24" s="88">
        <v>5120</v>
      </c>
      <c r="M24" s="88">
        <v>4180</v>
      </c>
      <c r="N24" s="88">
        <v>2190</v>
      </c>
      <c r="O24" s="305">
        <v>1970</v>
      </c>
      <c r="P24" s="303">
        <v>1790</v>
      </c>
      <c r="Q24" s="303">
        <v>1550</v>
      </c>
      <c r="R24" s="303">
        <v>1370</v>
      </c>
      <c r="S24" s="88"/>
    </row>
    <row r="25" spans="1:19">
      <c r="A25" s="238" t="s">
        <v>6</v>
      </c>
      <c r="B25" s="81"/>
      <c r="C25" s="81"/>
      <c r="D25" s="81"/>
      <c r="E25" s="81"/>
      <c r="F25" s="81"/>
      <c r="G25" s="81"/>
      <c r="H25" s="88">
        <v>1800</v>
      </c>
      <c r="I25" s="88">
        <v>2000</v>
      </c>
      <c r="J25" s="88">
        <v>2490</v>
      </c>
      <c r="K25" s="88">
        <v>2420</v>
      </c>
      <c r="L25" s="88">
        <v>2330</v>
      </c>
      <c r="M25" s="88">
        <v>2110</v>
      </c>
      <c r="N25" s="88">
        <v>1190</v>
      </c>
      <c r="O25" s="305">
        <v>1860</v>
      </c>
      <c r="P25" s="303">
        <v>1520</v>
      </c>
      <c r="Q25" s="303">
        <v>1270</v>
      </c>
      <c r="R25" s="303">
        <v>1050</v>
      </c>
      <c r="S25" s="88"/>
    </row>
    <row r="26" spans="1:19">
      <c r="A26" s="80" t="s">
        <v>163</v>
      </c>
      <c r="B26" s="89">
        <v>211700</v>
      </c>
      <c r="C26" s="89">
        <v>240200</v>
      </c>
      <c r="D26" s="90">
        <v>119400</v>
      </c>
      <c r="E26" s="90">
        <v>82500</v>
      </c>
      <c r="F26" s="90">
        <v>65100</v>
      </c>
      <c r="G26" s="90">
        <v>68000</v>
      </c>
      <c r="H26" s="91">
        <v>79300</v>
      </c>
      <c r="I26" s="92">
        <v>96500</v>
      </c>
      <c r="J26" s="91">
        <v>109000</v>
      </c>
      <c r="K26" s="91">
        <v>108600</v>
      </c>
      <c r="L26" s="91">
        <v>102200</v>
      </c>
      <c r="M26" s="91">
        <v>92900</v>
      </c>
      <c r="N26" s="91">
        <v>59700</v>
      </c>
      <c r="O26" s="306">
        <v>44400</v>
      </c>
      <c r="P26" s="306">
        <v>36100</v>
      </c>
      <c r="Q26" s="428">
        <v>30100</v>
      </c>
      <c r="R26" s="428">
        <v>26300</v>
      </c>
      <c r="S26" s="91"/>
    </row>
    <row r="27" spans="1:19">
      <c r="A27" s="80" t="s">
        <v>181</v>
      </c>
      <c r="B27" s="89"/>
      <c r="C27" s="89"/>
      <c r="D27" s="90"/>
      <c r="E27" s="90"/>
      <c r="F27" s="90"/>
      <c r="G27" s="90"/>
      <c r="H27" s="111">
        <f t="shared" ref="H27:R27" si="0">H17/H26</f>
        <v>0.28121059268600251</v>
      </c>
      <c r="I27" s="111">
        <f t="shared" si="0"/>
        <v>0.25595854922279793</v>
      </c>
      <c r="J27" s="111">
        <f t="shared" si="0"/>
        <v>0.23330275229357797</v>
      </c>
      <c r="K27" s="111">
        <f t="shared" si="0"/>
        <v>0.23931860036832411</v>
      </c>
      <c r="L27" s="111">
        <f t="shared" si="0"/>
        <v>0.23864970645792563</v>
      </c>
      <c r="M27" s="111">
        <f t="shared" si="0"/>
        <v>0.24983853606027986</v>
      </c>
      <c r="N27" s="111">
        <f t="shared" si="0"/>
        <v>0.25410385259631491</v>
      </c>
      <c r="O27" s="111">
        <f t="shared" si="0"/>
        <v>0.16599099099099099</v>
      </c>
      <c r="P27" s="111">
        <f t="shared" si="0"/>
        <v>0.15290858725761772</v>
      </c>
      <c r="Q27" s="111">
        <f t="shared" si="0"/>
        <v>0.14485049833887043</v>
      </c>
      <c r="R27" s="111">
        <f t="shared" si="0"/>
        <v>0.13992395437262359</v>
      </c>
      <c r="S27" s="111"/>
    </row>
  </sheetData>
  <hyperlinks>
    <hyperlink ref="A10" location="Contents!A1" display="&lt;&lt; link back to contents &gt;&gt;"/>
  </hyperlinks>
  <pageMargins left="0.7" right="0.7" top="0.75" bottom="0.75" header="0.3" footer="0.3"/>
  <pageSetup paperSize="9" orientation="portrait" r:id="rId1"/>
  <tableParts count="1">
    <tablePart r:id="rId2"/>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0"/>
  <sheetViews>
    <sheetView showGridLines="0" workbookViewId="0">
      <selection activeCell="E6" sqref="E6"/>
    </sheetView>
  </sheetViews>
  <sheetFormatPr defaultRowHeight="14.5"/>
  <sheetData>
    <row r="1" spans="1:125" s="3" customFormat="1" ht="28.5" customHeight="1" thickBot="1">
      <c r="A1" s="213" t="s">
        <v>543</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542</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535</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536</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537</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538</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114" t="s">
        <v>539</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s="46" customFormat="1" ht="28.5" customHeight="1">
      <c r="A8" s="114" t="s">
        <v>540</v>
      </c>
      <c r="B8" s="219"/>
      <c r="C8" s="219"/>
      <c r="D8" s="211"/>
      <c r="E8" s="211"/>
      <c r="F8" s="219"/>
      <c r="G8" s="219"/>
      <c r="H8" s="211"/>
      <c r="I8" s="211"/>
      <c r="J8" s="219"/>
      <c r="K8" s="219"/>
      <c r="L8" s="211"/>
      <c r="M8" s="219"/>
      <c r="N8" s="211"/>
      <c r="O8" s="219"/>
      <c r="P8" s="211"/>
      <c r="Q8" s="219"/>
      <c r="R8" s="211"/>
      <c r="S8" s="219"/>
      <c r="T8" s="211"/>
      <c r="U8" s="202"/>
      <c r="V8" s="202"/>
      <c r="W8" s="202"/>
      <c r="X8" s="202"/>
      <c r="Y8" s="202"/>
      <c r="Z8" s="202"/>
      <c r="AA8" s="182"/>
      <c r="AB8" s="182"/>
      <c r="AC8" s="182"/>
      <c r="AD8" s="182"/>
    </row>
    <row r="9" spans="1:125" s="46" customFormat="1" ht="28.5" customHeight="1">
      <c r="A9" s="114" t="s">
        <v>541</v>
      </c>
      <c r="B9" s="219"/>
      <c r="C9" s="219"/>
      <c r="D9" s="211"/>
      <c r="E9" s="211"/>
      <c r="F9" s="219"/>
      <c r="G9" s="219"/>
      <c r="H9" s="211"/>
      <c r="I9" s="211"/>
      <c r="J9" s="219"/>
      <c r="K9" s="219"/>
      <c r="L9" s="211"/>
      <c r="M9" s="219"/>
      <c r="N9" s="211"/>
      <c r="O9" s="219"/>
      <c r="P9" s="211"/>
      <c r="Q9" s="219"/>
      <c r="R9" s="211"/>
      <c r="S9" s="219"/>
      <c r="T9" s="211"/>
      <c r="U9" s="202"/>
      <c r="V9" s="202"/>
      <c r="W9" s="202"/>
      <c r="X9" s="202"/>
      <c r="Y9" s="202"/>
      <c r="Z9" s="202"/>
      <c r="AA9" s="182"/>
      <c r="AB9" s="182"/>
      <c r="AC9" s="182"/>
      <c r="AD9" s="182"/>
    </row>
    <row r="10" spans="1:125" s="4" customFormat="1" ht="34.15" customHeight="1">
      <c r="A10" s="5" t="s">
        <v>97</v>
      </c>
      <c r="B10" s="7"/>
      <c r="C10" s="7"/>
      <c r="D10" s="7"/>
      <c r="E10" s="7"/>
      <c r="F10" s="7"/>
      <c r="G10" s="7"/>
      <c r="H10" s="7"/>
      <c r="I10" s="7"/>
      <c r="J10" s="7"/>
      <c r="K10" s="7"/>
      <c r="L10" s="7"/>
      <c r="M10" s="7"/>
    </row>
  </sheetData>
  <hyperlinks>
    <hyperlink ref="A10" location="Contents!A1" display="&lt;&lt; link back to contents &gt;&gt;"/>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
  <sheetViews>
    <sheetView workbookViewId="0"/>
  </sheetViews>
  <sheetFormatPr defaultColWidth="8.7265625" defaultRowHeight="15.5"/>
  <cols>
    <col min="1" max="1" width="36.54296875" style="4" customWidth="1"/>
    <col min="2" max="2" width="26.26953125" style="4" customWidth="1"/>
    <col min="3" max="3" width="21" style="4" customWidth="1"/>
    <col min="4" max="16384" width="8.7265625" style="4"/>
  </cols>
  <sheetData>
    <row r="1" spans="1:114" s="3" customFormat="1" ht="28.5" customHeight="1" thickBot="1">
      <c r="A1" s="213" t="s">
        <v>612</v>
      </c>
      <c r="B1" s="261"/>
      <c r="C1" s="261"/>
      <c r="D1" s="26"/>
      <c r="E1" s="26"/>
      <c r="F1" s="261"/>
      <c r="G1" s="26"/>
      <c r="H1" s="261"/>
      <c r="I1" s="26"/>
      <c r="J1" s="26"/>
      <c r="K1" s="26"/>
      <c r="L1" s="26"/>
      <c r="M1" s="26"/>
      <c r="N1" s="26"/>
      <c r="O1" s="26"/>
    </row>
    <row r="2" spans="1:114" s="3" customFormat="1" ht="28.5" customHeight="1" thickTop="1">
      <c r="A2" s="114" t="s">
        <v>500</v>
      </c>
      <c r="B2" s="261"/>
      <c r="C2" s="261"/>
      <c r="D2" s="26"/>
      <c r="E2" s="26"/>
      <c r="F2" s="261"/>
      <c r="G2" s="26"/>
      <c r="H2" s="261"/>
      <c r="I2" s="26"/>
      <c r="J2" s="26"/>
      <c r="K2" s="26"/>
      <c r="L2" s="26"/>
      <c r="M2" s="26"/>
      <c r="N2" s="26"/>
      <c r="O2" s="26"/>
    </row>
    <row r="3" spans="1:114" s="113" customFormat="1" ht="28.5" customHeight="1">
      <c r="A3" s="4" t="s">
        <v>611</v>
      </c>
      <c r="B3" s="262"/>
      <c r="C3" s="262"/>
      <c r="D3" s="201"/>
      <c r="E3" s="201"/>
      <c r="F3" s="262"/>
      <c r="G3" s="201"/>
      <c r="H3" s="262"/>
      <c r="I3" s="201"/>
      <c r="J3" s="201"/>
      <c r="K3" s="201"/>
      <c r="L3" s="201"/>
      <c r="M3" s="201"/>
      <c r="N3" s="201"/>
      <c r="O3" s="201"/>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row>
    <row r="4" spans="1:114" s="46" customFormat="1" ht="28.5" customHeight="1">
      <c r="A4" s="114" t="s">
        <v>613</v>
      </c>
      <c r="B4" s="263"/>
      <c r="C4" s="263"/>
      <c r="D4" s="202"/>
      <c r="E4" s="202"/>
      <c r="F4" s="263"/>
      <c r="G4" s="202"/>
      <c r="H4" s="263"/>
      <c r="I4" s="202"/>
      <c r="J4" s="202"/>
      <c r="K4" s="202"/>
      <c r="L4" s="202"/>
      <c r="M4" s="202"/>
      <c r="N4" s="202"/>
      <c r="O4" s="202"/>
      <c r="P4" s="182"/>
      <c r="Q4" s="182"/>
      <c r="R4" s="182"/>
      <c r="S4" s="182"/>
    </row>
    <row r="5" spans="1:114" s="46" customFormat="1" ht="28.5" customHeight="1">
      <c r="A5" s="114" t="s">
        <v>614</v>
      </c>
      <c r="B5" s="263"/>
      <c r="C5" s="263"/>
      <c r="D5" s="202"/>
      <c r="E5" s="202"/>
      <c r="F5" s="263"/>
      <c r="G5" s="202"/>
      <c r="H5" s="263"/>
      <c r="I5" s="202"/>
      <c r="J5" s="202"/>
      <c r="K5" s="202"/>
      <c r="L5" s="202"/>
      <c r="M5" s="202"/>
      <c r="N5" s="202"/>
      <c r="O5" s="202"/>
      <c r="P5" s="182"/>
      <c r="Q5" s="182"/>
      <c r="R5" s="182"/>
      <c r="S5" s="182"/>
    </row>
    <row r="6" spans="1:114" s="46" customFormat="1" ht="28.5" customHeight="1">
      <c r="A6" s="114" t="s">
        <v>615</v>
      </c>
      <c r="B6" s="263"/>
      <c r="C6" s="263"/>
      <c r="D6" s="202"/>
      <c r="E6" s="202"/>
      <c r="F6" s="263"/>
      <c r="G6" s="202"/>
      <c r="H6" s="263"/>
      <c r="I6" s="202"/>
      <c r="J6" s="202"/>
      <c r="K6" s="202"/>
      <c r="L6" s="202"/>
      <c r="M6" s="202"/>
      <c r="N6" s="202"/>
      <c r="O6" s="202"/>
      <c r="P6" s="182"/>
      <c r="Q6" s="182"/>
      <c r="R6" s="182"/>
      <c r="S6" s="182"/>
    </row>
    <row r="7" spans="1:114" ht="30" customHeight="1">
      <c r="A7" s="5" t="s">
        <v>97</v>
      </c>
      <c r="G7" s="113"/>
      <c r="H7" s="113"/>
      <c r="I7" s="113"/>
      <c r="J7" s="113"/>
    </row>
    <row r="8" spans="1:114">
      <c r="A8" s="269" t="s">
        <v>251</v>
      </c>
      <c r="B8" s="270" t="s">
        <v>252</v>
      </c>
      <c r="C8" s="271" t="s">
        <v>266</v>
      </c>
    </row>
    <row r="9" spans="1:114">
      <c r="A9" s="4" t="s">
        <v>253</v>
      </c>
      <c r="B9" s="93">
        <v>417</v>
      </c>
      <c r="C9" s="268">
        <f>B9/$B$21</f>
        <v>7.4318303332739269E-2</v>
      </c>
    </row>
    <row r="10" spans="1:114">
      <c r="A10" s="4" t="s">
        <v>254</v>
      </c>
      <c r="B10" s="93">
        <v>690</v>
      </c>
      <c r="C10" s="268">
        <f t="shared" ref="C10:C21" si="0">B10/$B$21</f>
        <v>0.12297273213330957</v>
      </c>
    </row>
    <row r="11" spans="1:114">
      <c r="A11" s="4" t="s">
        <v>255</v>
      </c>
      <c r="B11" s="93">
        <v>715</v>
      </c>
      <c r="C11" s="268">
        <f t="shared" si="0"/>
        <v>0.12742826590625556</v>
      </c>
    </row>
    <row r="12" spans="1:114">
      <c r="A12" s="4" t="s">
        <v>256</v>
      </c>
      <c r="B12" s="93">
        <v>430</v>
      </c>
      <c r="C12" s="268">
        <f t="shared" si="0"/>
        <v>7.6635180894671182E-2</v>
      </c>
    </row>
    <row r="13" spans="1:114">
      <c r="A13" s="4" t="s">
        <v>257</v>
      </c>
      <c r="B13" s="93">
        <v>525</v>
      </c>
      <c r="C13" s="268">
        <f t="shared" si="0"/>
        <v>9.3566209231865982E-2</v>
      </c>
    </row>
    <row r="14" spans="1:114">
      <c r="A14" s="4" t="s">
        <v>258</v>
      </c>
      <c r="B14" s="93">
        <v>401</v>
      </c>
      <c r="C14" s="268">
        <f t="shared" si="0"/>
        <v>7.1466761718053828E-2</v>
      </c>
    </row>
    <row r="15" spans="1:114">
      <c r="A15" s="4" t="s">
        <v>259</v>
      </c>
      <c r="B15" s="93">
        <v>421</v>
      </c>
      <c r="C15" s="268">
        <f t="shared" si="0"/>
        <v>7.5031188736410626E-2</v>
      </c>
    </row>
    <row r="16" spans="1:114">
      <c r="A16" s="4" t="s">
        <v>260</v>
      </c>
      <c r="B16" s="93">
        <v>459</v>
      </c>
      <c r="C16" s="268">
        <f t="shared" si="0"/>
        <v>8.1803600071288535E-2</v>
      </c>
    </row>
    <row r="17" spans="1:3">
      <c r="A17" s="4" t="s">
        <v>261</v>
      </c>
      <c r="B17" s="93">
        <v>547</v>
      </c>
      <c r="C17" s="268">
        <f t="shared" si="0"/>
        <v>9.7487078952058451E-2</v>
      </c>
    </row>
    <row r="18" spans="1:3">
      <c r="A18" s="4" t="s">
        <v>262</v>
      </c>
      <c r="B18" s="93">
        <v>400</v>
      </c>
      <c r="C18" s="268">
        <f t="shared" si="0"/>
        <v>7.1288540367135986E-2</v>
      </c>
    </row>
    <row r="19" spans="1:3">
      <c r="A19" s="4" t="s">
        <v>263</v>
      </c>
      <c r="B19" s="93">
        <v>571</v>
      </c>
      <c r="C19" s="268">
        <f t="shared" si="0"/>
        <v>0.10176439137408662</v>
      </c>
    </row>
    <row r="20" spans="1:3">
      <c r="A20" s="267" t="s">
        <v>264</v>
      </c>
      <c r="B20" s="94">
        <v>35</v>
      </c>
      <c r="C20" s="268">
        <f t="shared" si="0"/>
        <v>6.2377472821243986E-3</v>
      </c>
    </row>
    <row r="21" spans="1:3">
      <c r="A21" s="72" t="s">
        <v>265</v>
      </c>
      <c r="B21" s="272">
        <v>5611</v>
      </c>
      <c r="C21" s="273">
        <f t="shared" si="0"/>
        <v>1</v>
      </c>
    </row>
  </sheetData>
  <hyperlinks>
    <hyperlink ref="A7" location="Contents!A1" display="&lt;&lt; link back to contents &gt;&gt;"/>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0"/>
  <sheetViews>
    <sheetView showGridLines="0" topLeftCell="A119" workbookViewId="0">
      <selection activeCell="A149" sqref="A149"/>
    </sheetView>
  </sheetViews>
  <sheetFormatPr defaultRowHeight="14.5"/>
  <cols>
    <col min="1" max="1" width="22.453125" style="350" customWidth="1"/>
    <col min="2" max="7" width="23.453125" customWidth="1"/>
    <col min="8" max="9" width="29.26953125" customWidth="1"/>
  </cols>
  <sheetData>
    <row r="1" spans="1:9" s="309" customFormat="1" ht="36" customHeight="1">
      <c r="A1" s="348" t="s">
        <v>1401</v>
      </c>
    </row>
    <row r="2" spans="1:9" s="309" customFormat="1" ht="36" customHeight="1">
      <c r="A2" s="349" t="s">
        <v>500</v>
      </c>
    </row>
    <row r="3" spans="1:9" ht="36" customHeight="1">
      <c r="A3" s="349" t="s">
        <v>307</v>
      </c>
    </row>
    <row r="4" spans="1:9" ht="36" customHeight="1">
      <c r="A4" s="349" t="s">
        <v>874</v>
      </c>
    </row>
    <row r="5" spans="1:9" ht="36" customHeight="1">
      <c r="A5" s="349" t="s">
        <v>875</v>
      </c>
    </row>
    <row r="6" spans="1:9" ht="36" customHeight="1">
      <c r="A6" s="349" t="s">
        <v>876</v>
      </c>
    </row>
    <row r="7" spans="1:9" ht="36" customHeight="1">
      <c r="A7" s="349" t="s">
        <v>1044</v>
      </c>
    </row>
    <row r="8" spans="1:9" ht="36" customHeight="1">
      <c r="A8" s="349" t="s">
        <v>1400</v>
      </c>
    </row>
    <row r="9" spans="1:9" s="3" customFormat="1" ht="36" customHeight="1">
      <c r="A9" s="174" t="s">
        <v>97</v>
      </c>
    </row>
    <row r="10" spans="1:9" ht="77.5">
      <c r="A10" s="352" t="s">
        <v>877</v>
      </c>
      <c r="B10" s="353" t="s">
        <v>878</v>
      </c>
      <c r="C10" s="354" t="s">
        <v>879</v>
      </c>
      <c r="D10" s="353" t="s">
        <v>880</v>
      </c>
      <c r="E10" s="355" t="s">
        <v>984</v>
      </c>
      <c r="F10" s="354" t="s">
        <v>881</v>
      </c>
      <c r="G10" s="355" t="s">
        <v>882</v>
      </c>
      <c r="H10" s="354" t="s">
        <v>883</v>
      </c>
      <c r="I10" s="354" t="s">
        <v>884</v>
      </c>
    </row>
    <row r="11" spans="1:9" ht="15.5">
      <c r="A11" s="351">
        <v>40909</v>
      </c>
      <c r="B11" s="339">
        <v>0</v>
      </c>
      <c r="C11" s="340">
        <v>0</v>
      </c>
      <c r="D11" s="339">
        <v>0</v>
      </c>
      <c r="E11" s="341">
        <v>0</v>
      </c>
      <c r="F11" s="340">
        <v>0</v>
      </c>
      <c r="G11" s="341">
        <v>0</v>
      </c>
      <c r="H11" s="342">
        <f>B11+D11+F11</f>
        <v>0</v>
      </c>
      <c r="I11" s="342">
        <f>C11+E11+G11</f>
        <v>0</v>
      </c>
    </row>
    <row r="12" spans="1:9" ht="15.5">
      <c r="A12" s="351">
        <v>40940</v>
      </c>
      <c r="B12" s="339">
        <v>0</v>
      </c>
      <c r="C12" s="340">
        <v>0</v>
      </c>
      <c r="D12" s="339">
        <v>0</v>
      </c>
      <c r="E12" s="341">
        <v>0</v>
      </c>
      <c r="F12" s="340">
        <v>0</v>
      </c>
      <c r="G12" s="341">
        <v>0</v>
      </c>
      <c r="H12" s="342">
        <f t="shared" ref="H12:I75" si="0">B12+D12+F12</f>
        <v>0</v>
      </c>
      <c r="I12" s="342">
        <f t="shared" si="0"/>
        <v>0</v>
      </c>
    </row>
    <row r="13" spans="1:9" ht="15.5">
      <c r="A13" s="351">
        <v>40969</v>
      </c>
      <c r="B13" s="339">
        <v>0</v>
      </c>
      <c r="C13" s="340">
        <v>0</v>
      </c>
      <c r="D13" s="339">
        <v>0</v>
      </c>
      <c r="E13" s="341">
        <v>0</v>
      </c>
      <c r="F13" s="340">
        <v>0</v>
      </c>
      <c r="G13" s="341">
        <v>0</v>
      </c>
      <c r="H13" s="342">
        <f t="shared" si="0"/>
        <v>0</v>
      </c>
      <c r="I13" s="342">
        <f t="shared" si="0"/>
        <v>0</v>
      </c>
    </row>
    <row r="14" spans="1:9" ht="15.5">
      <c r="A14" s="351">
        <v>41000</v>
      </c>
      <c r="B14" s="339">
        <v>3</v>
      </c>
      <c r="C14" s="340">
        <v>4023</v>
      </c>
      <c r="D14" s="339">
        <v>0</v>
      </c>
      <c r="E14" s="341">
        <v>0</v>
      </c>
      <c r="F14" s="340">
        <v>0</v>
      </c>
      <c r="G14" s="341">
        <v>0</v>
      </c>
      <c r="H14" s="342">
        <f t="shared" si="0"/>
        <v>3</v>
      </c>
      <c r="I14" s="342">
        <f t="shared" si="0"/>
        <v>4023</v>
      </c>
    </row>
    <row r="15" spans="1:9" ht="15.5">
      <c r="A15" s="351">
        <v>41030</v>
      </c>
      <c r="B15" s="339">
        <v>7</v>
      </c>
      <c r="C15" s="340">
        <v>13793</v>
      </c>
      <c r="D15" s="339">
        <v>1</v>
      </c>
      <c r="E15" s="341">
        <v>500</v>
      </c>
      <c r="F15" s="340">
        <v>0</v>
      </c>
      <c r="G15" s="341">
        <v>0</v>
      </c>
      <c r="H15" s="342">
        <f t="shared" si="0"/>
        <v>8</v>
      </c>
      <c r="I15" s="342">
        <f t="shared" si="0"/>
        <v>14293</v>
      </c>
    </row>
    <row r="16" spans="1:9" ht="15.5">
      <c r="A16" s="351">
        <v>41061</v>
      </c>
      <c r="B16" s="339">
        <v>8</v>
      </c>
      <c r="C16" s="340">
        <v>15698</v>
      </c>
      <c r="D16" s="339">
        <v>0</v>
      </c>
      <c r="E16" s="341">
        <v>0</v>
      </c>
      <c r="F16" s="340">
        <v>0</v>
      </c>
      <c r="G16" s="341">
        <v>0</v>
      </c>
      <c r="H16" s="342">
        <f t="shared" si="0"/>
        <v>8</v>
      </c>
      <c r="I16" s="342">
        <f t="shared" si="0"/>
        <v>15698</v>
      </c>
    </row>
    <row r="17" spans="1:9" ht="15.5">
      <c r="A17" s="351">
        <v>41091</v>
      </c>
      <c r="B17" s="339">
        <v>9</v>
      </c>
      <c r="C17" s="340">
        <v>15035</v>
      </c>
      <c r="D17" s="339">
        <v>2</v>
      </c>
      <c r="E17" s="341">
        <f>793+800</f>
        <v>1593</v>
      </c>
      <c r="F17" s="340">
        <v>0</v>
      </c>
      <c r="G17" s="341">
        <v>0</v>
      </c>
      <c r="H17" s="342">
        <f t="shared" si="0"/>
        <v>11</v>
      </c>
      <c r="I17" s="342">
        <f t="shared" si="0"/>
        <v>16628</v>
      </c>
    </row>
    <row r="18" spans="1:9" ht="15.5">
      <c r="A18" s="351">
        <v>41122</v>
      </c>
      <c r="B18" s="339">
        <v>11</v>
      </c>
      <c r="C18" s="340">
        <v>14821</v>
      </c>
      <c r="D18" s="339">
        <v>2</v>
      </c>
      <c r="E18" s="341">
        <v>670</v>
      </c>
      <c r="F18" s="340">
        <v>0</v>
      </c>
      <c r="G18" s="341">
        <v>0</v>
      </c>
      <c r="H18" s="342">
        <f t="shared" si="0"/>
        <v>13</v>
      </c>
      <c r="I18" s="342">
        <f t="shared" si="0"/>
        <v>15491</v>
      </c>
    </row>
    <row r="19" spans="1:9" ht="15.5">
      <c r="A19" s="351">
        <v>41153</v>
      </c>
      <c r="B19" s="339">
        <v>7</v>
      </c>
      <c r="C19" s="340">
        <v>10346</v>
      </c>
      <c r="D19" s="339">
        <v>3</v>
      </c>
      <c r="E19" s="341">
        <f>650+536+800</f>
        <v>1986</v>
      </c>
      <c r="F19" s="340">
        <v>0</v>
      </c>
      <c r="G19" s="341">
        <v>0</v>
      </c>
      <c r="H19" s="342">
        <f t="shared" si="0"/>
        <v>10</v>
      </c>
      <c r="I19" s="342">
        <f t="shared" si="0"/>
        <v>12332</v>
      </c>
    </row>
    <row r="20" spans="1:9" ht="15.5">
      <c r="A20" s="351">
        <v>41183</v>
      </c>
      <c r="B20" s="339">
        <v>0</v>
      </c>
      <c r="C20" s="340">
        <v>0</v>
      </c>
      <c r="D20" s="339">
        <v>0</v>
      </c>
      <c r="E20" s="341">
        <v>0</v>
      </c>
      <c r="F20" s="340">
        <v>0</v>
      </c>
      <c r="G20" s="341">
        <v>0</v>
      </c>
      <c r="H20" s="342">
        <f t="shared" si="0"/>
        <v>0</v>
      </c>
      <c r="I20" s="342">
        <f t="shared" si="0"/>
        <v>0</v>
      </c>
    </row>
    <row r="21" spans="1:9" ht="15.5">
      <c r="A21" s="351">
        <v>41214</v>
      </c>
      <c r="B21" s="339">
        <v>0</v>
      </c>
      <c r="C21" s="340">
        <v>0</v>
      </c>
      <c r="D21" s="339">
        <v>0</v>
      </c>
      <c r="E21" s="341">
        <v>0</v>
      </c>
      <c r="F21" s="340">
        <v>0</v>
      </c>
      <c r="G21" s="341">
        <v>0</v>
      </c>
      <c r="H21" s="342">
        <f t="shared" si="0"/>
        <v>0</v>
      </c>
      <c r="I21" s="342">
        <f t="shared" si="0"/>
        <v>0</v>
      </c>
    </row>
    <row r="22" spans="1:9" ht="15.5">
      <c r="A22" s="351">
        <v>41244</v>
      </c>
      <c r="B22" s="339">
        <v>0</v>
      </c>
      <c r="C22" s="340">
        <v>0</v>
      </c>
      <c r="D22" s="339">
        <v>0</v>
      </c>
      <c r="E22" s="341">
        <v>0</v>
      </c>
      <c r="F22" s="340">
        <v>0</v>
      </c>
      <c r="G22" s="341">
        <v>0</v>
      </c>
      <c r="H22" s="342">
        <f t="shared" si="0"/>
        <v>0</v>
      </c>
      <c r="I22" s="342">
        <f t="shared" si="0"/>
        <v>0</v>
      </c>
    </row>
    <row r="23" spans="1:9" ht="15.5">
      <c r="A23" s="351">
        <v>41275</v>
      </c>
      <c r="B23" s="339">
        <v>0</v>
      </c>
      <c r="C23" s="340">
        <v>0</v>
      </c>
      <c r="D23" s="339">
        <v>0</v>
      </c>
      <c r="E23" s="341">
        <v>0</v>
      </c>
      <c r="F23" s="340">
        <v>0</v>
      </c>
      <c r="G23" s="341">
        <v>0</v>
      </c>
      <c r="H23" s="342">
        <f t="shared" si="0"/>
        <v>0</v>
      </c>
      <c r="I23" s="342">
        <f t="shared" si="0"/>
        <v>0</v>
      </c>
    </row>
    <row r="24" spans="1:9" ht="15.5">
      <c r="A24" s="351">
        <v>41306</v>
      </c>
      <c r="B24" s="339">
        <v>0</v>
      </c>
      <c r="C24" s="340">
        <v>0</v>
      </c>
      <c r="D24" s="339">
        <v>0</v>
      </c>
      <c r="E24" s="341">
        <v>0</v>
      </c>
      <c r="F24" s="340">
        <v>0</v>
      </c>
      <c r="G24" s="341">
        <v>0</v>
      </c>
      <c r="H24" s="342">
        <f t="shared" si="0"/>
        <v>0</v>
      </c>
      <c r="I24" s="342">
        <f t="shared" si="0"/>
        <v>0</v>
      </c>
    </row>
    <row r="25" spans="1:9" ht="15.5">
      <c r="A25" s="351">
        <v>41334</v>
      </c>
      <c r="B25" s="339">
        <v>0</v>
      </c>
      <c r="C25" s="340">
        <v>0</v>
      </c>
      <c r="D25" s="339">
        <v>0</v>
      </c>
      <c r="E25" s="341">
        <v>0</v>
      </c>
      <c r="F25" s="340">
        <v>0</v>
      </c>
      <c r="G25" s="341">
        <v>0</v>
      </c>
      <c r="H25" s="342">
        <f t="shared" si="0"/>
        <v>0</v>
      </c>
      <c r="I25" s="342">
        <f t="shared" si="0"/>
        <v>0</v>
      </c>
    </row>
    <row r="26" spans="1:9" ht="15.5">
      <c r="A26" s="351">
        <v>41365</v>
      </c>
      <c r="B26" s="339">
        <v>1</v>
      </c>
      <c r="C26" s="340">
        <v>74</v>
      </c>
      <c r="D26" s="339">
        <v>1</v>
      </c>
      <c r="E26" s="341">
        <v>49</v>
      </c>
      <c r="F26" s="340">
        <v>0</v>
      </c>
      <c r="G26" s="341">
        <v>0</v>
      </c>
      <c r="H26" s="342">
        <f t="shared" si="0"/>
        <v>2</v>
      </c>
      <c r="I26" s="342">
        <f t="shared" si="0"/>
        <v>123</v>
      </c>
    </row>
    <row r="27" spans="1:9" ht="15.5">
      <c r="A27" s="351">
        <v>41395</v>
      </c>
      <c r="B27" s="339">
        <v>15</v>
      </c>
      <c r="C27" s="340">
        <v>27775</v>
      </c>
      <c r="D27" s="339">
        <v>1</v>
      </c>
      <c r="E27" s="341">
        <v>500</v>
      </c>
      <c r="F27" s="340">
        <v>0</v>
      </c>
      <c r="G27" s="341">
        <v>0</v>
      </c>
      <c r="H27" s="342">
        <f t="shared" si="0"/>
        <v>16</v>
      </c>
      <c r="I27" s="342">
        <f t="shared" si="0"/>
        <v>28275</v>
      </c>
    </row>
    <row r="28" spans="1:9" ht="15.5">
      <c r="A28" s="351">
        <v>41426</v>
      </c>
      <c r="B28" s="339">
        <v>5</v>
      </c>
      <c r="C28" s="340">
        <v>9171</v>
      </c>
      <c r="D28" s="339">
        <v>1</v>
      </c>
      <c r="E28" s="341">
        <v>800</v>
      </c>
      <c r="F28" s="340">
        <v>0</v>
      </c>
      <c r="G28" s="341">
        <v>0</v>
      </c>
      <c r="H28" s="342">
        <f t="shared" si="0"/>
        <v>6</v>
      </c>
      <c r="I28" s="342">
        <f t="shared" si="0"/>
        <v>9971</v>
      </c>
    </row>
    <row r="29" spans="1:9" ht="15.5">
      <c r="A29" s="351">
        <v>41456</v>
      </c>
      <c r="B29" s="339">
        <v>13</v>
      </c>
      <c r="C29" s="340">
        <v>21031</v>
      </c>
      <c r="D29" s="339">
        <v>1</v>
      </c>
      <c r="E29" s="341">
        <v>200</v>
      </c>
      <c r="F29" s="340">
        <v>0</v>
      </c>
      <c r="G29" s="341">
        <v>0</v>
      </c>
      <c r="H29" s="342">
        <f t="shared" si="0"/>
        <v>14</v>
      </c>
      <c r="I29" s="342">
        <f t="shared" si="0"/>
        <v>21231</v>
      </c>
    </row>
    <row r="30" spans="1:9" ht="15.5">
      <c r="A30" s="351">
        <v>41487</v>
      </c>
      <c r="B30" s="339">
        <v>14</v>
      </c>
      <c r="C30" s="340">
        <v>29302</v>
      </c>
      <c r="D30" s="339">
        <v>0</v>
      </c>
      <c r="E30" s="341">
        <v>0</v>
      </c>
      <c r="F30" s="340">
        <v>0</v>
      </c>
      <c r="G30" s="341">
        <v>0</v>
      </c>
      <c r="H30" s="342">
        <f t="shared" si="0"/>
        <v>14</v>
      </c>
      <c r="I30" s="342">
        <f t="shared" si="0"/>
        <v>29302</v>
      </c>
    </row>
    <row r="31" spans="1:9" ht="15.5">
      <c r="A31" s="351">
        <v>41518</v>
      </c>
      <c r="B31" s="339">
        <v>6</v>
      </c>
      <c r="C31" s="340">
        <v>10069</v>
      </c>
      <c r="D31" s="339">
        <v>1</v>
      </c>
      <c r="E31" s="341">
        <v>208</v>
      </c>
      <c r="F31" s="340">
        <v>0</v>
      </c>
      <c r="G31" s="341">
        <v>0</v>
      </c>
      <c r="H31" s="342">
        <f t="shared" si="0"/>
        <v>7</v>
      </c>
      <c r="I31" s="342">
        <f t="shared" si="0"/>
        <v>10277</v>
      </c>
    </row>
    <row r="32" spans="1:9" ht="15.5">
      <c r="A32" s="351">
        <v>41548</v>
      </c>
      <c r="B32" s="339">
        <v>3</v>
      </c>
      <c r="C32" s="340">
        <v>3660</v>
      </c>
      <c r="D32" s="339">
        <v>0</v>
      </c>
      <c r="E32" s="341">
        <v>0</v>
      </c>
      <c r="F32" s="340">
        <v>0</v>
      </c>
      <c r="G32" s="341">
        <v>0</v>
      </c>
      <c r="H32" s="342">
        <f t="shared" si="0"/>
        <v>3</v>
      </c>
      <c r="I32" s="342">
        <f t="shared" si="0"/>
        <v>3660</v>
      </c>
    </row>
    <row r="33" spans="1:9" ht="15.5">
      <c r="A33" s="351">
        <v>41579</v>
      </c>
      <c r="B33" s="339">
        <v>0</v>
      </c>
      <c r="C33" s="340">
        <v>0</v>
      </c>
      <c r="D33" s="339">
        <v>0</v>
      </c>
      <c r="E33" s="341">
        <v>0</v>
      </c>
      <c r="F33" s="340">
        <v>0</v>
      </c>
      <c r="G33" s="341">
        <v>0</v>
      </c>
      <c r="H33" s="342">
        <f t="shared" si="0"/>
        <v>0</v>
      </c>
      <c r="I33" s="342">
        <f t="shared" si="0"/>
        <v>0</v>
      </c>
    </row>
    <row r="34" spans="1:9" ht="15.5">
      <c r="A34" s="351">
        <v>41609</v>
      </c>
      <c r="B34" s="339">
        <v>0</v>
      </c>
      <c r="C34" s="340">
        <v>0</v>
      </c>
      <c r="D34" s="339">
        <v>0</v>
      </c>
      <c r="E34" s="341">
        <v>0</v>
      </c>
      <c r="F34" s="340">
        <v>0</v>
      </c>
      <c r="G34" s="341">
        <v>0</v>
      </c>
      <c r="H34" s="342">
        <f t="shared" si="0"/>
        <v>0</v>
      </c>
      <c r="I34" s="342">
        <f t="shared" si="0"/>
        <v>0</v>
      </c>
    </row>
    <row r="35" spans="1:9" ht="15.5">
      <c r="A35" s="351">
        <v>41640</v>
      </c>
      <c r="B35" s="339">
        <v>0</v>
      </c>
      <c r="C35" s="340">
        <v>0</v>
      </c>
      <c r="D35" s="339">
        <v>0</v>
      </c>
      <c r="E35" s="341">
        <v>0</v>
      </c>
      <c r="F35" s="340">
        <v>0</v>
      </c>
      <c r="G35" s="341">
        <v>0</v>
      </c>
      <c r="H35" s="342">
        <f t="shared" si="0"/>
        <v>0</v>
      </c>
      <c r="I35" s="342">
        <f t="shared" si="0"/>
        <v>0</v>
      </c>
    </row>
    <row r="36" spans="1:9" ht="15.5">
      <c r="A36" s="351">
        <v>41671</v>
      </c>
      <c r="B36" s="339">
        <v>0</v>
      </c>
      <c r="C36" s="340">
        <v>0</v>
      </c>
      <c r="D36" s="339">
        <v>0</v>
      </c>
      <c r="E36" s="341">
        <v>0</v>
      </c>
      <c r="F36" s="340">
        <v>0</v>
      </c>
      <c r="G36" s="341">
        <v>0</v>
      </c>
      <c r="H36" s="342">
        <f t="shared" si="0"/>
        <v>0</v>
      </c>
      <c r="I36" s="342">
        <f t="shared" si="0"/>
        <v>0</v>
      </c>
    </row>
    <row r="37" spans="1:9" ht="15.5">
      <c r="A37" s="351">
        <v>41699</v>
      </c>
      <c r="B37" s="339">
        <v>1</v>
      </c>
      <c r="C37" s="340">
        <v>1050</v>
      </c>
      <c r="D37" s="339">
        <v>0</v>
      </c>
      <c r="E37" s="341">
        <v>0</v>
      </c>
      <c r="F37" s="340">
        <v>0</v>
      </c>
      <c r="G37" s="341">
        <v>0</v>
      </c>
      <c r="H37" s="342">
        <f t="shared" si="0"/>
        <v>1</v>
      </c>
      <c r="I37" s="342">
        <f t="shared" si="0"/>
        <v>1050</v>
      </c>
    </row>
    <row r="38" spans="1:9" ht="15.5">
      <c r="A38" s="351">
        <v>41730</v>
      </c>
      <c r="B38" s="339">
        <v>0</v>
      </c>
      <c r="C38" s="340">
        <v>0</v>
      </c>
      <c r="D38" s="339">
        <v>1</v>
      </c>
      <c r="E38" s="341">
        <v>418</v>
      </c>
      <c r="F38" s="340">
        <v>0</v>
      </c>
      <c r="G38" s="341">
        <v>0</v>
      </c>
      <c r="H38" s="342">
        <f t="shared" si="0"/>
        <v>1</v>
      </c>
      <c r="I38" s="342">
        <f t="shared" si="0"/>
        <v>418</v>
      </c>
    </row>
    <row r="39" spans="1:9" ht="15.5">
      <c r="A39" s="351">
        <v>41760</v>
      </c>
      <c r="B39" s="339">
        <v>13</v>
      </c>
      <c r="C39" s="340">
        <v>27532</v>
      </c>
      <c r="D39" s="339">
        <v>0</v>
      </c>
      <c r="E39" s="341">
        <v>0</v>
      </c>
      <c r="F39" s="340">
        <v>0</v>
      </c>
      <c r="G39" s="341">
        <v>0</v>
      </c>
      <c r="H39" s="342">
        <f t="shared" si="0"/>
        <v>13</v>
      </c>
      <c r="I39" s="342">
        <f t="shared" si="0"/>
        <v>27532</v>
      </c>
    </row>
    <row r="40" spans="1:9" ht="15.5">
      <c r="A40" s="351">
        <v>41791</v>
      </c>
      <c r="B40" s="339">
        <v>8</v>
      </c>
      <c r="C40" s="340">
        <v>9812</v>
      </c>
      <c r="D40" s="339">
        <v>1</v>
      </c>
      <c r="E40" s="341">
        <v>1083</v>
      </c>
      <c r="F40" s="340">
        <v>0</v>
      </c>
      <c r="G40" s="341">
        <v>0</v>
      </c>
      <c r="H40" s="342">
        <f t="shared" si="0"/>
        <v>9</v>
      </c>
      <c r="I40" s="342">
        <f t="shared" si="0"/>
        <v>10895</v>
      </c>
    </row>
    <row r="41" spans="1:9" ht="15.5">
      <c r="A41" s="351">
        <v>41821</v>
      </c>
      <c r="B41" s="339">
        <v>7</v>
      </c>
      <c r="C41" s="340">
        <v>18611</v>
      </c>
      <c r="D41" s="339">
        <v>0</v>
      </c>
      <c r="E41" s="341">
        <v>0</v>
      </c>
      <c r="F41" s="340">
        <v>1</v>
      </c>
      <c r="G41" s="341">
        <v>450</v>
      </c>
      <c r="H41" s="342">
        <f t="shared" si="0"/>
        <v>8</v>
      </c>
      <c r="I41" s="342">
        <f t="shared" si="0"/>
        <v>19061</v>
      </c>
    </row>
    <row r="42" spans="1:9" ht="15.5">
      <c r="A42" s="351">
        <v>41852</v>
      </c>
      <c r="B42" s="339">
        <v>20</v>
      </c>
      <c r="C42" s="340">
        <v>34482</v>
      </c>
      <c r="D42" s="339">
        <v>2</v>
      </c>
      <c r="E42" s="341">
        <f>1467+704</f>
        <v>2171</v>
      </c>
      <c r="F42" s="340">
        <v>0</v>
      </c>
      <c r="G42" s="341">
        <v>0</v>
      </c>
      <c r="H42" s="342">
        <f t="shared" si="0"/>
        <v>22</v>
      </c>
      <c r="I42" s="342">
        <f t="shared" si="0"/>
        <v>36653</v>
      </c>
    </row>
    <row r="43" spans="1:9" ht="15.5">
      <c r="A43" s="351">
        <v>41883</v>
      </c>
      <c r="B43" s="339">
        <v>11</v>
      </c>
      <c r="C43" s="340">
        <v>18422</v>
      </c>
      <c r="D43" s="339">
        <v>1</v>
      </c>
      <c r="E43" s="341">
        <v>372</v>
      </c>
      <c r="F43" s="340">
        <v>0</v>
      </c>
      <c r="G43" s="341">
        <v>0</v>
      </c>
      <c r="H43" s="342">
        <f t="shared" si="0"/>
        <v>12</v>
      </c>
      <c r="I43" s="342">
        <f t="shared" si="0"/>
        <v>18794</v>
      </c>
    </row>
    <row r="44" spans="1:9" ht="15.5">
      <c r="A44" s="351">
        <v>41913</v>
      </c>
      <c r="B44" s="339">
        <v>2</v>
      </c>
      <c r="C44" s="340">
        <v>4660</v>
      </c>
      <c r="D44" s="339">
        <v>0</v>
      </c>
      <c r="E44" s="341">
        <v>0</v>
      </c>
      <c r="F44" s="340">
        <v>0</v>
      </c>
      <c r="G44" s="341">
        <v>0</v>
      </c>
      <c r="H44" s="342">
        <f t="shared" si="0"/>
        <v>2</v>
      </c>
      <c r="I44" s="342">
        <f t="shared" si="0"/>
        <v>4660</v>
      </c>
    </row>
    <row r="45" spans="1:9" ht="15.5">
      <c r="A45" s="351">
        <v>41944</v>
      </c>
      <c r="B45" s="339">
        <v>0</v>
      </c>
      <c r="C45" s="340">
        <v>0</v>
      </c>
      <c r="D45" s="339">
        <v>0</v>
      </c>
      <c r="E45" s="341">
        <v>0</v>
      </c>
      <c r="F45" s="340">
        <v>0</v>
      </c>
      <c r="G45" s="341">
        <v>0</v>
      </c>
      <c r="H45" s="342">
        <f t="shared" si="0"/>
        <v>0</v>
      </c>
      <c r="I45" s="342">
        <f t="shared" si="0"/>
        <v>0</v>
      </c>
    </row>
    <row r="46" spans="1:9" ht="15.5">
      <c r="A46" s="351">
        <v>41974</v>
      </c>
      <c r="B46" s="339">
        <v>1</v>
      </c>
      <c r="C46" s="340">
        <v>1090</v>
      </c>
      <c r="D46" s="339">
        <v>0</v>
      </c>
      <c r="E46" s="341">
        <v>0</v>
      </c>
      <c r="F46" s="340">
        <v>0</v>
      </c>
      <c r="G46" s="341">
        <v>0</v>
      </c>
      <c r="H46" s="342">
        <f t="shared" si="0"/>
        <v>1</v>
      </c>
      <c r="I46" s="342">
        <f t="shared" si="0"/>
        <v>1090</v>
      </c>
    </row>
    <row r="47" spans="1:9" ht="15.5">
      <c r="A47" s="351">
        <v>42005</v>
      </c>
      <c r="B47" s="339">
        <v>0</v>
      </c>
      <c r="C47" s="340">
        <v>0</v>
      </c>
      <c r="D47" s="339">
        <v>0</v>
      </c>
      <c r="E47" s="341">
        <v>0</v>
      </c>
      <c r="F47" s="340">
        <v>0</v>
      </c>
      <c r="G47" s="341">
        <v>0</v>
      </c>
      <c r="H47" s="342">
        <f t="shared" si="0"/>
        <v>0</v>
      </c>
      <c r="I47" s="342">
        <f t="shared" si="0"/>
        <v>0</v>
      </c>
    </row>
    <row r="48" spans="1:9" ht="15.5">
      <c r="A48" s="351">
        <v>42036</v>
      </c>
      <c r="B48" s="339">
        <v>0</v>
      </c>
      <c r="C48" s="340">
        <v>0</v>
      </c>
      <c r="D48" s="339">
        <v>0</v>
      </c>
      <c r="E48" s="341">
        <v>0</v>
      </c>
      <c r="F48" s="340">
        <v>0</v>
      </c>
      <c r="G48" s="341">
        <v>0</v>
      </c>
      <c r="H48" s="342">
        <f t="shared" si="0"/>
        <v>0</v>
      </c>
      <c r="I48" s="342">
        <f t="shared" si="0"/>
        <v>0</v>
      </c>
    </row>
    <row r="49" spans="1:9" ht="15.5">
      <c r="A49" s="351">
        <v>42064</v>
      </c>
      <c r="B49" s="339">
        <v>1</v>
      </c>
      <c r="C49" s="340">
        <v>775</v>
      </c>
      <c r="D49" s="339">
        <v>0</v>
      </c>
      <c r="E49" s="341">
        <v>0</v>
      </c>
      <c r="F49" s="340">
        <v>0</v>
      </c>
      <c r="G49" s="341">
        <v>0</v>
      </c>
      <c r="H49" s="342">
        <f t="shared" si="0"/>
        <v>1</v>
      </c>
      <c r="I49" s="342">
        <f t="shared" si="0"/>
        <v>775</v>
      </c>
    </row>
    <row r="50" spans="1:9" ht="15.5">
      <c r="A50" s="351">
        <v>42095</v>
      </c>
      <c r="B50" s="339">
        <v>0</v>
      </c>
      <c r="C50" s="340">
        <v>0</v>
      </c>
      <c r="D50" s="339">
        <v>0</v>
      </c>
      <c r="E50" s="341">
        <v>0</v>
      </c>
      <c r="F50" s="340">
        <v>0</v>
      </c>
      <c r="G50" s="341">
        <v>0</v>
      </c>
      <c r="H50" s="342">
        <f t="shared" si="0"/>
        <v>0</v>
      </c>
      <c r="I50" s="342">
        <f t="shared" si="0"/>
        <v>0</v>
      </c>
    </row>
    <row r="51" spans="1:9" ht="15.5">
      <c r="A51" s="351">
        <v>42125</v>
      </c>
      <c r="B51" s="339">
        <v>12</v>
      </c>
      <c r="C51" s="340">
        <v>17571</v>
      </c>
      <c r="D51" s="339">
        <v>1</v>
      </c>
      <c r="E51" s="341">
        <v>130</v>
      </c>
      <c r="F51" s="340">
        <v>0</v>
      </c>
      <c r="G51" s="341">
        <v>0</v>
      </c>
      <c r="H51" s="342">
        <f t="shared" si="0"/>
        <v>13</v>
      </c>
      <c r="I51" s="342">
        <f t="shared" si="0"/>
        <v>17701</v>
      </c>
    </row>
    <row r="52" spans="1:9" ht="15.5">
      <c r="A52" s="351">
        <v>42156</v>
      </c>
      <c r="B52" s="339">
        <v>6</v>
      </c>
      <c r="C52" s="340">
        <v>9741</v>
      </c>
      <c r="D52" s="339">
        <v>1</v>
      </c>
      <c r="E52" s="341">
        <v>1083</v>
      </c>
      <c r="F52" s="340">
        <v>1</v>
      </c>
      <c r="G52" s="341">
        <v>72</v>
      </c>
      <c r="H52" s="342">
        <f t="shared" si="0"/>
        <v>8</v>
      </c>
      <c r="I52" s="342">
        <f t="shared" si="0"/>
        <v>10896</v>
      </c>
    </row>
    <row r="53" spans="1:9" ht="15.5">
      <c r="A53" s="351">
        <v>42186</v>
      </c>
      <c r="B53" s="339">
        <v>13</v>
      </c>
      <c r="C53" s="340">
        <v>34667</v>
      </c>
      <c r="D53" s="339">
        <v>1</v>
      </c>
      <c r="E53" s="341">
        <v>1305</v>
      </c>
      <c r="F53" s="340">
        <v>2</v>
      </c>
      <c r="G53" s="341">
        <v>1140</v>
      </c>
      <c r="H53" s="342">
        <f t="shared" si="0"/>
        <v>16</v>
      </c>
      <c r="I53" s="342">
        <f t="shared" si="0"/>
        <v>37112</v>
      </c>
    </row>
    <row r="54" spans="1:9" ht="15.5">
      <c r="A54" s="351">
        <v>42217</v>
      </c>
      <c r="B54" s="339">
        <v>16</v>
      </c>
      <c r="C54" s="340">
        <v>34604</v>
      </c>
      <c r="D54" s="343">
        <v>2</v>
      </c>
      <c r="E54" s="345">
        <v>1905</v>
      </c>
      <c r="F54" s="340">
        <v>0</v>
      </c>
      <c r="G54" s="341">
        <v>0</v>
      </c>
      <c r="H54" s="342">
        <f t="shared" si="0"/>
        <v>18</v>
      </c>
      <c r="I54" s="342">
        <f t="shared" si="0"/>
        <v>36509</v>
      </c>
    </row>
    <row r="55" spans="1:9" ht="15.5">
      <c r="A55" s="351">
        <v>42248</v>
      </c>
      <c r="B55" s="339">
        <v>5</v>
      </c>
      <c r="C55" s="340">
        <v>10894</v>
      </c>
      <c r="D55" s="343">
        <v>1</v>
      </c>
      <c r="E55" s="345">
        <v>950</v>
      </c>
      <c r="F55" s="340">
        <v>0</v>
      </c>
      <c r="G55" s="341">
        <v>0</v>
      </c>
      <c r="H55" s="342">
        <f t="shared" si="0"/>
        <v>6</v>
      </c>
      <c r="I55" s="342">
        <f t="shared" si="0"/>
        <v>11844</v>
      </c>
    </row>
    <row r="56" spans="1:9" ht="15.5">
      <c r="A56" s="351">
        <v>42278</v>
      </c>
      <c r="B56" s="343">
        <v>4</v>
      </c>
      <c r="C56" s="340">
        <v>6940</v>
      </c>
      <c r="D56" s="339">
        <v>0</v>
      </c>
      <c r="E56" s="341">
        <v>0</v>
      </c>
      <c r="F56" s="340">
        <v>0</v>
      </c>
      <c r="G56" s="341">
        <v>0</v>
      </c>
      <c r="H56" s="342">
        <f t="shared" si="0"/>
        <v>4</v>
      </c>
      <c r="I56" s="342">
        <f t="shared" si="0"/>
        <v>6940</v>
      </c>
    </row>
    <row r="57" spans="1:9" ht="15.5">
      <c r="A57" s="351">
        <v>42309</v>
      </c>
      <c r="B57" s="339">
        <v>1</v>
      </c>
      <c r="C57" s="340">
        <v>1200</v>
      </c>
      <c r="D57" s="339">
        <v>0</v>
      </c>
      <c r="E57" s="341">
        <v>0</v>
      </c>
      <c r="F57" s="340">
        <v>0</v>
      </c>
      <c r="G57" s="341">
        <v>0</v>
      </c>
      <c r="H57" s="342">
        <f t="shared" si="0"/>
        <v>1</v>
      </c>
      <c r="I57" s="342">
        <f t="shared" si="0"/>
        <v>1200</v>
      </c>
    </row>
    <row r="58" spans="1:9" ht="15.5">
      <c r="A58" s="351">
        <v>42339</v>
      </c>
      <c r="B58" s="339">
        <v>0</v>
      </c>
      <c r="C58" s="340">
        <v>0</v>
      </c>
      <c r="D58" s="339">
        <v>0</v>
      </c>
      <c r="E58" s="341">
        <v>0</v>
      </c>
      <c r="F58" s="340">
        <v>0</v>
      </c>
      <c r="G58" s="341">
        <v>0</v>
      </c>
      <c r="H58" s="342">
        <f t="shared" si="0"/>
        <v>0</v>
      </c>
      <c r="I58" s="342">
        <f t="shared" si="0"/>
        <v>0</v>
      </c>
    </row>
    <row r="59" spans="1:9" ht="15.5">
      <c r="A59" s="351">
        <v>42370</v>
      </c>
      <c r="B59" s="339">
        <v>0</v>
      </c>
      <c r="C59" s="340">
        <v>0</v>
      </c>
      <c r="D59" s="339">
        <v>0</v>
      </c>
      <c r="E59" s="341">
        <v>0</v>
      </c>
      <c r="F59" s="340">
        <v>0</v>
      </c>
      <c r="G59" s="341">
        <v>0</v>
      </c>
      <c r="H59" s="342">
        <f t="shared" si="0"/>
        <v>0</v>
      </c>
      <c r="I59" s="342">
        <f t="shared" si="0"/>
        <v>0</v>
      </c>
    </row>
    <row r="60" spans="1:9" ht="15.5">
      <c r="A60" s="351">
        <v>42401</v>
      </c>
      <c r="B60" s="339">
        <v>0</v>
      </c>
      <c r="C60" s="340">
        <v>0</v>
      </c>
      <c r="D60" s="339">
        <v>0</v>
      </c>
      <c r="E60" s="341">
        <v>0</v>
      </c>
      <c r="F60" s="340">
        <v>0</v>
      </c>
      <c r="G60" s="341">
        <v>0</v>
      </c>
      <c r="H60" s="342">
        <f t="shared" si="0"/>
        <v>0</v>
      </c>
      <c r="I60" s="342">
        <f t="shared" si="0"/>
        <v>0</v>
      </c>
    </row>
    <row r="61" spans="1:9" ht="15.5">
      <c r="A61" s="351">
        <v>42430</v>
      </c>
      <c r="B61" s="339">
        <v>2</v>
      </c>
      <c r="C61" s="340">
        <v>2150</v>
      </c>
      <c r="D61" s="339">
        <v>0</v>
      </c>
      <c r="E61" s="341">
        <v>0</v>
      </c>
      <c r="F61" s="340">
        <v>0</v>
      </c>
      <c r="G61" s="341">
        <v>0</v>
      </c>
      <c r="H61" s="342">
        <f t="shared" si="0"/>
        <v>2</v>
      </c>
      <c r="I61" s="342">
        <f t="shared" si="0"/>
        <v>2150</v>
      </c>
    </row>
    <row r="62" spans="1:9" ht="15.5">
      <c r="A62" s="351">
        <v>42461</v>
      </c>
      <c r="B62" s="339">
        <v>0</v>
      </c>
      <c r="C62" s="340">
        <v>0</v>
      </c>
      <c r="D62" s="339">
        <v>0</v>
      </c>
      <c r="E62" s="341">
        <v>0</v>
      </c>
      <c r="F62" s="340">
        <v>0</v>
      </c>
      <c r="G62" s="341">
        <v>0</v>
      </c>
      <c r="H62" s="342">
        <f t="shared" si="0"/>
        <v>0</v>
      </c>
      <c r="I62" s="342">
        <f t="shared" si="0"/>
        <v>0</v>
      </c>
    </row>
    <row r="63" spans="1:9" ht="15.5">
      <c r="A63" s="351">
        <v>42491</v>
      </c>
      <c r="B63" s="339">
        <v>11</v>
      </c>
      <c r="C63" s="340">
        <v>23016</v>
      </c>
      <c r="D63" s="339">
        <v>0</v>
      </c>
      <c r="E63" s="341">
        <v>0</v>
      </c>
      <c r="F63" s="340">
        <v>2</v>
      </c>
      <c r="G63" s="341">
        <v>176</v>
      </c>
      <c r="H63" s="342">
        <f t="shared" si="0"/>
        <v>13</v>
      </c>
      <c r="I63" s="342">
        <f t="shared" si="0"/>
        <v>23192</v>
      </c>
    </row>
    <row r="64" spans="1:9" ht="15.5">
      <c r="A64" s="351">
        <v>42522</v>
      </c>
      <c r="B64" s="339">
        <v>15</v>
      </c>
      <c r="C64" s="340">
        <v>32184</v>
      </c>
      <c r="D64" s="339">
        <v>0</v>
      </c>
      <c r="E64" s="341">
        <v>0</v>
      </c>
      <c r="F64" s="340">
        <v>2</v>
      </c>
      <c r="G64" s="341">
        <v>343</v>
      </c>
      <c r="H64" s="342">
        <f t="shared" si="0"/>
        <v>17</v>
      </c>
      <c r="I64" s="342">
        <f t="shared" si="0"/>
        <v>32527</v>
      </c>
    </row>
    <row r="65" spans="1:9" ht="15.5">
      <c r="A65" s="351">
        <v>42552</v>
      </c>
      <c r="B65" s="339">
        <v>12</v>
      </c>
      <c r="C65" s="340">
        <v>24801</v>
      </c>
      <c r="D65" s="339">
        <v>2</v>
      </c>
      <c r="E65" s="341">
        <v>1318</v>
      </c>
      <c r="F65" s="340">
        <v>2</v>
      </c>
      <c r="G65" s="341">
        <v>1233</v>
      </c>
      <c r="H65" s="342">
        <f t="shared" si="0"/>
        <v>16</v>
      </c>
      <c r="I65" s="342">
        <f t="shared" si="0"/>
        <v>27352</v>
      </c>
    </row>
    <row r="66" spans="1:9" ht="15.5">
      <c r="A66" s="351">
        <v>42583</v>
      </c>
      <c r="B66" s="339">
        <v>29</v>
      </c>
      <c r="C66" s="340">
        <v>48504</v>
      </c>
      <c r="D66" s="339">
        <v>3</v>
      </c>
      <c r="E66" s="341">
        <v>3970</v>
      </c>
      <c r="F66" s="340">
        <v>1</v>
      </c>
      <c r="G66" s="341">
        <v>475</v>
      </c>
      <c r="H66" s="342">
        <f t="shared" si="0"/>
        <v>33</v>
      </c>
      <c r="I66" s="342">
        <f t="shared" si="0"/>
        <v>52949</v>
      </c>
    </row>
    <row r="67" spans="1:9" ht="15.5">
      <c r="A67" s="351">
        <v>42614</v>
      </c>
      <c r="B67" s="339">
        <v>11</v>
      </c>
      <c r="C67" s="340">
        <v>12147</v>
      </c>
      <c r="D67" s="339">
        <v>0</v>
      </c>
      <c r="E67" s="341">
        <v>0</v>
      </c>
      <c r="F67" s="340">
        <v>0</v>
      </c>
      <c r="G67" s="341">
        <v>0</v>
      </c>
      <c r="H67" s="342">
        <f t="shared" si="0"/>
        <v>11</v>
      </c>
      <c r="I67" s="342">
        <f t="shared" si="0"/>
        <v>12147</v>
      </c>
    </row>
    <row r="68" spans="1:9" ht="15.5">
      <c r="A68" s="351">
        <v>42644</v>
      </c>
      <c r="B68" s="339">
        <v>0</v>
      </c>
      <c r="C68" s="340">
        <v>0</v>
      </c>
      <c r="D68" s="339">
        <v>0</v>
      </c>
      <c r="E68" s="341">
        <v>0</v>
      </c>
      <c r="F68" s="340">
        <v>0</v>
      </c>
      <c r="G68" s="341">
        <v>0</v>
      </c>
      <c r="H68" s="342">
        <f t="shared" si="0"/>
        <v>0</v>
      </c>
      <c r="I68" s="342">
        <f t="shared" si="0"/>
        <v>0</v>
      </c>
    </row>
    <row r="69" spans="1:9" ht="15.5">
      <c r="A69" s="351">
        <v>42675</v>
      </c>
      <c r="B69" s="339">
        <v>0</v>
      </c>
      <c r="C69" s="340">
        <v>0</v>
      </c>
      <c r="D69" s="339">
        <v>0</v>
      </c>
      <c r="E69" s="341">
        <v>0</v>
      </c>
      <c r="F69" s="340">
        <v>0</v>
      </c>
      <c r="G69" s="341">
        <v>0</v>
      </c>
      <c r="H69" s="342">
        <f t="shared" si="0"/>
        <v>0</v>
      </c>
      <c r="I69" s="342">
        <f t="shared" si="0"/>
        <v>0</v>
      </c>
    </row>
    <row r="70" spans="1:9" ht="15.5">
      <c r="A70" s="351">
        <v>42705</v>
      </c>
      <c r="B70" s="339">
        <v>1</v>
      </c>
      <c r="C70" s="340">
        <v>1200</v>
      </c>
      <c r="D70" s="339">
        <v>0</v>
      </c>
      <c r="E70" s="341">
        <v>0</v>
      </c>
      <c r="F70" s="340">
        <v>0</v>
      </c>
      <c r="G70" s="341">
        <v>0</v>
      </c>
      <c r="H70" s="342">
        <f t="shared" si="0"/>
        <v>1</v>
      </c>
      <c r="I70" s="342">
        <f t="shared" si="0"/>
        <v>1200</v>
      </c>
    </row>
    <row r="71" spans="1:9" ht="15.5">
      <c r="A71" s="351">
        <v>42736</v>
      </c>
      <c r="B71" s="339">
        <v>0</v>
      </c>
      <c r="C71" s="340">
        <v>0</v>
      </c>
      <c r="D71" s="339">
        <v>0</v>
      </c>
      <c r="E71" s="341">
        <v>0</v>
      </c>
      <c r="F71" s="340">
        <v>0</v>
      </c>
      <c r="G71" s="341">
        <v>0</v>
      </c>
      <c r="H71" s="342">
        <f t="shared" si="0"/>
        <v>0</v>
      </c>
      <c r="I71" s="342">
        <f t="shared" si="0"/>
        <v>0</v>
      </c>
    </row>
    <row r="72" spans="1:9" ht="15.5">
      <c r="A72" s="351">
        <v>42767</v>
      </c>
      <c r="B72" s="339">
        <v>0</v>
      </c>
      <c r="C72" s="340">
        <v>0</v>
      </c>
      <c r="D72" s="339">
        <v>0</v>
      </c>
      <c r="E72" s="341">
        <v>0</v>
      </c>
      <c r="F72" s="340">
        <v>0</v>
      </c>
      <c r="G72" s="341">
        <v>0</v>
      </c>
      <c r="H72" s="342">
        <f t="shared" si="0"/>
        <v>0</v>
      </c>
      <c r="I72" s="342">
        <f t="shared" si="0"/>
        <v>0</v>
      </c>
    </row>
    <row r="73" spans="1:9" ht="15.5">
      <c r="A73" s="351">
        <v>42795</v>
      </c>
      <c r="B73" s="339">
        <v>0</v>
      </c>
      <c r="C73" s="340">
        <v>0</v>
      </c>
      <c r="D73" s="339">
        <v>0</v>
      </c>
      <c r="E73" s="341">
        <v>0</v>
      </c>
      <c r="F73" s="340">
        <v>0</v>
      </c>
      <c r="G73" s="341">
        <v>0</v>
      </c>
      <c r="H73" s="342">
        <f t="shared" si="0"/>
        <v>0</v>
      </c>
      <c r="I73" s="342">
        <f t="shared" si="0"/>
        <v>0</v>
      </c>
    </row>
    <row r="74" spans="1:9" ht="15.5">
      <c r="A74" s="351">
        <v>42826</v>
      </c>
      <c r="B74" s="339">
        <v>3</v>
      </c>
      <c r="C74" s="340">
        <v>2671</v>
      </c>
      <c r="D74" s="339">
        <v>0</v>
      </c>
      <c r="E74" s="341">
        <v>0</v>
      </c>
      <c r="F74" s="340">
        <v>0</v>
      </c>
      <c r="G74" s="341">
        <v>0</v>
      </c>
      <c r="H74" s="342">
        <f t="shared" si="0"/>
        <v>3</v>
      </c>
      <c r="I74" s="342">
        <f t="shared" si="0"/>
        <v>2671</v>
      </c>
    </row>
    <row r="75" spans="1:9" ht="15.5">
      <c r="A75" s="351">
        <v>42856</v>
      </c>
      <c r="B75" s="339">
        <v>15</v>
      </c>
      <c r="C75" s="340">
        <v>29718</v>
      </c>
      <c r="D75" s="339">
        <v>2</v>
      </c>
      <c r="E75" s="341">
        <v>232</v>
      </c>
      <c r="F75" s="340">
        <v>0</v>
      </c>
      <c r="G75" s="341">
        <v>0</v>
      </c>
      <c r="H75" s="342">
        <f t="shared" si="0"/>
        <v>17</v>
      </c>
      <c r="I75" s="342">
        <f t="shared" si="0"/>
        <v>29950</v>
      </c>
    </row>
    <row r="76" spans="1:9" ht="15.5">
      <c r="A76" s="351">
        <v>42887</v>
      </c>
      <c r="B76" s="339">
        <v>23</v>
      </c>
      <c r="C76" s="340">
        <v>30644</v>
      </c>
      <c r="D76" s="339">
        <v>1</v>
      </c>
      <c r="E76" s="341">
        <v>700</v>
      </c>
      <c r="F76" s="340">
        <v>6</v>
      </c>
      <c r="G76" s="341">
        <v>3296</v>
      </c>
      <c r="H76" s="342">
        <f t="shared" ref="H76:I106" si="1">B76+D76+F76</f>
        <v>30</v>
      </c>
      <c r="I76" s="342">
        <f t="shared" si="1"/>
        <v>34640</v>
      </c>
    </row>
    <row r="77" spans="1:9" ht="15.5">
      <c r="A77" s="351">
        <v>42917</v>
      </c>
      <c r="B77" s="339">
        <v>14</v>
      </c>
      <c r="C77" s="340">
        <v>27583</v>
      </c>
      <c r="D77" s="339">
        <v>3</v>
      </c>
      <c r="E77" s="341">
        <v>3140</v>
      </c>
      <c r="F77" s="340">
        <v>0</v>
      </c>
      <c r="G77" s="341">
        <v>0</v>
      </c>
      <c r="H77" s="342">
        <f t="shared" si="1"/>
        <v>17</v>
      </c>
      <c r="I77" s="342">
        <f t="shared" si="1"/>
        <v>30723</v>
      </c>
    </row>
    <row r="78" spans="1:9" ht="15.5">
      <c r="A78" s="351">
        <v>42948</v>
      </c>
      <c r="B78" s="339">
        <v>24</v>
      </c>
      <c r="C78" s="340">
        <v>41862</v>
      </c>
      <c r="D78" s="339">
        <v>3</v>
      </c>
      <c r="E78" s="341">
        <v>2001</v>
      </c>
      <c r="F78" s="340">
        <v>1</v>
      </c>
      <c r="G78" s="341">
        <v>475</v>
      </c>
      <c r="H78" s="342">
        <f t="shared" si="1"/>
        <v>28</v>
      </c>
      <c r="I78" s="342">
        <f t="shared" si="1"/>
        <v>44338</v>
      </c>
    </row>
    <row r="79" spans="1:9" ht="15.5">
      <c r="A79" s="351">
        <v>42979</v>
      </c>
      <c r="B79" s="339">
        <v>14</v>
      </c>
      <c r="C79" s="340">
        <v>24446</v>
      </c>
      <c r="D79" s="339">
        <v>0</v>
      </c>
      <c r="E79" s="341">
        <v>0</v>
      </c>
      <c r="F79" s="340">
        <v>3</v>
      </c>
      <c r="G79" s="341">
        <v>1321</v>
      </c>
      <c r="H79" s="342">
        <f t="shared" si="1"/>
        <v>17</v>
      </c>
      <c r="I79" s="342">
        <f t="shared" si="1"/>
        <v>25767</v>
      </c>
    </row>
    <row r="80" spans="1:9" ht="15.5">
      <c r="A80" s="351">
        <v>43009</v>
      </c>
      <c r="B80" s="339">
        <v>0</v>
      </c>
      <c r="C80" s="340">
        <v>0</v>
      </c>
      <c r="D80" s="339">
        <v>0</v>
      </c>
      <c r="E80" s="341">
        <v>0</v>
      </c>
      <c r="F80" s="340">
        <v>0</v>
      </c>
      <c r="G80" s="341">
        <v>0</v>
      </c>
      <c r="H80" s="342">
        <f t="shared" si="1"/>
        <v>0</v>
      </c>
      <c r="I80" s="342">
        <f t="shared" si="1"/>
        <v>0</v>
      </c>
    </row>
    <row r="81" spans="1:9" ht="15.5">
      <c r="A81" s="351">
        <v>43040</v>
      </c>
      <c r="B81" s="339">
        <v>0</v>
      </c>
      <c r="C81" s="340">
        <v>0</v>
      </c>
      <c r="D81" s="339">
        <v>0</v>
      </c>
      <c r="E81" s="341">
        <v>0</v>
      </c>
      <c r="F81" s="340">
        <v>0</v>
      </c>
      <c r="G81" s="341">
        <v>0</v>
      </c>
      <c r="H81" s="342">
        <f t="shared" si="1"/>
        <v>0</v>
      </c>
      <c r="I81" s="342">
        <f t="shared" si="1"/>
        <v>0</v>
      </c>
    </row>
    <row r="82" spans="1:9" ht="15.5">
      <c r="A82" s="351">
        <v>43070</v>
      </c>
      <c r="B82" s="339">
        <v>0</v>
      </c>
      <c r="C82" s="340">
        <v>0</v>
      </c>
      <c r="D82" s="339">
        <v>0</v>
      </c>
      <c r="E82" s="341">
        <v>0</v>
      </c>
      <c r="F82" s="340">
        <v>0</v>
      </c>
      <c r="G82" s="341">
        <v>0</v>
      </c>
      <c r="H82" s="342">
        <f t="shared" si="1"/>
        <v>0</v>
      </c>
      <c r="I82" s="342">
        <f t="shared" si="1"/>
        <v>0</v>
      </c>
    </row>
    <row r="83" spans="1:9" ht="15.5">
      <c r="A83" s="351">
        <v>43101</v>
      </c>
      <c r="B83" s="339">
        <v>0</v>
      </c>
      <c r="C83" s="340">
        <v>0</v>
      </c>
      <c r="D83" s="339">
        <v>0</v>
      </c>
      <c r="E83" s="341">
        <v>0</v>
      </c>
      <c r="F83" s="340">
        <v>0</v>
      </c>
      <c r="G83" s="341">
        <v>0</v>
      </c>
      <c r="H83" s="342">
        <f t="shared" si="1"/>
        <v>0</v>
      </c>
      <c r="I83" s="342">
        <f t="shared" si="1"/>
        <v>0</v>
      </c>
    </row>
    <row r="84" spans="1:9" ht="15.5">
      <c r="A84" s="351">
        <v>43132</v>
      </c>
      <c r="B84" s="339">
        <v>0</v>
      </c>
      <c r="C84" s="340">
        <v>0</v>
      </c>
      <c r="D84" s="339">
        <v>0</v>
      </c>
      <c r="E84" s="341">
        <v>0</v>
      </c>
      <c r="F84" s="340">
        <v>0</v>
      </c>
      <c r="G84" s="341">
        <v>0</v>
      </c>
      <c r="H84" s="342">
        <f t="shared" si="1"/>
        <v>0</v>
      </c>
      <c r="I84" s="342">
        <f t="shared" si="1"/>
        <v>0</v>
      </c>
    </row>
    <row r="85" spans="1:9" ht="15.5">
      <c r="A85" s="351">
        <v>43160</v>
      </c>
      <c r="B85" s="339">
        <v>1</v>
      </c>
      <c r="C85" s="340">
        <v>850</v>
      </c>
      <c r="D85" s="339">
        <v>0</v>
      </c>
      <c r="E85" s="341">
        <v>0</v>
      </c>
      <c r="F85" s="340">
        <v>0</v>
      </c>
      <c r="G85" s="341">
        <v>0</v>
      </c>
      <c r="H85" s="342">
        <f t="shared" si="1"/>
        <v>1</v>
      </c>
      <c r="I85" s="342">
        <f t="shared" si="1"/>
        <v>850</v>
      </c>
    </row>
    <row r="86" spans="1:9" ht="15.5">
      <c r="A86" s="351">
        <v>43191</v>
      </c>
      <c r="B86" s="339">
        <v>5</v>
      </c>
      <c r="C86" s="340">
        <v>6161</v>
      </c>
      <c r="D86" s="339">
        <v>0</v>
      </c>
      <c r="E86" s="341">
        <v>0</v>
      </c>
      <c r="F86" s="340">
        <v>0</v>
      </c>
      <c r="G86" s="341">
        <v>0</v>
      </c>
      <c r="H86" s="342">
        <f t="shared" si="1"/>
        <v>5</v>
      </c>
      <c r="I86" s="342">
        <f t="shared" si="1"/>
        <v>6161</v>
      </c>
    </row>
    <row r="87" spans="1:9" ht="15.5">
      <c r="A87" s="351">
        <v>43221</v>
      </c>
      <c r="B87" s="339">
        <v>22</v>
      </c>
      <c r="C87" s="340">
        <v>42271</v>
      </c>
      <c r="D87" s="339">
        <v>0</v>
      </c>
      <c r="E87" s="341">
        <v>0</v>
      </c>
      <c r="F87" s="340">
        <v>0</v>
      </c>
      <c r="G87" s="341">
        <v>0</v>
      </c>
      <c r="H87" s="342">
        <f t="shared" si="1"/>
        <v>22</v>
      </c>
      <c r="I87" s="342">
        <f t="shared" si="1"/>
        <v>42271</v>
      </c>
    </row>
    <row r="88" spans="1:9" ht="15.5">
      <c r="A88" s="351">
        <v>43252</v>
      </c>
      <c r="B88" s="339">
        <v>22</v>
      </c>
      <c r="C88" s="340">
        <v>32806</v>
      </c>
      <c r="D88" s="339">
        <v>2</v>
      </c>
      <c r="E88" s="341">
        <v>1210</v>
      </c>
      <c r="F88" s="340">
        <v>1</v>
      </c>
      <c r="G88" s="341">
        <v>90</v>
      </c>
      <c r="H88" s="342">
        <f t="shared" si="1"/>
        <v>25</v>
      </c>
      <c r="I88" s="342">
        <f t="shared" si="1"/>
        <v>34106</v>
      </c>
    </row>
    <row r="89" spans="1:9" ht="15.5">
      <c r="A89" s="351">
        <v>43282</v>
      </c>
      <c r="B89" s="339">
        <v>19</v>
      </c>
      <c r="C89" s="340">
        <v>35271</v>
      </c>
      <c r="D89" s="339">
        <v>1</v>
      </c>
      <c r="E89" s="341">
        <v>706</v>
      </c>
      <c r="F89" s="340">
        <v>1</v>
      </c>
      <c r="G89" s="341">
        <v>90</v>
      </c>
      <c r="H89" s="342">
        <f t="shared" si="1"/>
        <v>21</v>
      </c>
      <c r="I89" s="342">
        <f t="shared" si="1"/>
        <v>36067</v>
      </c>
    </row>
    <row r="90" spans="1:9" ht="15.5">
      <c r="A90" s="351">
        <v>43313</v>
      </c>
      <c r="B90" s="339">
        <v>27</v>
      </c>
      <c r="C90" s="340">
        <v>44289</v>
      </c>
      <c r="D90" s="339">
        <v>3</v>
      </c>
      <c r="E90" s="341">
        <v>3320</v>
      </c>
      <c r="F90" s="340">
        <v>0</v>
      </c>
      <c r="G90" s="341">
        <v>0</v>
      </c>
      <c r="H90" s="342">
        <f t="shared" si="1"/>
        <v>30</v>
      </c>
      <c r="I90" s="342">
        <f t="shared" si="1"/>
        <v>47609</v>
      </c>
    </row>
    <row r="91" spans="1:9" ht="15.5">
      <c r="A91" s="351">
        <v>43344</v>
      </c>
      <c r="B91" s="339">
        <v>21</v>
      </c>
      <c r="C91" s="340">
        <v>29917</v>
      </c>
      <c r="D91" s="339">
        <v>2</v>
      </c>
      <c r="E91" s="341">
        <v>4732</v>
      </c>
      <c r="F91" s="340">
        <v>0</v>
      </c>
      <c r="G91" s="341">
        <v>0</v>
      </c>
      <c r="H91" s="342">
        <f t="shared" si="1"/>
        <v>23</v>
      </c>
      <c r="I91" s="342">
        <f t="shared" si="1"/>
        <v>34649</v>
      </c>
    </row>
    <row r="92" spans="1:9" ht="15.5">
      <c r="A92" s="351">
        <v>43374</v>
      </c>
      <c r="B92" s="339">
        <v>1</v>
      </c>
      <c r="C92" s="340">
        <v>1200</v>
      </c>
      <c r="D92" s="339">
        <v>0</v>
      </c>
      <c r="E92" s="341">
        <v>0</v>
      </c>
      <c r="F92" s="340">
        <v>0</v>
      </c>
      <c r="G92" s="341">
        <v>0</v>
      </c>
      <c r="H92" s="342">
        <f t="shared" si="1"/>
        <v>1</v>
      </c>
      <c r="I92" s="342">
        <f t="shared" si="1"/>
        <v>1200</v>
      </c>
    </row>
    <row r="93" spans="1:9" ht="15.5">
      <c r="A93" s="351">
        <v>43405</v>
      </c>
      <c r="B93" s="339">
        <v>0</v>
      </c>
      <c r="C93" s="340">
        <v>0</v>
      </c>
      <c r="D93" s="339">
        <v>0</v>
      </c>
      <c r="E93" s="341">
        <v>0</v>
      </c>
      <c r="F93" s="340">
        <v>0</v>
      </c>
      <c r="G93" s="341">
        <v>0</v>
      </c>
      <c r="H93" s="342">
        <f t="shared" si="1"/>
        <v>0</v>
      </c>
      <c r="I93" s="342">
        <f t="shared" si="1"/>
        <v>0</v>
      </c>
    </row>
    <row r="94" spans="1:9" ht="15.5">
      <c r="A94" s="351">
        <v>43435</v>
      </c>
      <c r="B94" s="339">
        <v>0</v>
      </c>
      <c r="C94" s="340">
        <v>0</v>
      </c>
      <c r="D94" s="339">
        <v>0</v>
      </c>
      <c r="E94" s="341">
        <v>0</v>
      </c>
      <c r="F94" s="340">
        <v>0</v>
      </c>
      <c r="G94" s="341">
        <v>0</v>
      </c>
      <c r="H94" s="342">
        <f t="shared" si="1"/>
        <v>0</v>
      </c>
      <c r="I94" s="342">
        <f t="shared" si="1"/>
        <v>0</v>
      </c>
    </row>
    <row r="95" spans="1:9" ht="15.5">
      <c r="A95" s="351">
        <v>43466</v>
      </c>
      <c r="B95" s="339">
        <v>0</v>
      </c>
      <c r="C95" s="340">
        <v>0</v>
      </c>
      <c r="D95" s="339">
        <v>0</v>
      </c>
      <c r="E95" s="341">
        <v>0</v>
      </c>
      <c r="F95" s="340">
        <v>0</v>
      </c>
      <c r="G95" s="341">
        <v>0</v>
      </c>
      <c r="H95" s="342">
        <f t="shared" si="1"/>
        <v>0</v>
      </c>
      <c r="I95" s="342">
        <f t="shared" si="1"/>
        <v>0</v>
      </c>
    </row>
    <row r="96" spans="1:9" ht="15.5">
      <c r="A96" s="351">
        <v>43497</v>
      </c>
      <c r="B96" s="339">
        <v>0</v>
      </c>
      <c r="C96" s="340">
        <v>0</v>
      </c>
      <c r="D96" s="339">
        <v>0</v>
      </c>
      <c r="E96" s="341">
        <v>0</v>
      </c>
      <c r="F96" s="340">
        <v>0</v>
      </c>
      <c r="G96" s="341">
        <v>0</v>
      </c>
      <c r="H96" s="342">
        <f t="shared" si="1"/>
        <v>0</v>
      </c>
      <c r="I96" s="342">
        <f t="shared" si="1"/>
        <v>0</v>
      </c>
    </row>
    <row r="97" spans="1:9" ht="15.5">
      <c r="A97" s="351">
        <v>43525</v>
      </c>
      <c r="B97" s="339">
        <v>1</v>
      </c>
      <c r="C97" s="340">
        <v>850</v>
      </c>
      <c r="D97" s="339">
        <v>0</v>
      </c>
      <c r="E97" s="341">
        <v>0</v>
      </c>
      <c r="F97" s="340">
        <v>0</v>
      </c>
      <c r="G97" s="341">
        <v>0</v>
      </c>
      <c r="H97" s="342">
        <f t="shared" si="1"/>
        <v>1</v>
      </c>
      <c r="I97" s="342">
        <f t="shared" si="1"/>
        <v>850</v>
      </c>
    </row>
    <row r="98" spans="1:9" ht="15.5">
      <c r="A98" s="351">
        <v>43556</v>
      </c>
      <c r="B98" s="339">
        <v>9</v>
      </c>
      <c r="C98" s="340">
        <v>11402</v>
      </c>
      <c r="D98" s="339">
        <v>0</v>
      </c>
      <c r="E98" s="341">
        <v>0</v>
      </c>
      <c r="F98" s="340">
        <v>0</v>
      </c>
      <c r="G98" s="341">
        <v>0</v>
      </c>
      <c r="H98" s="342">
        <f t="shared" si="1"/>
        <v>9</v>
      </c>
      <c r="I98" s="342">
        <f t="shared" si="1"/>
        <v>11402</v>
      </c>
    </row>
    <row r="99" spans="1:9" ht="15.5">
      <c r="A99" s="351">
        <v>43586</v>
      </c>
      <c r="B99" s="339">
        <v>20</v>
      </c>
      <c r="C99" s="340">
        <v>46384</v>
      </c>
      <c r="D99" s="339">
        <v>1</v>
      </c>
      <c r="E99" s="341">
        <v>116</v>
      </c>
      <c r="F99" s="340">
        <v>0</v>
      </c>
      <c r="G99" s="341">
        <v>0</v>
      </c>
      <c r="H99" s="342">
        <f t="shared" si="1"/>
        <v>21</v>
      </c>
      <c r="I99" s="342">
        <f t="shared" si="1"/>
        <v>46500</v>
      </c>
    </row>
    <row r="100" spans="1:9" ht="15.5">
      <c r="A100" s="351">
        <v>43617</v>
      </c>
      <c r="B100" s="339">
        <v>27</v>
      </c>
      <c r="C100" s="340">
        <v>53636</v>
      </c>
      <c r="D100" s="339">
        <v>3</v>
      </c>
      <c r="E100" s="341">
        <v>1702</v>
      </c>
      <c r="F100" s="340">
        <v>0</v>
      </c>
      <c r="G100" s="341">
        <v>0</v>
      </c>
      <c r="H100" s="342">
        <f t="shared" si="1"/>
        <v>30</v>
      </c>
      <c r="I100" s="342">
        <f t="shared" si="1"/>
        <v>55338</v>
      </c>
    </row>
    <row r="101" spans="1:9" ht="15.5">
      <c r="A101" s="351">
        <v>43647</v>
      </c>
      <c r="B101" s="339">
        <v>31</v>
      </c>
      <c r="C101" s="340">
        <v>56501</v>
      </c>
      <c r="D101" s="339">
        <v>9</v>
      </c>
      <c r="E101" s="341">
        <v>4345</v>
      </c>
      <c r="F101" s="340">
        <v>0</v>
      </c>
      <c r="G101" s="341">
        <v>0</v>
      </c>
      <c r="H101" s="342">
        <f t="shared" si="1"/>
        <v>40</v>
      </c>
      <c r="I101" s="342">
        <f t="shared" si="1"/>
        <v>60846</v>
      </c>
    </row>
    <row r="102" spans="1:9" ht="15.5">
      <c r="A102" s="351">
        <v>43678</v>
      </c>
      <c r="B102" s="339">
        <v>29</v>
      </c>
      <c r="C102" s="340">
        <v>54428</v>
      </c>
      <c r="D102" s="339">
        <v>4</v>
      </c>
      <c r="E102" s="341">
        <v>3808</v>
      </c>
      <c r="F102" s="340">
        <v>0</v>
      </c>
      <c r="G102" s="341">
        <v>0</v>
      </c>
      <c r="H102" s="342">
        <f t="shared" si="1"/>
        <v>33</v>
      </c>
      <c r="I102" s="342">
        <f t="shared" si="1"/>
        <v>58236</v>
      </c>
    </row>
    <row r="103" spans="1:9" ht="15.5">
      <c r="A103" s="351">
        <v>43709</v>
      </c>
      <c r="B103" s="339">
        <v>28</v>
      </c>
      <c r="C103" s="340">
        <v>50367</v>
      </c>
      <c r="D103" s="339">
        <v>1</v>
      </c>
      <c r="E103" s="341">
        <v>362</v>
      </c>
      <c r="F103" s="340">
        <v>0</v>
      </c>
      <c r="G103" s="341">
        <v>0</v>
      </c>
      <c r="H103" s="342">
        <f t="shared" si="1"/>
        <v>29</v>
      </c>
      <c r="I103" s="342">
        <f t="shared" si="1"/>
        <v>50729</v>
      </c>
    </row>
    <row r="104" spans="1:9" ht="15.5">
      <c r="A104" s="351">
        <v>43739</v>
      </c>
      <c r="B104" s="339">
        <v>4</v>
      </c>
      <c r="C104" s="340">
        <v>6297</v>
      </c>
      <c r="D104" s="339">
        <v>0</v>
      </c>
      <c r="E104" s="341">
        <v>0</v>
      </c>
      <c r="F104" s="340">
        <v>0</v>
      </c>
      <c r="G104" s="341">
        <v>0</v>
      </c>
      <c r="H104" s="342">
        <f t="shared" si="1"/>
        <v>4</v>
      </c>
      <c r="I104" s="342">
        <f t="shared" si="1"/>
        <v>6297</v>
      </c>
    </row>
    <row r="105" spans="1:9" ht="15.5">
      <c r="A105" s="351">
        <v>43770</v>
      </c>
      <c r="B105" s="339">
        <v>0</v>
      </c>
      <c r="C105" s="340">
        <v>0</v>
      </c>
      <c r="D105" s="339">
        <v>0</v>
      </c>
      <c r="E105" s="341">
        <v>0</v>
      </c>
      <c r="F105" s="340">
        <v>0</v>
      </c>
      <c r="G105" s="341">
        <v>0</v>
      </c>
      <c r="H105" s="342">
        <f t="shared" si="1"/>
        <v>0</v>
      </c>
      <c r="I105" s="342">
        <f t="shared" si="1"/>
        <v>0</v>
      </c>
    </row>
    <row r="106" spans="1:9" ht="15.5">
      <c r="A106" s="351">
        <v>43800</v>
      </c>
      <c r="B106" s="339"/>
      <c r="C106" s="340">
        <v>0</v>
      </c>
      <c r="D106" s="339">
        <v>0</v>
      </c>
      <c r="E106" s="341">
        <v>0</v>
      </c>
      <c r="F106" s="340">
        <v>0</v>
      </c>
      <c r="G106" s="341">
        <v>0</v>
      </c>
      <c r="H106" s="342">
        <f t="shared" si="1"/>
        <v>0</v>
      </c>
      <c r="I106" s="342">
        <f t="shared" si="1"/>
        <v>0</v>
      </c>
    </row>
    <row r="107" spans="1:9" ht="15.5">
      <c r="A107" s="351">
        <v>43831</v>
      </c>
      <c r="B107" s="346">
        <v>0</v>
      </c>
      <c r="C107" s="340">
        <v>0</v>
      </c>
      <c r="D107" s="346">
        <v>0</v>
      </c>
      <c r="E107" s="347">
        <v>0</v>
      </c>
      <c r="F107" s="344">
        <v>0</v>
      </c>
      <c r="G107" s="347">
        <v>0</v>
      </c>
      <c r="H107" s="342">
        <f t="shared" ref="H107:I125" si="2">B107+D107+F107</f>
        <v>0</v>
      </c>
      <c r="I107" s="342">
        <f t="shared" si="2"/>
        <v>0</v>
      </c>
    </row>
    <row r="108" spans="1:9" ht="15.5">
      <c r="A108" s="351">
        <v>43862</v>
      </c>
      <c r="B108" s="346">
        <v>0</v>
      </c>
      <c r="C108" s="340">
        <v>0</v>
      </c>
      <c r="D108" s="346">
        <v>0</v>
      </c>
      <c r="E108" s="347">
        <v>0</v>
      </c>
      <c r="F108" s="344">
        <v>0</v>
      </c>
      <c r="G108" s="347">
        <v>0</v>
      </c>
      <c r="H108" s="342">
        <f t="shared" si="2"/>
        <v>0</v>
      </c>
      <c r="I108" s="342">
        <f t="shared" si="2"/>
        <v>0</v>
      </c>
    </row>
    <row r="109" spans="1:9" ht="15.5">
      <c r="A109" s="351">
        <v>43891</v>
      </c>
      <c r="B109" s="346">
        <v>1</v>
      </c>
      <c r="C109" s="340">
        <v>750</v>
      </c>
      <c r="D109" s="346">
        <v>0</v>
      </c>
      <c r="E109" s="347">
        <v>0</v>
      </c>
      <c r="F109" s="344">
        <v>0</v>
      </c>
      <c r="G109" s="347">
        <v>0</v>
      </c>
      <c r="H109" s="342">
        <f t="shared" si="2"/>
        <v>1</v>
      </c>
      <c r="I109" s="342">
        <f t="shared" si="2"/>
        <v>750</v>
      </c>
    </row>
    <row r="110" spans="1:9" ht="15.5">
      <c r="A110" s="351">
        <v>43922</v>
      </c>
      <c r="B110" s="346">
        <v>0</v>
      </c>
      <c r="C110" s="340">
        <v>0</v>
      </c>
      <c r="D110" s="346">
        <v>0</v>
      </c>
      <c r="E110" s="347">
        <v>0</v>
      </c>
      <c r="F110" s="344">
        <v>0</v>
      </c>
      <c r="G110" s="347">
        <v>0</v>
      </c>
      <c r="H110" s="342">
        <f t="shared" si="2"/>
        <v>0</v>
      </c>
      <c r="I110" s="342">
        <f t="shared" si="2"/>
        <v>0</v>
      </c>
    </row>
    <row r="111" spans="1:9" ht="15.5">
      <c r="A111" s="351">
        <v>43952</v>
      </c>
      <c r="B111" s="346">
        <v>0</v>
      </c>
      <c r="C111" s="340">
        <v>0</v>
      </c>
      <c r="D111" s="346">
        <v>0</v>
      </c>
      <c r="E111" s="347">
        <v>0</v>
      </c>
      <c r="F111" s="344">
        <v>0</v>
      </c>
      <c r="G111" s="347">
        <v>0</v>
      </c>
      <c r="H111" s="342">
        <f t="shared" si="2"/>
        <v>0</v>
      </c>
      <c r="I111" s="342">
        <f t="shared" si="2"/>
        <v>0</v>
      </c>
    </row>
    <row r="112" spans="1:9" ht="15.5">
      <c r="A112" s="351">
        <v>43983</v>
      </c>
      <c r="B112" s="346">
        <v>0</v>
      </c>
      <c r="C112" s="340">
        <v>0</v>
      </c>
      <c r="D112" s="346">
        <v>0</v>
      </c>
      <c r="E112" s="347">
        <v>0</v>
      </c>
      <c r="F112" s="344">
        <v>0</v>
      </c>
      <c r="G112" s="347">
        <v>0</v>
      </c>
      <c r="H112" s="342">
        <f t="shared" si="2"/>
        <v>0</v>
      </c>
      <c r="I112" s="342">
        <f t="shared" si="2"/>
        <v>0</v>
      </c>
    </row>
    <row r="113" spans="1:9" ht="15.5">
      <c r="A113" s="351">
        <v>44013</v>
      </c>
      <c r="B113" s="346">
        <v>0</v>
      </c>
      <c r="C113" s="340">
        <v>0</v>
      </c>
      <c r="D113" s="346">
        <v>0</v>
      </c>
      <c r="E113" s="347">
        <v>0</v>
      </c>
      <c r="F113" s="344">
        <v>0</v>
      </c>
      <c r="G113" s="347">
        <v>0</v>
      </c>
      <c r="H113" s="342">
        <f t="shared" si="2"/>
        <v>0</v>
      </c>
      <c r="I113" s="342">
        <f t="shared" si="2"/>
        <v>0</v>
      </c>
    </row>
    <row r="114" spans="1:9" ht="15.5">
      <c r="A114" s="351">
        <v>44044</v>
      </c>
      <c r="B114" s="346">
        <v>0</v>
      </c>
      <c r="C114" s="340">
        <v>0</v>
      </c>
      <c r="D114" s="346">
        <v>0</v>
      </c>
      <c r="E114" s="347">
        <v>0</v>
      </c>
      <c r="F114" s="344">
        <v>0</v>
      </c>
      <c r="G114" s="347">
        <v>0</v>
      </c>
      <c r="H114" s="342">
        <f t="shared" si="2"/>
        <v>0</v>
      </c>
      <c r="I114" s="342">
        <f t="shared" si="2"/>
        <v>0</v>
      </c>
    </row>
    <row r="115" spans="1:9" ht="15.5">
      <c r="A115" s="351">
        <v>44075</v>
      </c>
      <c r="B115" s="346">
        <v>0</v>
      </c>
      <c r="C115" s="340">
        <v>0</v>
      </c>
      <c r="D115" s="346">
        <v>0</v>
      </c>
      <c r="E115" s="347">
        <v>0</v>
      </c>
      <c r="F115" s="344">
        <v>0</v>
      </c>
      <c r="G115" s="347">
        <v>0</v>
      </c>
      <c r="H115" s="342">
        <f t="shared" si="2"/>
        <v>0</v>
      </c>
      <c r="I115" s="342">
        <f t="shared" si="2"/>
        <v>0</v>
      </c>
    </row>
    <row r="116" spans="1:9" ht="15.5">
      <c r="A116" s="351">
        <v>44105</v>
      </c>
      <c r="B116" s="346">
        <v>0</v>
      </c>
      <c r="C116" s="340">
        <v>0</v>
      </c>
      <c r="D116" s="346">
        <v>0</v>
      </c>
      <c r="E116" s="347">
        <v>0</v>
      </c>
      <c r="F116" s="344">
        <v>0</v>
      </c>
      <c r="G116" s="347">
        <v>0</v>
      </c>
      <c r="H116" s="342">
        <f t="shared" si="2"/>
        <v>0</v>
      </c>
      <c r="I116" s="342">
        <f t="shared" si="2"/>
        <v>0</v>
      </c>
    </row>
    <row r="117" spans="1:9" ht="15.5">
      <c r="A117" s="351">
        <v>44136</v>
      </c>
      <c r="B117" s="346">
        <v>0</v>
      </c>
      <c r="C117" s="340">
        <v>0</v>
      </c>
      <c r="D117" s="346">
        <v>0</v>
      </c>
      <c r="E117" s="347">
        <v>0</v>
      </c>
      <c r="F117" s="344">
        <v>0</v>
      </c>
      <c r="G117" s="347">
        <v>0</v>
      </c>
      <c r="H117" s="342">
        <f t="shared" si="2"/>
        <v>0</v>
      </c>
      <c r="I117" s="342">
        <f t="shared" si="2"/>
        <v>0</v>
      </c>
    </row>
    <row r="118" spans="1:9" ht="15.5">
      <c r="A118" s="351">
        <v>44166</v>
      </c>
      <c r="B118" s="346">
        <v>0</v>
      </c>
      <c r="C118" s="340">
        <v>0</v>
      </c>
      <c r="D118" s="346">
        <v>0</v>
      </c>
      <c r="E118" s="347">
        <v>0</v>
      </c>
      <c r="F118" s="344">
        <v>0</v>
      </c>
      <c r="G118" s="347">
        <v>0</v>
      </c>
      <c r="H118" s="342">
        <f t="shared" si="2"/>
        <v>0</v>
      </c>
      <c r="I118" s="342">
        <f t="shared" si="2"/>
        <v>0</v>
      </c>
    </row>
    <row r="119" spans="1:9" ht="15.5">
      <c r="A119" s="351">
        <v>44197</v>
      </c>
      <c r="B119" s="346">
        <v>0</v>
      </c>
      <c r="C119" s="340">
        <v>0</v>
      </c>
      <c r="D119" s="346">
        <v>0</v>
      </c>
      <c r="E119" s="347">
        <v>0</v>
      </c>
      <c r="F119" s="344">
        <v>0</v>
      </c>
      <c r="G119" s="347">
        <v>0</v>
      </c>
      <c r="H119" s="342">
        <f t="shared" si="2"/>
        <v>0</v>
      </c>
      <c r="I119" s="342">
        <f t="shared" si="2"/>
        <v>0</v>
      </c>
    </row>
    <row r="120" spans="1:9" ht="15.5">
      <c r="A120" s="351">
        <v>44228</v>
      </c>
      <c r="B120" s="346">
        <v>0</v>
      </c>
      <c r="C120" s="340">
        <v>0</v>
      </c>
      <c r="D120" s="346">
        <v>0</v>
      </c>
      <c r="E120" s="347">
        <v>0</v>
      </c>
      <c r="F120" s="344">
        <v>0</v>
      </c>
      <c r="G120" s="347">
        <v>0</v>
      </c>
      <c r="H120" s="342">
        <f t="shared" si="2"/>
        <v>0</v>
      </c>
      <c r="I120" s="342">
        <f t="shared" si="2"/>
        <v>0</v>
      </c>
    </row>
    <row r="121" spans="1:9" ht="15.5">
      <c r="A121" s="351">
        <v>44256</v>
      </c>
      <c r="B121" s="346">
        <v>0</v>
      </c>
      <c r="C121" s="340">
        <v>0</v>
      </c>
      <c r="D121" s="346">
        <v>0</v>
      </c>
      <c r="E121" s="347">
        <v>0</v>
      </c>
      <c r="F121" s="344">
        <v>0</v>
      </c>
      <c r="G121" s="347">
        <v>0</v>
      </c>
      <c r="H121" s="342">
        <f t="shared" si="2"/>
        <v>0</v>
      </c>
      <c r="I121" s="342">
        <f t="shared" si="2"/>
        <v>0</v>
      </c>
    </row>
    <row r="122" spans="1:9" ht="15.5">
      <c r="A122" s="351">
        <v>44287</v>
      </c>
      <c r="B122" s="346">
        <v>0</v>
      </c>
      <c r="C122" s="340">
        <v>0</v>
      </c>
      <c r="D122" s="346">
        <v>0</v>
      </c>
      <c r="E122" s="347">
        <v>0</v>
      </c>
      <c r="F122" s="344">
        <v>0</v>
      </c>
      <c r="G122" s="347">
        <v>0</v>
      </c>
      <c r="H122" s="342">
        <f t="shared" si="2"/>
        <v>0</v>
      </c>
      <c r="I122" s="342">
        <f t="shared" si="2"/>
        <v>0</v>
      </c>
    </row>
    <row r="123" spans="1:9" ht="15.5">
      <c r="A123" s="351">
        <v>44317</v>
      </c>
      <c r="B123" s="346">
        <v>0</v>
      </c>
      <c r="C123" s="340">
        <v>0</v>
      </c>
      <c r="D123" s="346">
        <v>0</v>
      </c>
      <c r="E123" s="347">
        <v>0</v>
      </c>
      <c r="F123" s="344">
        <v>0</v>
      </c>
      <c r="G123" s="347">
        <v>0</v>
      </c>
      <c r="H123" s="342">
        <f t="shared" si="2"/>
        <v>0</v>
      </c>
      <c r="I123" s="342">
        <f t="shared" si="2"/>
        <v>0</v>
      </c>
    </row>
    <row r="124" spans="1:9" ht="15.5">
      <c r="A124" s="351">
        <v>44348</v>
      </c>
      <c r="B124" s="346">
        <v>3</v>
      </c>
      <c r="C124" s="340">
        <v>16235</v>
      </c>
      <c r="D124" s="346">
        <v>0</v>
      </c>
      <c r="E124" s="347">
        <v>0</v>
      </c>
      <c r="F124" s="344">
        <v>0</v>
      </c>
      <c r="G124" s="347">
        <v>0</v>
      </c>
      <c r="H124" s="342">
        <f t="shared" si="2"/>
        <v>3</v>
      </c>
      <c r="I124" s="342">
        <f t="shared" si="2"/>
        <v>16235</v>
      </c>
    </row>
    <row r="125" spans="1:9" ht="15.5">
      <c r="A125" s="351">
        <v>44378</v>
      </c>
      <c r="B125" s="346">
        <v>18</v>
      </c>
      <c r="C125" s="340">
        <v>86938</v>
      </c>
      <c r="D125" s="346">
        <v>0</v>
      </c>
      <c r="E125" s="347">
        <v>0</v>
      </c>
      <c r="F125" s="344">
        <v>0</v>
      </c>
      <c r="G125" s="347">
        <v>0</v>
      </c>
      <c r="H125" s="342">
        <f t="shared" si="2"/>
        <v>18</v>
      </c>
      <c r="I125" s="342">
        <f t="shared" si="2"/>
        <v>86938</v>
      </c>
    </row>
    <row r="126" spans="1:9" ht="15.5">
      <c r="A126" s="356">
        <v>44409</v>
      </c>
      <c r="B126" s="357">
        <v>15</v>
      </c>
      <c r="C126" s="358">
        <v>74214</v>
      </c>
      <c r="D126" s="357">
        <v>0</v>
      </c>
      <c r="E126" s="359">
        <v>0</v>
      </c>
      <c r="F126" s="360">
        <v>0</v>
      </c>
      <c r="G126" s="359">
        <v>0</v>
      </c>
      <c r="H126" s="361">
        <f t="shared" ref="H126:I130" si="3">B126+D126+F126</f>
        <v>15</v>
      </c>
      <c r="I126" s="361">
        <f t="shared" si="3"/>
        <v>74214</v>
      </c>
    </row>
    <row r="127" spans="1:9" ht="15.5">
      <c r="A127" s="356">
        <v>44440</v>
      </c>
      <c r="B127" s="357">
        <v>27</v>
      </c>
      <c r="C127" s="358">
        <v>91829</v>
      </c>
      <c r="D127" s="357">
        <v>0</v>
      </c>
      <c r="E127" s="359">
        <v>0</v>
      </c>
      <c r="F127" s="360">
        <v>0</v>
      </c>
      <c r="G127" s="359">
        <v>0</v>
      </c>
      <c r="H127" s="361">
        <f t="shared" si="3"/>
        <v>27</v>
      </c>
      <c r="I127" s="361">
        <f t="shared" si="3"/>
        <v>91829</v>
      </c>
    </row>
    <row r="128" spans="1:9" ht="15.5">
      <c r="A128" s="444">
        <v>44470</v>
      </c>
      <c r="B128" s="445">
        <v>8</v>
      </c>
      <c r="C128" s="446">
        <v>46586</v>
      </c>
      <c r="D128" s="445">
        <v>0</v>
      </c>
      <c r="E128" s="447">
        <v>0</v>
      </c>
      <c r="F128" s="448">
        <v>0</v>
      </c>
      <c r="G128" s="447">
        <v>0</v>
      </c>
      <c r="H128" s="449">
        <f t="shared" si="3"/>
        <v>8</v>
      </c>
      <c r="I128" s="449">
        <f t="shared" si="3"/>
        <v>46586</v>
      </c>
    </row>
    <row r="129" spans="1:9" ht="15.5">
      <c r="A129" s="444">
        <v>44501</v>
      </c>
      <c r="B129" s="445">
        <v>1</v>
      </c>
      <c r="C129" s="446">
        <v>2000</v>
      </c>
      <c r="D129" s="445">
        <v>0</v>
      </c>
      <c r="E129" s="447">
        <v>0</v>
      </c>
      <c r="F129" s="448">
        <v>0</v>
      </c>
      <c r="G129" s="447">
        <v>0</v>
      </c>
      <c r="H129" s="449">
        <f t="shared" si="3"/>
        <v>1</v>
      </c>
      <c r="I129" s="449">
        <f t="shared" si="3"/>
        <v>2000</v>
      </c>
    </row>
    <row r="130" spans="1:9" ht="15.5">
      <c r="A130" s="444">
        <v>44531</v>
      </c>
      <c r="B130" s="445">
        <v>0</v>
      </c>
      <c r="C130" s="446">
        <v>0</v>
      </c>
      <c r="D130" s="445">
        <v>0</v>
      </c>
      <c r="E130" s="447">
        <v>0</v>
      </c>
      <c r="F130" s="448">
        <v>0</v>
      </c>
      <c r="G130" s="447">
        <v>0</v>
      </c>
      <c r="H130" s="449">
        <f t="shared" si="3"/>
        <v>0</v>
      </c>
      <c r="I130" s="449">
        <f t="shared" si="3"/>
        <v>0</v>
      </c>
    </row>
    <row r="131" spans="1:9" ht="15.5">
      <c r="A131" s="444">
        <v>44562</v>
      </c>
      <c r="B131" s="445">
        <v>0</v>
      </c>
      <c r="C131" s="446">
        <v>0</v>
      </c>
      <c r="D131" s="445">
        <v>0</v>
      </c>
      <c r="E131" s="447">
        <v>0</v>
      </c>
      <c r="F131" s="448">
        <v>0</v>
      </c>
      <c r="G131" s="447">
        <v>0</v>
      </c>
      <c r="H131" s="449">
        <f t="shared" ref="H131:I133" si="4">B131+D131+F131</f>
        <v>0</v>
      </c>
      <c r="I131" s="449">
        <f t="shared" si="4"/>
        <v>0</v>
      </c>
    </row>
    <row r="132" spans="1:9" ht="15.5">
      <c r="A132" s="444">
        <v>44593</v>
      </c>
      <c r="B132" s="445">
        <v>1</v>
      </c>
      <c r="C132" s="446">
        <v>1975</v>
      </c>
      <c r="D132" s="445">
        <v>0</v>
      </c>
      <c r="E132" s="447">
        <v>0</v>
      </c>
      <c r="F132" s="448">
        <v>0</v>
      </c>
      <c r="G132" s="447">
        <v>0</v>
      </c>
      <c r="H132" s="449">
        <f t="shared" si="4"/>
        <v>1</v>
      </c>
      <c r="I132" s="449">
        <f t="shared" si="4"/>
        <v>1975</v>
      </c>
    </row>
    <row r="133" spans="1:9" ht="15.5">
      <c r="A133" s="444">
        <v>44621</v>
      </c>
      <c r="B133" s="445">
        <v>0</v>
      </c>
      <c r="C133" s="446">
        <v>0</v>
      </c>
      <c r="D133" s="445">
        <v>0</v>
      </c>
      <c r="E133" s="447">
        <v>0</v>
      </c>
      <c r="F133" s="448">
        <v>0</v>
      </c>
      <c r="G133" s="447">
        <v>0</v>
      </c>
      <c r="H133" s="449">
        <f t="shared" si="4"/>
        <v>0</v>
      </c>
      <c r="I133" s="449">
        <f t="shared" si="4"/>
        <v>0</v>
      </c>
    </row>
    <row r="134" spans="1:9" ht="15.5">
      <c r="A134" s="351">
        <v>44652</v>
      </c>
      <c r="B134" s="346">
        <v>6</v>
      </c>
      <c r="C134" s="340">
        <v>10124</v>
      </c>
      <c r="D134" s="346">
        <v>0</v>
      </c>
      <c r="E134" s="347">
        <v>0</v>
      </c>
      <c r="F134" s="344">
        <v>0</v>
      </c>
      <c r="G134" s="347">
        <v>0</v>
      </c>
      <c r="H134" s="342">
        <f t="shared" ref="H134:H135" si="5">B134+D134+F134</f>
        <v>6</v>
      </c>
      <c r="I134" s="342">
        <f t="shared" ref="I134:I135" si="6">C134+E134+G134</f>
        <v>10124</v>
      </c>
    </row>
    <row r="135" spans="1:9" ht="15.5">
      <c r="A135" s="351">
        <v>44682</v>
      </c>
      <c r="B135" s="346">
        <v>21</v>
      </c>
      <c r="C135" s="340">
        <v>54205</v>
      </c>
      <c r="D135" s="346">
        <v>1</v>
      </c>
      <c r="E135" s="347">
        <v>325</v>
      </c>
      <c r="F135" s="344">
        <v>0</v>
      </c>
      <c r="G135" s="347">
        <v>0</v>
      </c>
      <c r="H135" s="342">
        <f t="shared" si="5"/>
        <v>22</v>
      </c>
      <c r="I135" s="342">
        <f t="shared" si="6"/>
        <v>54530</v>
      </c>
    </row>
    <row r="136" spans="1:9" ht="15.5">
      <c r="A136" s="444">
        <v>44713</v>
      </c>
      <c r="B136" s="445">
        <v>26</v>
      </c>
      <c r="C136" s="446">
        <v>55882</v>
      </c>
      <c r="D136" s="445">
        <v>3</v>
      </c>
      <c r="E136" s="447">
        <v>2550</v>
      </c>
      <c r="F136" s="448">
        <v>0</v>
      </c>
      <c r="G136" s="447">
        <v>0</v>
      </c>
      <c r="H136" s="449">
        <f t="shared" ref="H136:I142" si="7">B136+D136+F136</f>
        <v>29</v>
      </c>
      <c r="I136" s="449">
        <f t="shared" si="7"/>
        <v>58432</v>
      </c>
    </row>
    <row r="137" spans="1:9" ht="15.5">
      <c r="A137" s="444">
        <v>44743</v>
      </c>
      <c r="B137" s="445">
        <v>29</v>
      </c>
      <c r="C137" s="446">
        <v>70414</v>
      </c>
      <c r="D137" s="445">
        <v>0</v>
      </c>
      <c r="E137" s="447">
        <v>0</v>
      </c>
      <c r="F137" s="448">
        <v>1</v>
      </c>
      <c r="G137" s="447">
        <v>502</v>
      </c>
      <c r="H137" s="449">
        <f t="shared" si="7"/>
        <v>30</v>
      </c>
      <c r="I137" s="449">
        <f t="shared" si="7"/>
        <v>70916</v>
      </c>
    </row>
    <row r="138" spans="1:9" ht="15.5">
      <c r="A138" s="444">
        <v>44774</v>
      </c>
      <c r="B138" s="445">
        <v>31</v>
      </c>
      <c r="C138" s="446">
        <v>61924</v>
      </c>
      <c r="D138" s="445">
        <v>2</v>
      </c>
      <c r="E138" s="447">
        <v>2314</v>
      </c>
      <c r="F138" s="448">
        <v>4</v>
      </c>
      <c r="G138" s="447">
        <v>2548</v>
      </c>
      <c r="H138" s="449">
        <f t="shared" si="7"/>
        <v>37</v>
      </c>
      <c r="I138" s="449">
        <f t="shared" si="7"/>
        <v>66786</v>
      </c>
    </row>
    <row r="139" spans="1:9" ht="15.5">
      <c r="A139" s="444">
        <v>44805</v>
      </c>
      <c r="B139" s="445">
        <v>23</v>
      </c>
      <c r="C139" s="446">
        <v>51602</v>
      </c>
      <c r="D139" s="445">
        <v>1</v>
      </c>
      <c r="E139" s="447">
        <v>325</v>
      </c>
      <c r="F139" s="448">
        <v>0</v>
      </c>
      <c r="G139" s="447">
        <v>0</v>
      </c>
      <c r="H139" s="449">
        <f t="shared" si="7"/>
        <v>24</v>
      </c>
      <c r="I139" s="449">
        <f t="shared" si="7"/>
        <v>51927</v>
      </c>
    </row>
    <row r="140" spans="1:9" ht="15.5">
      <c r="A140" s="444">
        <v>44835</v>
      </c>
      <c r="B140" s="445">
        <v>3</v>
      </c>
      <c r="C140" s="446">
        <v>9628</v>
      </c>
      <c r="D140" s="445">
        <v>0</v>
      </c>
      <c r="E140" s="447">
        <v>0</v>
      </c>
      <c r="F140" s="448">
        <v>0</v>
      </c>
      <c r="G140" s="447">
        <v>0</v>
      </c>
      <c r="H140" s="449">
        <f t="shared" si="7"/>
        <v>3</v>
      </c>
      <c r="I140" s="449">
        <f t="shared" si="7"/>
        <v>9628</v>
      </c>
    </row>
    <row r="141" spans="1:9" ht="15.5">
      <c r="A141" s="444">
        <v>44866</v>
      </c>
      <c r="B141" s="445">
        <v>1</v>
      </c>
      <c r="C141" s="446">
        <v>1975</v>
      </c>
      <c r="D141" s="445">
        <v>0</v>
      </c>
      <c r="E141" s="447">
        <v>0</v>
      </c>
      <c r="F141" s="448">
        <v>0</v>
      </c>
      <c r="G141" s="447">
        <v>0</v>
      </c>
      <c r="H141" s="449">
        <f t="shared" si="7"/>
        <v>1</v>
      </c>
      <c r="I141" s="449">
        <f t="shared" si="7"/>
        <v>1975</v>
      </c>
    </row>
    <row r="142" spans="1:9" ht="15.5">
      <c r="A142" s="444">
        <v>44896</v>
      </c>
      <c r="B142" s="445">
        <v>0</v>
      </c>
      <c r="C142" s="446">
        <v>0</v>
      </c>
      <c r="D142" s="445">
        <v>0</v>
      </c>
      <c r="E142" s="447">
        <v>0</v>
      </c>
      <c r="F142" s="448">
        <v>0</v>
      </c>
      <c r="G142" s="447">
        <v>0</v>
      </c>
      <c r="H142" s="449">
        <f t="shared" si="7"/>
        <v>0</v>
      </c>
      <c r="I142" s="449">
        <f t="shared" si="7"/>
        <v>0</v>
      </c>
    </row>
    <row r="143" spans="1:9" ht="15.5">
      <c r="A143" s="636">
        <v>44927</v>
      </c>
      <c r="B143" s="637">
        <v>0</v>
      </c>
      <c r="C143" s="638">
        <v>0</v>
      </c>
      <c r="D143" s="637">
        <v>0</v>
      </c>
      <c r="E143" s="639">
        <v>0</v>
      </c>
      <c r="F143" s="640">
        <v>0</v>
      </c>
      <c r="G143" s="639">
        <v>0</v>
      </c>
      <c r="H143" s="641">
        <f t="shared" ref="H143:I148" si="8">B143+D143+F143</f>
        <v>0</v>
      </c>
      <c r="I143" s="641">
        <f t="shared" si="8"/>
        <v>0</v>
      </c>
    </row>
    <row r="144" spans="1:9" ht="15.5">
      <c r="A144" s="636">
        <v>44958</v>
      </c>
      <c r="B144" s="637">
        <v>0</v>
      </c>
      <c r="C144" s="638">
        <v>0</v>
      </c>
      <c r="D144" s="637">
        <v>0</v>
      </c>
      <c r="E144" s="639">
        <v>0</v>
      </c>
      <c r="F144" s="640">
        <v>0</v>
      </c>
      <c r="G144" s="639">
        <v>0</v>
      </c>
      <c r="H144" s="641">
        <f t="shared" si="8"/>
        <v>0</v>
      </c>
      <c r="I144" s="641">
        <f t="shared" si="8"/>
        <v>0</v>
      </c>
    </row>
    <row r="145" spans="1:9" ht="15.5">
      <c r="A145" s="636">
        <v>44986</v>
      </c>
      <c r="B145" s="637">
        <v>1</v>
      </c>
      <c r="C145" s="638">
        <v>400</v>
      </c>
      <c r="D145" s="637">
        <v>0</v>
      </c>
      <c r="E145" s="639">
        <v>0</v>
      </c>
      <c r="F145" s="640">
        <v>1</v>
      </c>
      <c r="G145" s="639">
        <v>400</v>
      </c>
      <c r="H145" s="641">
        <f t="shared" si="8"/>
        <v>2</v>
      </c>
      <c r="I145" s="641">
        <f t="shared" si="8"/>
        <v>800</v>
      </c>
    </row>
    <row r="146" spans="1:9" ht="15.5">
      <c r="A146" s="636">
        <v>45017</v>
      </c>
      <c r="B146" s="637">
        <v>8</v>
      </c>
      <c r="C146" s="638"/>
      <c r="D146" s="637">
        <v>0</v>
      </c>
      <c r="E146" s="639">
        <v>0</v>
      </c>
      <c r="F146" s="640">
        <v>1</v>
      </c>
      <c r="G146" s="639">
        <v>400</v>
      </c>
      <c r="H146" s="641">
        <f t="shared" si="8"/>
        <v>9</v>
      </c>
      <c r="I146" s="641">
        <f t="shared" si="8"/>
        <v>400</v>
      </c>
    </row>
    <row r="147" spans="1:9" ht="15.5">
      <c r="A147" s="636">
        <v>45047</v>
      </c>
      <c r="B147" s="637">
        <v>25</v>
      </c>
      <c r="C147" s="638"/>
      <c r="D147" s="637">
        <v>3</v>
      </c>
      <c r="E147" s="639">
        <v>3366</v>
      </c>
      <c r="F147" s="640">
        <v>0</v>
      </c>
      <c r="G147" s="639">
        <v>0</v>
      </c>
      <c r="H147" s="641">
        <f t="shared" si="8"/>
        <v>28</v>
      </c>
      <c r="I147" s="641">
        <f t="shared" si="8"/>
        <v>3366</v>
      </c>
    </row>
    <row r="148" spans="1:9" ht="15.5">
      <c r="A148" s="636">
        <v>45078</v>
      </c>
      <c r="B148" s="637">
        <v>19</v>
      </c>
      <c r="C148" s="638"/>
      <c r="D148" s="637">
        <v>4</v>
      </c>
      <c r="E148" s="639">
        <v>3722</v>
      </c>
      <c r="F148" s="640">
        <v>2</v>
      </c>
      <c r="G148" s="639">
        <v>519</v>
      </c>
      <c r="H148" s="641">
        <f t="shared" si="8"/>
        <v>25</v>
      </c>
      <c r="I148" s="641">
        <f t="shared" si="8"/>
        <v>4241</v>
      </c>
    </row>
    <row r="149" spans="1:9" ht="15.5">
      <c r="A149" s="636"/>
      <c r="B149" s="746"/>
      <c r="C149" s="747"/>
      <c r="D149" s="746"/>
      <c r="E149" s="746"/>
      <c r="F149" s="746"/>
      <c r="G149" s="746"/>
      <c r="H149" s="641"/>
      <c r="I149" s="641"/>
    </row>
    <row r="150" spans="1:9" ht="15.5">
      <c r="A150" s="636"/>
      <c r="B150" s="746"/>
      <c r="C150" s="747"/>
      <c r="D150" s="746"/>
      <c r="E150" s="746"/>
      <c r="F150" s="746"/>
      <c r="G150" s="746"/>
      <c r="H150" s="641"/>
      <c r="I150" s="641"/>
    </row>
  </sheetData>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
  <sheetViews>
    <sheetView showGridLines="0" workbookViewId="0">
      <selection sqref="A1:XFD1048576"/>
    </sheetView>
  </sheetViews>
  <sheetFormatPr defaultRowHeight="34.5" customHeight="1"/>
  <cols>
    <col min="1" max="1" width="154.7265625" customWidth="1"/>
  </cols>
  <sheetData>
    <row r="1" spans="1:109" s="3" customFormat="1" ht="34.5" customHeight="1" thickBot="1">
      <c r="A1" s="115" t="s">
        <v>633</v>
      </c>
      <c r="B1" s="163"/>
      <c r="C1" s="165"/>
      <c r="D1" s="23"/>
      <c r="E1" s="23"/>
      <c r="F1" s="23"/>
      <c r="G1" s="23"/>
      <c r="H1" s="23"/>
    </row>
    <row r="2" spans="1:109" s="3" customFormat="1" ht="34.5" customHeight="1" thickTop="1">
      <c r="A2" s="114" t="s">
        <v>631</v>
      </c>
      <c r="B2" s="163"/>
      <c r="C2" s="165"/>
      <c r="D2" s="23"/>
      <c r="E2" s="23"/>
      <c r="F2" s="23"/>
      <c r="G2" s="23"/>
      <c r="H2" s="23"/>
    </row>
    <row r="3" spans="1:109" s="113" customFormat="1" ht="34.5" customHeight="1">
      <c r="A3" s="3" t="s">
        <v>632</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34.5" customHeight="1">
      <c r="A4" s="3" t="s">
        <v>634</v>
      </c>
      <c r="B4" s="164"/>
      <c r="C4" s="16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row>
    <row r="5" spans="1:109" s="113" customFormat="1" ht="34.5" customHeight="1">
      <c r="A5" s="3" t="s">
        <v>636</v>
      </c>
      <c r="B5" s="164"/>
      <c r="C5" s="16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row>
    <row r="6" spans="1:109" s="113" customFormat="1" ht="34.5" customHeight="1">
      <c r="A6" s="3" t="s">
        <v>637</v>
      </c>
      <c r="B6" s="164"/>
      <c r="C6" s="16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row>
    <row r="7" spans="1:109" s="113" customFormat="1" ht="34.5" customHeight="1">
      <c r="A7" s="3" t="s">
        <v>638</v>
      </c>
      <c r="B7" s="164"/>
      <c r="C7" s="16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row>
    <row r="8" spans="1:109" s="113" customFormat="1" ht="34.5" customHeight="1">
      <c r="A8" s="3" t="s">
        <v>639</v>
      </c>
      <c r="B8" s="164"/>
      <c r="C8" s="16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row>
    <row r="9" spans="1:109" s="113" customFormat="1" ht="34.5" customHeight="1">
      <c r="A9" s="3" t="s">
        <v>640</v>
      </c>
      <c r="B9" s="164"/>
      <c r="C9" s="16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row>
    <row r="10" spans="1:109" s="3" customFormat="1" ht="34.5" customHeight="1">
      <c r="A10" s="5" t="s">
        <v>635</v>
      </c>
      <c r="B10" s="163"/>
      <c r="C10" s="165"/>
      <c r="D10" s="23"/>
      <c r="E10" s="23"/>
      <c r="F10" s="23"/>
      <c r="G10" s="23"/>
      <c r="H10" s="23"/>
      <c r="I10" s="23"/>
      <c r="J10" s="23"/>
      <c r="K10" s="23"/>
      <c r="L10" s="23"/>
      <c r="M10" s="23"/>
      <c r="N10" s="23"/>
    </row>
    <row r="11" spans="1:109" s="1" customFormat="1" ht="34.5" customHeight="1">
      <c r="A11" s="5" t="s">
        <v>97</v>
      </c>
      <c r="B11" s="3"/>
      <c r="C11" s="3"/>
      <c r="D11" s="3"/>
      <c r="E11" s="3"/>
      <c r="F11" s="3"/>
      <c r="G11" s="3"/>
      <c r="H11" s="135"/>
    </row>
  </sheetData>
  <hyperlinks>
    <hyperlink ref="A11" location="Contents!A1" display="&lt;&lt; link back to contents &gt;&gt;"/>
    <hyperlink ref="A10"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showGridLines="0" topLeftCell="A112" workbookViewId="0">
      <selection activeCell="A138" sqref="A138"/>
    </sheetView>
  </sheetViews>
  <sheetFormatPr defaultRowHeight="14.5"/>
  <cols>
    <col min="1" max="1" width="22.453125" style="350" customWidth="1"/>
    <col min="2" max="7" width="23.453125" customWidth="1"/>
    <col min="8" max="9" width="29.26953125" customWidth="1"/>
    <col min="10" max="11" width="16.7265625" style="107" customWidth="1"/>
  </cols>
  <sheetData>
    <row r="1" spans="1:11" s="309" customFormat="1" ht="36" customHeight="1">
      <c r="A1" s="348" t="s">
        <v>1402</v>
      </c>
      <c r="J1" s="123"/>
      <c r="K1" s="123"/>
    </row>
    <row r="2" spans="1:11" s="309" customFormat="1" ht="36" customHeight="1">
      <c r="A2" s="349" t="s">
        <v>500</v>
      </c>
      <c r="J2" s="123"/>
      <c r="K2" s="123"/>
    </row>
    <row r="3" spans="1:11" ht="36" customHeight="1">
      <c r="A3" s="349" t="s">
        <v>307</v>
      </c>
    </row>
    <row r="4" spans="1:11" ht="36" customHeight="1">
      <c r="A4" s="349" t="s">
        <v>874</v>
      </c>
    </row>
    <row r="5" spans="1:11" ht="36" customHeight="1">
      <c r="A5" s="349" t="s">
        <v>875</v>
      </c>
    </row>
    <row r="6" spans="1:11" ht="36" customHeight="1">
      <c r="A6" s="349" t="s">
        <v>876</v>
      </c>
    </row>
    <row r="7" spans="1:11" ht="36" customHeight="1">
      <c r="A7" s="349" t="s">
        <v>1044</v>
      </c>
    </row>
    <row r="8" spans="1:11" ht="36" customHeight="1">
      <c r="A8" s="349" t="s">
        <v>1400</v>
      </c>
      <c r="J8"/>
      <c r="K8"/>
    </row>
    <row r="9" spans="1:11" s="3" customFormat="1" ht="36" customHeight="1">
      <c r="A9" s="174" t="s">
        <v>97</v>
      </c>
    </row>
    <row r="10" spans="1:11" ht="108.5">
      <c r="A10" s="352" t="s">
        <v>877</v>
      </c>
      <c r="B10" s="353" t="s">
        <v>878</v>
      </c>
      <c r="C10" s="354" t="s">
        <v>879</v>
      </c>
      <c r="D10" s="353" t="s">
        <v>880</v>
      </c>
      <c r="E10" s="355" t="s">
        <v>984</v>
      </c>
      <c r="F10" s="354" t="s">
        <v>881</v>
      </c>
      <c r="G10" s="355" t="s">
        <v>882</v>
      </c>
      <c r="H10" s="354" t="s">
        <v>883</v>
      </c>
      <c r="I10" s="354" t="s">
        <v>884</v>
      </c>
      <c r="J10" s="362" t="s">
        <v>889</v>
      </c>
      <c r="K10" s="362" t="s">
        <v>890</v>
      </c>
    </row>
    <row r="11" spans="1:11" ht="15.5">
      <c r="A11" s="351" t="s">
        <v>645</v>
      </c>
      <c r="B11" s="339">
        <v>45</v>
      </c>
      <c r="C11" s="340">
        <v>73716</v>
      </c>
      <c r="D11" s="339">
        <v>8</v>
      </c>
      <c r="E11" s="341">
        <v>4749</v>
      </c>
      <c r="F11" s="340">
        <v>0</v>
      </c>
      <c r="G11" s="341">
        <v>0</v>
      </c>
      <c r="H11" s="342">
        <v>53</v>
      </c>
      <c r="I11" s="342">
        <v>78465</v>
      </c>
      <c r="J11" s="322" t="s">
        <v>891</v>
      </c>
      <c r="K11" s="322" t="s">
        <v>891</v>
      </c>
    </row>
    <row r="12" spans="1:11" ht="15.5">
      <c r="A12" s="351" t="s">
        <v>646</v>
      </c>
      <c r="B12" s="339">
        <v>45</v>
      </c>
      <c r="C12" s="340">
        <v>73716</v>
      </c>
      <c r="D12" s="339">
        <v>8</v>
      </c>
      <c r="E12" s="341">
        <v>4749</v>
      </c>
      <c r="F12" s="340">
        <v>0</v>
      </c>
      <c r="G12" s="341">
        <v>0</v>
      </c>
      <c r="H12" s="342">
        <v>53</v>
      </c>
      <c r="I12" s="342">
        <v>78465</v>
      </c>
      <c r="J12" s="322" t="s">
        <v>891</v>
      </c>
      <c r="K12" s="322" t="s">
        <v>891</v>
      </c>
    </row>
    <row r="13" spans="1:11" ht="15.5">
      <c r="A13" s="351" t="s">
        <v>647</v>
      </c>
      <c r="B13" s="339">
        <v>45</v>
      </c>
      <c r="C13" s="340">
        <v>73716</v>
      </c>
      <c r="D13" s="339">
        <v>8</v>
      </c>
      <c r="E13" s="341">
        <v>4749</v>
      </c>
      <c r="F13" s="340">
        <v>0</v>
      </c>
      <c r="G13" s="341">
        <v>0</v>
      </c>
      <c r="H13" s="342">
        <v>53</v>
      </c>
      <c r="I13" s="342">
        <v>78465</v>
      </c>
      <c r="J13" s="322" t="s">
        <v>891</v>
      </c>
      <c r="K13" s="322" t="s">
        <v>891</v>
      </c>
    </row>
    <row r="14" spans="1:11" ht="15.5">
      <c r="A14" s="351" t="s">
        <v>648</v>
      </c>
      <c r="B14" s="339">
        <v>45</v>
      </c>
      <c r="C14" s="340">
        <v>73716</v>
      </c>
      <c r="D14" s="339">
        <v>8</v>
      </c>
      <c r="E14" s="341">
        <v>4749</v>
      </c>
      <c r="F14" s="340">
        <v>0</v>
      </c>
      <c r="G14" s="341">
        <v>0</v>
      </c>
      <c r="H14" s="342">
        <v>53</v>
      </c>
      <c r="I14" s="342">
        <v>78465</v>
      </c>
      <c r="J14" s="322" t="s">
        <v>891</v>
      </c>
      <c r="K14" s="322" t="s">
        <v>891</v>
      </c>
    </row>
    <row r="15" spans="1:11" ht="15.5">
      <c r="A15" s="351" t="s">
        <v>649</v>
      </c>
      <c r="B15" s="339">
        <v>43</v>
      </c>
      <c r="C15" s="340">
        <v>69767</v>
      </c>
      <c r="D15" s="339">
        <v>9</v>
      </c>
      <c r="E15" s="341">
        <v>4798</v>
      </c>
      <c r="F15" s="340">
        <v>0</v>
      </c>
      <c r="G15" s="341">
        <v>0</v>
      </c>
      <c r="H15" s="342">
        <v>52</v>
      </c>
      <c r="I15" s="342">
        <v>74565</v>
      </c>
      <c r="J15" s="322" t="s">
        <v>891</v>
      </c>
      <c r="K15" s="322" t="s">
        <v>891</v>
      </c>
    </row>
    <row r="16" spans="1:11" ht="15.5">
      <c r="A16" s="351" t="s">
        <v>650</v>
      </c>
      <c r="B16" s="339">
        <v>51</v>
      </c>
      <c r="C16" s="340">
        <v>83749</v>
      </c>
      <c r="D16" s="339">
        <v>9</v>
      </c>
      <c r="E16" s="341">
        <v>4798</v>
      </c>
      <c r="F16" s="340">
        <v>0</v>
      </c>
      <c r="G16" s="341">
        <v>0</v>
      </c>
      <c r="H16" s="342">
        <v>60</v>
      </c>
      <c r="I16" s="342">
        <v>88547</v>
      </c>
      <c r="J16" s="322" t="s">
        <v>891</v>
      </c>
      <c r="K16" s="322" t="s">
        <v>891</v>
      </c>
    </row>
    <row r="17" spans="1:11" ht="15.5">
      <c r="A17" s="351" t="s">
        <v>651</v>
      </c>
      <c r="B17" s="339">
        <v>48</v>
      </c>
      <c r="C17" s="340">
        <v>77222</v>
      </c>
      <c r="D17" s="339">
        <v>10</v>
      </c>
      <c r="E17" s="341">
        <v>5598</v>
      </c>
      <c r="F17" s="340">
        <v>0</v>
      </c>
      <c r="G17" s="341">
        <v>0</v>
      </c>
      <c r="H17" s="342">
        <v>58</v>
      </c>
      <c r="I17" s="342">
        <v>82820</v>
      </c>
      <c r="J17" s="322" t="s">
        <v>891</v>
      </c>
      <c r="K17" s="322" t="s">
        <v>891</v>
      </c>
    </row>
    <row r="18" spans="1:11" ht="15.5">
      <c r="A18" s="351" t="s">
        <v>652</v>
      </c>
      <c r="B18" s="339">
        <v>52</v>
      </c>
      <c r="C18" s="340">
        <v>83218</v>
      </c>
      <c r="D18" s="339">
        <v>9</v>
      </c>
      <c r="E18" s="341">
        <v>4205</v>
      </c>
      <c r="F18" s="340">
        <v>0</v>
      </c>
      <c r="G18" s="341">
        <v>0</v>
      </c>
      <c r="H18" s="342">
        <v>61</v>
      </c>
      <c r="I18" s="342">
        <v>87423</v>
      </c>
      <c r="J18" s="322" t="s">
        <v>891</v>
      </c>
      <c r="K18" s="322" t="s">
        <v>891</v>
      </c>
    </row>
    <row r="19" spans="1:11" ht="15.5">
      <c r="A19" s="351" t="s">
        <v>653</v>
      </c>
      <c r="B19" s="339">
        <v>55</v>
      </c>
      <c r="C19" s="340">
        <v>97699</v>
      </c>
      <c r="D19" s="339">
        <v>7</v>
      </c>
      <c r="E19" s="341">
        <v>3535</v>
      </c>
      <c r="F19" s="340">
        <v>0</v>
      </c>
      <c r="G19" s="341">
        <v>0</v>
      </c>
      <c r="H19" s="342">
        <v>62</v>
      </c>
      <c r="I19" s="342">
        <v>101234</v>
      </c>
      <c r="J19" s="322" t="s">
        <v>891</v>
      </c>
      <c r="K19" s="322" t="s">
        <v>891</v>
      </c>
    </row>
    <row r="20" spans="1:11" ht="15.5">
      <c r="A20" s="351" t="s">
        <v>654</v>
      </c>
      <c r="B20" s="339">
        <v>54</v>
      </c>
      <c r="C20" s="340">
        <v>97422</v>
      </c>
      <c r="D20" s="339">
        <v>5</v>
      </c>
      <c r="E20" s="341">
        <v>1757</v>
      </c>
      <c r="F20" s="340">
        <v>0</v>
      </c>
      <c r="G20" s="341">
        <v>0</v>
      </c>
      <c r="H20" s="342">
        <v>59</v>
      </c>
      <c r="I20" s="342">
        <v>99179</v>
      </c>
      <c r="J20" s="322" t="s">
        <v>891</v>
      </c>
      <c r="K20" s="322" t="s">
        <v>891</v>
      </c>
    </row>
    <row r="21" spans="1:11" ht="15.5">
      <c r="A21" s="351" t="s">
        <v>655</v>
      </c>
      <c r="B21" s="339">
        <v>57</v>
      </c>
      <c r="C21" s="340">
        <v>101082</v>
      </c>
      <c r="D21" s="339">
        <v>5</v>
      </c>
      <c r="E21" s="341">
        <v>1757</v>
      </c>
      <c r="F21" s="340">
        <v>0</v>
      </c>
      <c r="G21" s="341">
        <v>0</v>
      </c>
      <c r="H21" s="342">
        <v>62</v>
      </c>
      <c r="I21" s="342">
        <v>102839</v>
      </c>
      <c r="J21" s="322" t="s">
        <v>891</v>
      </c>
      <c r="K21" s="322" t="s">
        <v>891</v>
      </c>
    </row>
    <row r="22" spans="1:11" ht="15.5">
      <c r="A22" s="351" t="s">
        <v>656</v>
      </c>
      <c r="B22" s="339">
        <v>57</v>
      </c>
      <c r="C22" s="340">
        <v>101082</v>
      </c>
      <c r="D22" s="339">
        <v>5</v>
      </c>
      <c r="E22" s="341">
        <v>1757</v>
      </c>
      <c r="F22" s="340">
        <v>0</v>
      </c>
      <c r="G22" s="341">
        <v>0</v>
      </c>
      <c r="H22" s="342">
        <v>62</v>
      </c>
      <c r="I22" s="342">
        <v>102839</v>
      </c>
      <c r="J22" s="322" t="s">
        <v>891</v>
      </c>
      <c r="K22" s="322" t="s">
        <v>891</v>
      </c>
    </row>
    <row r="23" spans="1:11" ht="15.5">
      <c r="A23" s="351" t="s">
        <v>657</v>
      </c>
      <c r="B23" s="339">
        <v>57</v>
      </c>
      <c r="C23" s="340">
        <v>101082</v>
      </c>
      <c r="D23" s="339">
        <v>5</v>
      </c>
      <c r="E23" s="341">
        <v>1757</v>
      </c>
      <c r="F23" s="340">
        <v>0</v>
      </c>
      <c r="G23" s="341">
        <v>0</v>
      </c>
      <c r="H23" s="342">
        <v>62</v>
      </c>
      <c r="I23" s="342">
        <v>102839</v>
      </c>
      <c r="J23" s="363">
        <f>(Cruise_Ships_Monthly42[[#This Row],[Total ships docking in Northern Ireland]]-H11)/H11</f>
        <v>0.16981132075471697</v>
      </c>
      <c r="K23" s="363">
        <f>(Cruise_Ships_Monthly42[[#This Row],[Total Passengers and Crew onboard ships docking in Northern Ireland]]-I11)/I11</f>
        <v>0.31063531510864717</v>
      </c>
    </row>
    <row r="24" spans="1:11" ht="15.5">
      <c r="A24" s="351" t="s">
        <v>658</v>
      </c>
      <c r="B24" s="339">
        <v>57</v>
      </c>
      <c r="C24" s="340">
        <v>101082</v>
      </c>
      <c r="D24" s="339">
        <v>5</v>
      </c>
      <c r="E24" s="341">
        <v>1757</v>
      </c>
      <c r="F24" s="340">
        <v>0</v>
      </c>
      <c r="G24" s="341">
        <v>0</v>
      </c>
      <c r="H24" s="342">
        <v>62</v>
      </c>
      <c r="I24" s="342">
        <v>102839</v>
      </c>
      <c r="J24" s="363">
        <f>(Cruise_Ships_Monthly42[[#This Row],[Total ships docking in Northern Ireland]]-H12)/H12</f>
        <v>0.16981132075471697</v>
      </c>
      <c r="K24" s="363">
        <f>(Cruise_Ships_Monthly42[[#This Row],[Total Passengers and Crew onboard ships docking in Northern Ireland]]-I12)/I12</f>
        <v>0.31063531510864717</v>
      </c>
    </row>
    <row r="25" spans="1:11" ht="15.5">
      <c r="A25" s="351" t="s">
        <v>659</v>
      </c>
      <c r="B25" s="339">
        <v>57</v>
      </c>
      <c r="C25" s="340">
        <v>101082</v>
      </c>
      <c r="D25" s="339">
        <v>5</v>
      </c>
      <c r="E25" s="341">
        <v>1757</v>
      </c>
      <c r="F25" s="340">
        <v>0</v>
      </c>
      <c r="G25" s="341">
        <v>0</v>
      </c>
      <c r="H25" s="342">
        <v>62</v>
      </c>
      <c r="I25" s="342">
        <v>102839</v>
      </c>
      <c r="J25" s="363">
        <f>(Cruise_Ships_Monthly42[[#This Row],[Total ships docking in Northern Ireland]]-H13)/H13</f>
        <v>0.16981132075471697</v>
      </c>
      <c r="K25" s="363">
        <f>(Cruise_Ships_Monthly42[[#This Row],[Total Passengers and Crew onboard ships docking in Northern Ireland]]-I13)/I13</f>
        <v>0.31063531510864717</v>
      </c>
    </row>
    <row r="26" spans="1:11" ht="15.5">
      <c r="A26" s="351" t="s">
        <v>660</v>
      </c>
      <c r="B26" s="339">
        <v>58</v>
      </c>
      <c r="C26" s="340">
        <v>102132</v>
      </c>
      <c r="D26" s="339">
        <v>5</v>
      </c>
      <c r="E26" s="341">
        <v>1757</v>
      </c>
      <c r="F26" s="340">
        <v>0</v>
      </c>
      <c r="G26" s="341">
        <v>0</v>
      </c>
      <c r="H26" s="342">
        <v>63</v>
      </c>
      <c r="I26" s="342">
        <v>103889</v>
      </c>
      <c r="J26" s="363">
        <f>(Cruise_Ships_Monthly42[[#This Row],[Total ships docking in Northern Ireland]]-H14)/H14</f>
        <v>0.18867924528301888</v>
      </c>
      <c r="K26" s="363">
        <f>(Cruise_Ships_Monthly42[[#This Row],[Total Passengers and Crew onboard ships docking in Northern Ireland]]-I14)/I14</f>
        <v>0.32401707767794558</v>
      </c>
    </row>
    <row r="27" spans="1:11" ht="15.5">
      <c r="A27" s="351" t="s">
        <v>661</v>
      </c>
      <c r="B27" s="339">
        <v>57</v>
      </c>
      <c r="C27" s="340">
        <v>102058</v>
      </c>
      <c r="D27" s="339">
        <v>5</v>
      </c>
      <c r="E27" s="341">
        <v>2126</v>
      </c>
      <c r="F27" s="340">
        <v>0</v>
      </c>
      <c r="G27" s="341">
        <v>0</v>
      </c>
      <c r="H27" s="342">
        <v>62</v>
      </c>
      <c r="I27" s="342">
        <v>104184</v>
      </c>
      <c r="J27" s="363">
        <f>(Cruise_Ships_Monthly42[[#This Row],[Total ships docking in Northern Ireland]]-H15)/H15</f>
        <v>0.19230769230769232</v>
      </c>
      <c r="K27" s="363">
        <f>(Cruise_Ships_Monthly42[[#This Row],[Total Passengers and Crew onboard ships docking in Northern Ireland]]-I15)/I15</f>
        <v>0.39722389861194929</v>
      </c>
    </row>
    <row r="28" spans="1:11" ht="15.5">
      <c r="A28" s="351" t="s">
        <v>662</v>
      </c>
      <c r="B28" s="339">
        <v>55</v>
      </c>
      <c r="C28" s="340">
        <v>101815</v>
      </c>
      <c r="D28" s="339">
        <v>4</v>
      </c>
      <c r="E28" s="341">
        <v>1626</v>
      </c>
      <c r="F28" s="340">
        <v>0</v>
      </c>
      <c r="G28" s="341">
        <v>0</v>
      </c>
      <c r="H28" s="342">
        <v>59</v>
      </c>
      <c r="I28" s="342">
        <v>103441</v>
      </c>
      <c r="J28" s="363">
        <f>(Cruise_Ships_Monthly42[[#This Row],[Total ships docking in Northern Ireland]]-H16)/H16</f>
        <v>-1.6666666666666666E-2</v>
      </c>
      <c r="K28" s="363">
        <f>(Cruise_Ships_Monthly42[[#This Row],[Total Passengers and Crew onboard ships docking in Northern Ireland]]-I16)/I16</f>
        <v>0.16820445639039155</v>
      </c>
    </row>
    <row r="29" spans="1:11" ht="15.5">
      <c r="A29" s="351" t="s">
        <v>663</v>
      </c>
      <c r="B29" s="339">
        <v>58</v>
      </c>
      <c r="C29" s="340">
        <v>102456</v>
      </c>
      <c r="D29" s="339">
        <v>4</v>
      </c>
      <c r="E29" s="341">
        <v>1909</v>
      </c>
      <c r="F29" s="340">
        <v>0</v>
      </c>
      <c r="G29" s="341">
        <v>0</v>
      </c>
      <c r="H29" s="342">
        <v>62</v>
      </c>
      <c r="I29" s="342">
        <v>104365</v>
      </c>
      <c r="J29" s="363">
        <f>(Cruise_Ships_Monthly42[[#This Row],[Total ships docking in Northern Ireland]]-H17)/H17</f>
        <v>6.8965517241379309E-2</v>
      </c>
      <c r="K29" s="363">
        <f>(Cruise_Ships_Monthly42[[#This Row],[Total Passengers and Crew onboard ships docking in Northern Ireland]]-I17)/I17</f>
        <v>0.2601424776624004</v>
      </c>
    </row>
    <row r="30" spans="1:11" ht="15.5">
      <c r="A30" s="351" t="s">
        <v>664</v>
      </c>
      <c r="B30" s="339">
        <v>52</v>
      </c>
      <c r="C30" s="340">
        <v>100036</v>
      </c>
      <c r="D30" s="339">
        <v>3</v>
      </c>
      <c r="E30" s="341">
        <v>1709</v>
      </c>
      <c r="F30" s="340">
        <v>1</v>
      </c>
      <c r="G30" s="341">
        <v>450</v>
      </c>
      <c r="H30" s="342">
        <v>56</v>
      </c>
      <c r="I30" s="342">
        <v>102195</v>
      </c>
      <c r="J30" s="363">
        <f>(Cruise_Ships_Monthly42[[#This Row],[Total ships docking in Northern Ireland]]-H18)/H18</f>
        <v>-8.1967213114754092E-2</v>
      </c>
      <c r="K30" s="363">
        <f>(Cruise_Ships_Monthly42[[#This Row],[Total Passengers and Crew onboard ships docking in Northern Ireland]]-I18)/I18</f>
        <v>0.16897155210871281</v>
      </c>
    </row>
    <row r="31" spans="1:11" ht="15.5">
      <c r="A31" s="351" t="s">
        <v>665</v>
      </c>
      <c r="B31" s="339">
        <v>58</v>
      </c>
      <c r="C31" s="340">
        <v>105216</v>
      </c>
      <c r="D31" s="339">
        <v>5</v>
      </c>
      <c r="E31" s="341">
        <v>3880</v>
      </c>
      <c r="F31" s="340">
        <v>1</v>
      </c>
      <c r="G31" s="341">
        <v>450</v>
      </c>
      <c r="H31" s="342">
        <v>64</v>
      </c>
      <c r="I31" s="342">
        <v>109546</v>
      </c>
      <c r="J31" s="363">
        <f>(Cruise_Ships_Monthly42[[#This Row],[Total ships docking in Northern Ireland]]-H19)/H19</f>
        <v>3.2258064516129031E-2</v>
      </c>
      <c r="K31" s="363">
        <f>(Cruise_Ships_Monthly42[[#This Row],[Total Passengers and Crew onboard ships docking in Northern Ireland]]-I19)/I19</f>
        <v>8.2106802062548154E-2</v>
      </c>
    </row>
    <row r="32" spans="1:11" ht="15.5">
      <c r="A32" s="351" t="s">
        <v>666</v>
      </c>
      <c r="B32" s="339">
        <v>63</v>
      </c>
      <c r="C32" s="340">
        <v>113569</v>
      </c>
      <c r="D32" s="339">
        <v>5</v>
      </c>
      <c r="E32" s="341">
        <v>4044</v>
      </c>
      <c r="F32" s="340">
        <v>1</v>
      </c>
      <c r="G32" s="341">
        <v>450</v>
      </c>
      <c r="H32" s="342">
        <v>69</v>
      </c>
      <c r="I32" s="342">
        <v>118063</v>
      </c>
      <c r="J32" s="363">
        <f>(Cruise_Ships_Monthly42[[#This Row],[Total ships docking in Northern Ireland]]-H20)/H20</f>
        <v>0.16949152542372881</v>
      </c>
      <c r="K32" s="363">
        <f>(Cruise_Ships_Monthly42[[#This Row],[Total Passengers and Crew onboard ships docking in Northern Ireland]]-I20)/I20</f>
        <v>0.19040321035703123</v>
      </c>
    </row>
    <row r="33" spans="1:11" ht="15.5">
      <c r="A33" s="351" t="s">
        <v>667</v>
      </c>
      <c r="B33" s="339">
        <v>62</v>
      </c>
      <c r="C33" s="340">
        <v>114569</v>
      </c>
      <c r="D33" s="339">
        <v>5</v>
      </c>
      <c r="E33" s="341">
        <v>4044</v>
      </c>
      <c r="F33" s="340">
        <v>1</v>
      </c>
      <c r="G33" s="341">
        <v>450</v>
      </c>
      <c r="H33" s="342">
        <v>68</v>
      </c>
      <c r="I33" s="342">
        <v>119063</v>
      </c>
      <c r="J33" s="363">
        <f>(Cruise_Ships_Monthly42[[#This Row],[Total ships docking in Northern Ireland]]-H21)/H21</f>
        <v>9.6774193548387094E-2</v>
      </c>
      <c r="K33" s="363">
        <f>(Cruise_Ships_Monthly42[[#This Row],[Total Passengers and Crew onboard ships docking in Northern Ireland]]-I21)/I21</f>
        <v>0.15776116064917006</v>
      </c>
    </row>
    <row r="34" spans="1:11" ht="15.5">
      <c r="A34" s="351" t="s">
        <v>668</v>
      </c>
      <c r="B34" s="339">
        <v>62</v>
      </c>
      <c r="C34" s="340">
        <v>114569</v>
      </c>
      <c r="D34" s="339">
        <v>5</v>
      </c>
      <c r="E34" s="341">
        <v>4044</v>
      </c>
      <c r="F34" s="340">
        <v>1</v>
      </c>
      <c r="G34" s="341">
        <v>450</v>
      </c>
      <c r="H34" s="342">
        <v>68</v>
      </c>
      <c r="I34" s="342">
        <v>119063</v>
      </c>
      <c r="J34" s="363">
        <f>(Cruise_Ships_Monthly42[[#This Row],[Total ships docking in Northern Ireland]]-H22)/H22</f>
        <v>9.6774193548387094E-2</v>
      </c>
      <c r="K34" s="363">
        <f>(Cruise_Ships_Monthly42[[#This Row],[Total Passengers and Crew onboard ships docking in Northern Ireland]]-I22)/I22</f>
        <v>0.15776116064917006</v>
      </c>
    </row>
    <row r="35" spans="1:11" ht="15.5">
      <c r="A35" s="351" t="s">
        <v>669</v>
      </c>
      <c r="B35" s="339">
        <v>63</v>
      </c>
      <c r="C35" s="340">
        <v>115659</v>
      </c>
      <c r="D35" s="339">
        <v>5</v>
      </c>
      <c r="E35" s="341">
        <v>4044</v>
      </c>
      <c r="F35" s="340">
        <v>1</v>
      </c>
      <c r="G35" s="341">
        <v>450</v>
      </c>
      <c r="H35" s="342">
        <v>69</v>
      </c>
      <c r="I35" s="342">
        <v>120153</v>
      </c>
      <c r="J35" s="363">
        <f>(Cruise_Ships_Monthly42[[#This Row],[Total ships docking in Northern Ireland]]-H23)/H23</f>
        <v>0.11290322580645161</v>
      </c>
      <c r="K35" s="363">
        <f>(Cruise_Ships_Monthly42[[#This Row],[Total Passengers and Crew onboard ships docking in Northern Ireland]]-I23)/I23</f>
        <v>0.16836025243341535</v>
      </c>
    </row>
    <row r="36" spans="1:11" ht="15.5">
      <c r="A36" s="351" t="s">
        <v>670</v>
      </c>
      <c r="B36" s="339">
        <v>63</v>
      </c>
      <c r="C36" s="340">
        <v>115659</v>
      </c>
      <c r="D36" s="339">
        <v>5</v>
      </c>
      <c r="E36" s="341">
        <v>4044</v>
      </c>
      <c r="F36" s="340">
        <v>1</v>
      </c>
      <c r="G36" s="341">
        <v>450</v>
      </c>
      <c r="H36" s="342">
        <v>69</v>
      </c>
      <c r="I36" s="342">
        <v>120153</v>
      </c>
      <c r="J36" s="363">
        <f>(Cruise_Ships_Monthly42[[#This Row],[Total ships docking in Northern Ireland]]-H24)/H24</f>
        <v>0.11290322580645161</v>
      </c>
      <c r="K36" s="363">
        <f>(Cruise_Ships_Monthly42[[#This Row],[Total Passengers and Crew onboard ships docking in Northern Ireland]]-I24)/I24</f>
        <v>0.16836025243341535</v>
      </c>
    </row>
    <row r="37" spans="1:11" ht="15.5">
      <c r="A37" s="351" t="s">
        <v>671</v>
      </c>
      <c r="B37" s="339">
        <v>63</v>
      </c>
      <c r="C37" s="340">
        <v>115659</v>
      </c>
      <c r="D37" s="339">
        <v>5</v>
      </c>
      <c r="E37" s="341">
        <v>4044</v>
      </c>
      <c r="F37" s="340">
        <v>1</v>
      </c>
      <c r="G37" s="341">
        <v>450</v>
      </c>
      <c r="H37" s="342">
        <v>69</v>
      </c>
      <c r="I37" s="342">
        <v>120153</v>
      </c>
      <c r="J37" s="363">
        <f>(Cruise_Ships_Monthly42[[#This Row],[Total ships docking in Northern Ireland]]-H25)/H25</f>
        <v>0.11290322580645161</v>
      </c>
      <c r="K37" s="363">
        <f>(Cruise_Ships_Monthly42[[#This Row],[Total Passengers and Crew onboard ships docking in Northern Ireland]]-I25)/I25</f>
        <v>0.16836025243341535</v>
      </c>
    </row>
    <row r="38" spans="1:11" ht="15.5">
      <c r="A38" s="351" t="s">
        <v>672</v>
      </c>
      <c r="B38" s="339">
        <v>63</v>
      </c>
      <c r="C38" s="340">
        <v>115384</v>
      </c>
      <c r="D38" s="339">
        <v>5</v>
      </c>
      <c r="E38" s="341">
        <v>4044</v>
      </c>
      <c r="F38" s="340">
        <v>1</v>
      </c>
      <c r="G38" s="341">
        <v>450</v>
      </c>
      <c r="H38" s="342">
        <v>69</v>
      </c>
      <c r="I38" s="342">
        <v>119878</v>
      </c>
      <c r="J38" s="363">
        <f>(Cruise_Ships_Monthly42[[#This Row],[Total ships docking in Northern Ireland]]-H26)/H26</f>
        <v>9.5238095238095233E-2</v>
      </c>
      <c r="K38" s="363">
        <f>(Cruise_Ships_Monthly42[[#This Row],[Total Passengers and Crew onboard ships docking in Northern Ireland]]-I26)/I26</f>
        <v>0.15390464823032274</v>
      </c>
    </row>
    <row r="39" spans="1:11" ht="15.5">
      <c r="A39" s="351" t="s">
        <v>673</v>
      </c>
      <c r="B39" s="339">
        <v>63</v>
      </c>
      <c r="C39" s="340">
        <v>115384</v>
      </c>
      <c r="D39" s="339">
        <v>4</v>
      </c>
      <c r="E39" s="341">
        <v>3626</v>
      </c>
      <c r="F39" s="340">
        <v>1</v>
      </c>
      <c r="G39" s="341">
        <v>450</v>
      </c>
      <c r="H39" s="342">
        <v>68</v>
      </c>
      <c r="I39" s="342">
        <v>119460</v>
      </c>
      <c r="J39" s="363">
        <f>(Cruise_Ships_Monthly42[[#This Row],[Total ships docking in Northern Ireland]]-H27)/H27</f>
        <v>9.6774193548387094E-2</v>
      </c>
      <c r="K39" s="363">
        <f>(Cruise_Ships_Monthly42[[#This Row],[Total Passengers and Crew onboard ships docking in Northern Ireland]]-I27)/I27</f>
        <v>0.14662520156645933</v>
      </c>
    </row>
    <row r="40" spans="1:11" ht="15.5">
      <c r="A40" s="351" t="s">
        <v>674</v>
      </c>
      <c r="B40" s="339">
        <v>62</v>
      </c>
      <c r="C40" s="340">
        <v>105423</v>
      </c>
      <c r="D40" s="339">
        <v>5</v>
      </c>
      <c r="E40" s="341">
        <v>3756</v>
      </c>
      <c r="F40" s="340">
        <v>1</v>
      </c>
      <c r="G40" s="341">
        <v>450</v>
      </c>
      <c r="H40" s="342">
        <v>68</v>
      </c>
      <c r="I40" s="342">
        <v>109629</v>
      </c>
      <c r="J40" s="363">
        <f>(Cruise_Ships_Monthly42[[#This Row],[Total ships docking in Northern Ireland]]-H28)/H28</f>
        <v>0.15254237288135594</v>
      </c>
      <c r="K40" s="363">
        <f>(Cruise_Ships_Monthly42[[#This Row],[Total Passengers and Crew onboard ships docking in Northern Ireland]]-I28)/I28</f>
        <v>5.9821540781701647E-2</v>
      </c>
    </row>
    <row r="41" spans="1:11" ht="15.5">
      <c r="A41" s="351" t="s">
        <v>675</v>
      </c>
      <c r="B41" s="339">
        <v>60</v>
      </c>
      <c r="C41" s="340">
        <v>105352</v>
      </c>
      <c r="D41" s="339">
        <v>5</v>
      </c>
      <c r="E41" s="341">
        <v>3756</v>
      </c>
      <c r="F41" s="340">
        <v>2</v>
      </c>
      <c r="G41" s="341">
        <v>522</v>
      </c>
      <c r="H41" s="342">
        <v>67</v>
      </c>
      <c r="I41" s="342">
        <v>109630</v>
      </c>
      <c r="J41" s="363">
        <f>(Cruise_Ships_Monthly42[[#This Row],[Total ships docking in Northern Ireland]]-H29)/H29</f>
        <v>8.0645161290322578E-2</v>
      </c>
      <c r="K41" s="363">
        <f>(Cruise_Ships_Monthly42[[#This Row],[Total Passengers and Crew onboard ships docking in Northern Ireland]]-I29)/I29</f>
        <v>5.0447947108705024E-2</v>
      </c>
    </row>
    <row r="42" spans="1:11" ht="15.5">
      <c r="A42" s="351" t="s">
        <v>676</v>
      </c>
      <c r="B42" s="339">
        <v>66</v>
      </c>
      <c r="C42" s="340">
        <v>121408</v>
      </c>
      <c r="D42" s="339">
        <v>6</v>
      </c>
      <c r="E42" s="341">
        <v>5061</v>
      </c>
      <c r="F42" s="340">
        <v>3</v>
      </c>
      <c r="G42" s="341">
        <v>1212</v>
      </c>
      <c r="H42" s="342">
        <v>75</v>
      </c>
      <c r="I42" s="342">
        <v>127681</v>
      </c>
      <c r="J42" s="363">
        <f>(Cruise_Ships_Monthly42[[#This Row],[Total ships docking in Northern Ireland]]-H30)/H30</f>
        <v>0.3392857142857143</v>
      </c>
      <c r="K42" s="363">
        <f>(Cruise_Ships_Monthly42[[#This Row],[Total Passengers and Crew onboard ships docking in Northern Ireland]]-I30)/I30</f>
        <v>0.249385977787563</v>
      </c>
    </row>
    <row r="43" spans="1:11" ht="15.5">
      <c r="A43" s="351" t="s">
        <v>677</v>
      </c>
      <c r="B43" s="339">
        <v>62</v>
      </c>
      <c r="C43" s="340">
        <v>121530</v>
      </c>
      <c r="D43" s="343">
        <v>6</v>
      </c>
      <c r="E43" s="345">
        <v>4795</v>
      </c>
      <c r="F43" s="340">
        <v>3</v>
      </c>
      <c r="G43" s="341">
        <v>1212</v>
      </c>
      <c r="H43" s="342">
        <v>71</v>
      </c>
      <c r="I43" s="342">
        <v>127537</v>
      </c>
      <c r="J43" s="363">
        <f>(Cruise_Ships_Monthly42[[#This Row],[Total ships docking in Northern Ireland]]-H31)/H31</f>
        <v>0.109375</v>
      </c>
      <c r="K43" s="363">
        <f>(Cruise_Ships_Monthly42[[#This Row],[Total Passengers and Crew onboard ships docking in Northern Ireland]]-I31)/I31</f>
        <v>0.16423237726617129</v>
      </c>
    </row>
    <row r="44" spans="1:11" ht="15.5">
      <c r="A44" s="351" t="s">
        <v>678</v>
      </c>
      <c r="B44" s="339">
        <v>56</v>
      </c>
      <c r="C44" s="340">
        <v>114002</v>
      </c>
      <c r="D44" s="343">
        <v>6</v>
      </c>
      <c r="E44" s="345">
        <v>5373</v>
      </c>
      <c r="F44" s="340">
        <v>3</v>
      </c>
      <c r="G44" s="341">
        <v>1212</v>
      </c>
      <c r="H44" s="342">
        <v>65</v>
      </c>
      <c r="I44" s="342">
        <v>120587</v>
      </c>
      <c r="J44" s="363">
        <f>(Cruise_Ships_Monthly42[[#This Row],[Total ships docking in Northern Ireland]]-H32)/H32</f>
        <v>-5.7971014492753624E-2</v>
      </c>
      <c r="K44" s="363">
        <f>(Cruise_Ships_Monthly42[[#This Row],[Total Passengers and Crew onboard ships docking in Northern Ireland]]-I32)/I32</f>
        <v>2.1378416608082127E-2</v>
      </c>
    </row>
    <row r="45" spans="1:11" ht="15.5">
      <c r="A45" s="351" t="s">
        <v>679</v>
      </c>
      <c r="B45" s="343">
        <v>58</v>
      </c>
      <c r="C45" s="340">
        <v>116282</v>
      </c>
      <c r="D45" s="339">
        <v>6</v>
      </c>
      <c r="E45" s="341">
        <v>5373</v>
      </c>
      <c r="F45" s="340">
        <v>3</v>
      </c>
      <c r="G45" s="341">
        <v>1212</v>
      </c>
      <c r="H45" s="342">
        <v>67</v>
      </c>
      <c r="I45" s="342">
        <v>122867</v>
      </c>
      <c r="J45" s="363">
        <f>(Cruise_Ships_Monthly42[[#This Row],[Total ships docking in Northern Ireland]]-H33)/H33</f>
        <v>-1.4705882352941176E-2</v>
      </c>
      <c r="K45" s="363">
        <f>(Cruise_Ships_Monthly42[[#This Row],[Total Passengers and Crew onboard ships docking in Northern Ireland]]-I33)/I33</f>
        <v>3.194947212820104E-2</v>
      </c>
    </row>
    <row r="46" spans="1:11" ht="15.5">
      <c r="A46" s="351" t="s">
        <v>680</v>
      </c>
      <c r="B46" s="339">
        <v>59</v>
      </c>
      <c r="C46" s="340">
        <v>117482</v>
      </c>
      <c r="D46" s="339">
        <v>6</v>
      </c>
      <c r="E46" s="341">
        <v>5373</v>
      </c>
      <c r="F46" s="340">
        <v>3</v>
      </c>
      <c r="G46" s="341">
        <v>1212</v>
      </c>
      <c r="H46" s="342">
        <v>68</v>
      </c>
      <c r="I46" s="342">
        <v>124067</v>
      </c>
      <c r="J46" s="363">
        <f>(Cruise_Ships_Monthly42[[#This Row],[Total ships docking in Northern Ireland]]-H34)/H34</f>
        <v>0</v>
      </c>
      <c r="K46" s="363">
        <f>(Cruise_Ships_Monthly42[[#This Row],[Total Passengers and Crew onboard ships docking in Northern Ireland]]-I34)/I34</f>
        <v>4.2028169960441113E-2</v>
      </c>
    </row>
    <row r="47" spans="1:11" ht="15.5">
      <c r="A47" s="351" t="s">
        <v>681</v>
      </c>
      <c r="B47" s="339">
        <v>58</v>
      </c>
      <c r="C47" s="340">
        <v>116392</v>
      </c>
      <c r="D47" s="339">
        <v>6</v>
      </c>
      <c r="E47" s="341">
        <v>5373</v>
      </c>
      <c r="F47" s="340">
        <v>3</v>
      </c>
      <c r="G47" s="341">
        <v>1212</v>
      </c>
      <c r="H47" s="342">
        <v>67</v>
      </c>
      <c r="I47" s="342">
        <v>122977</v>
      </c>
      <c r="J47" s="363">
        <f>(Cruise_Ships_Monthly42[[#This Row],[Total ships docking in Northern Ireland]]-H35)/H35</f>
        <v>-2.8985507246376812E-2</v>
      </c>
      <c r="K47" s="363">
        <f>(Cruise_Ships_Monthly42[[#This Row],[Total Passengers and Crew onboard ships docking in Northern Ireland]]-I35)/I35</f>
        <v>2.3503366540993567E-2</v>
      </c>
    </row>
    <row r="48" spans="1:11" ht="15.5">
      <c r="A48" s="351" t="s">
        <v>682</v>
      </c>
      <c r="B48" s="339">
        <v>58</v>
      </c>
      <c r="C48" s="340">
        <v>116392</v>
      </c>
      <c r="D48" s="339">
        <v>6</v>
      </c>
      <c r="E48" s="341">
        <v>5373</v>
      </c>
      <c r="F48" s="340">
        <v>3</v>
      </c>
      <c r="G48" s="341">
        <v>1212</v>
      </c>
      <c r="H48" s="342">
        <v>67</v>
      </c>
      <c r="I48" s="342">
        <v>122977</v>
      </c>
      <c r="J48" s="363">
        <f>(Cruise_Ships_Monthly42[[#This Row],[Total ships docking in Northern Ireland]]-H36)/H36</f>
        <v>-2.8985507246376812E-2</v>
      </c>
      <c r="K48" s="363">
        <f>(Cruise_Ships_Monthly42[[#This Row],[Total Passengers and Crew onboard ships docking in Northern Ireland]]-I36)/I36</f>
        <v>2.3503366540993567E-2</v>
      </c>
    </row>
    <row r="49" spans="1:11" ht="15.5">
      <c r="A49" s="351" t="s">
        <v>683</v>
      </c>
      <c r="B49" s="339">
        <v>58</v>
      </c>
      <c r="C49" s="340">
        <v>116392</v>
      </c>
      <c r="D49" s="339">
        <v>6</v>
      </c>
      <c r="E49" s="341">
        <v>5373</v>
      </c>
      <c r="F49" s="340">
        <v>3</v>
      </c>
      <c r="G49" s="341">
        <v>1212</v>
      </c>
      <c r="H49" s="342">
        <v>67</v>
      </c>
      <c r="I49" s="342">
        <v>122977</v>
      </c>
      <c r="J49" s="363">
        <f>(Cruise_Ships_Monthly42[[#This Row],[Total ships docking in Northern Ireland]]-H37)/H37</f>
        <v>-2.8985507246376812E-2</v>
      </c>
      <c r="K49" s="363">
        <f>(Cruise_Ships_Monthly42[[#This Row],[Total Passengers and Crew onboard ships docking in Northern Ireland]]-I37)/I37</f>
        <v>2.3503366540993567E-2</v>
      </c>
    </row>
    <row r="50" spans="1:11" ht="15.5">
      <c r="A50" s="351" t="s">
        <v>684</v>
      </c>
      <c r="B50" s="339">
        <v>59</v>
      </c>
      <c r="C50" s="340">
        <v>117767</v>
      </c>
      <c r="D50" s="339">
        <v>6</v>
      </c>
      <c r="E50" s="341">
        <v>5373</v>
      </c>
      <c r="F50" s="340">
        <v>3</v>
      </c>
      <c r="G50" s="341">
        <v>1212</v>
      </c>
      <c r="H50" s="342">
        <v>68</v>
      </c>
      <c r="I50" s="342">
        <v>124352</v>
      </c>
      <c r="J50" s="363">
        <f>(Cruise_Ships_Monthly42[[#This Row],[Total ships docking in Northern Ireland]]-H38)/H38</f>
        <v>-1.4492753623188406E-2</v>
      </c>
      <c r="K50" s="363">
        <f>(Cruise_Ships_Monthly42[[#This Row],[Total Passengers and Crew onboard ships docking in Northern Ireland]]-I38)/I38</f>
        <v>3.7321276631241761E-2</v>
      </c>
    </row>
    <row r="51" spans="1:11" ht="15.5">
      <c r="A51" s="351" t="s">
        <v>685</v>
      </c>
      <c r="B51" s="339">
        <v>59</v>
      </c>
      <c r="C51" s="340">
        <v>117767</v>
      </c>
      <c r="D51" s="339">
        <v>6</v>
      </c>
      <c r="E51" s="341">
        <v>5373</v>
      </c>
      <c r="F51" s="340">
        <v>3</v>
      </c>
      <c r="G51" s="341">
        <v>1212</v>
      </c>
      <c r="H51" s="342">
        <v>68</v>
      </c>
      <c r="I51" s="342">
        <v>124352</v>
      </c>
      <c r="J51" s="363">
        <f>(Cruise_Ships_Monthly42[[#This Row],[Total ships docking in Northern Ireland]]-H39)/H39</f>
        <v>0</v>
      </c>
      <c r="K51" s="363">
        <f>(Cruise_Ships_Monthly42[[#This Row],[Total Passengers and Crew onboard ships docking in Northern Ireland]]-I39)/I39</f>
        <v>4.0950945923321616E-2</v>
      </c>
    </row>
    <row r="52" spans="1:11" ht="15.5">
      <c r="A52" s="351" t="s">
        <v>686</v>
      </c>
      <c r="B52" s="339">
        <v>58</v>
      </c>
      <c r="C52" s="340">
        <v>123212</v>
      </c>
      <c r="D52" s="339">
        <v>5</v>
      </c>
      <c r="E52" s="341">
        <v>5243</v>
      </c>
      <c r="F52" s="340">
        <v>5</v>
      </c>
      <c r="G52" s="341">
        <v>1388</v>
      </c>
      <c r="H52" s="342">
        <v>68</v>
      </c>
      <c r="I52" s="342">
        <v>129843</v>
      </c>
      <c r="J52" s="363">
        <f>(Cruise_Ships_Monthly42[[#This Row],[Total ships docking in Northern Ireland]]-H40)/H40</f>
        <v>0</v>
      </c>
      <c r="K52" s="363">
        <f>(Cruise_Ships_Monthly42[[#This Row],[Total Passengers and Crew onboard ships docking in Northern Ireland]]-I40)/I40</f>
        <v>0.18438551843034234</v>
      </c>
    </row>
    <row r="53" spans="1:11" ht="15.5">
      <c r="A53" s="351" t="s">
        <v>687</v>
      </c>
      <c r="B53" s="339">
        <v>67</v>
      </c>
      <c r="C53" s="340">
        <v>145655</v>
      </c>
      <c r="D53" s="339">
        <v>4</v>
      </c>
      <c r="E53" s="341">
        <v>4160</v>
      </c>
      <c r="F53" s="340">
        <v>6</v>
      </c>
      <c r="G53" s="341">
        <v>1659</v>
      </c>
      <c r="H53" s="342">
        <v>77</v>
      </c>
      <c r="I53" s="342">
        <v>151474</v>
      </c>
      <c r="J53" s="363">
        <f>(Cruise_Ships_Monthly42[[#This Row],[Total ships docking in Northern Ireland]]-H41)/H41</f>
        <v>0.14925373134328357</v>
      </c>
      <c r="K53" s="363">
        <f>(Cruise_Ships_Monthly42[[#This Row],[Total Passengers and Crew onboard ships docking in Northern Ireland]]-I41)/I41</f>
        <v>0.3816838456626836</v>
      </c>
    </row>
    <row r="54" spans="1:11" ht="15.5">
      <c r="A54" s="351" t="s">
        <v>688</v>
      </c>
      <c r="B54" s="339">
        <v>66</v>
      </c>
      <c r="C54" s="340">
        <v>135789</v>
      </c>
      <c r="D54" s="339">
        <v>5</v>
      </c>
      <c r="E54" s="341">
        <v>4173</v>
      </c>
      <c r="F54" s="340">
        <v>6</v>
      </c>
      <c r="G54" s="341">
        <v>1752</v>
      </c>
      <c r="H54" s="342">
        <v>77</v>
      </c>
      <c r="I54" s="342">
        <v>141714</v>
      </c>
      <c r="J54" s="363">
        <f>(Cruise_Ships_Monthly42[[#This Row],[Total ships docking in Northern Ireland]]-H42)/H42</f>
        <v>2.6666666666666668E-2</v>
      </c>
      <c r="K54" s="363">
        <f>(Cruise_Ships_Monthly42[[#This Row],[Total Passengers and Crew onboard ships docking in Northern Ireland]]-I42)/I42</f>
        <v>0.10990672065538334</v>
      </c>
    </row>
    <row r="55" spans="1:11" ht="15.5">
      <c r="A55" s="351" t="s">
        <v>689</v>
      </c>
      <c r="B55" s="339">
        <v>79</v>
      </c>
      <c r="C55" s="340">
        <v>149689</v>
      </c>
      <c r="D55" s="339">
        <v>6</v>
      </c>
      <c r="E55" s="341">
        <v>6238</v>
      </c>
      <c r="F55" s="340">
        <v>7</v>
      </c>
      <c r="G55" s="341">
        <v>2227</v>
      </c>
      <c r="H55" s="342">
        <v>92</v>
      </c>
      <c r="I55" s="342">
        <v>158154</v>
      </c>
      <c r="J55" s="363">
        <f>(Cruise_Ships_Monthly42[[#This Row],[Total ships docking in Northern Ireland]]-H43)/H43</f>
        <v>0.29577464788732394</v>
      </c>
      <c r="K55" s="363">
        <f>(Cruise_Ships_Monthly42[[#This Row],[Total Passengers and Crew onboard ships docking in Northern Ireland]]-I43)/I43</f>
        <v>0.24006366779836438</v>
      </c>
    </row>
    <row r="56" spans="1:11" ht="15.5">
      <c r="A56" s="351" t="s">
        <v>690</v>
      </c>
      <c r="B56" s="339">
        <v>85</v>
      </c>
      <c r="C56" s="340">
        <v>150942</v>
      </c>
      <c r="D56" s="339">
        <v>5</v>
      </c>
      <c r="E56" s="341">
        <v>5288</v>
      </c>
      <c r="F56" s="340">
        <v>7</v>
      </c>
      <c r="G56" s="341">
        <v>2227</v>
      </c>
      <c r="H56" s="342">
        <v>97</v>
      </c>
      <c r="I56" s="342">
        <v>158457</v>
      </c>
      <c r="J56" s="363">
        <f>(Cruise_Ships_Monthly42[[#This Row],[Total ships docking in Northern Ireland]]-H44)/H44</f>
        <v>0.49230769230769234</v>
      </c>
      <c r="K56" s="363">
        <f>(Cruise_Ships_Monthly42[[#This Row],[Total Passengers and Crew onboard ships docking in Northern Ireland]]-I44)/I44</f>
        <v>0.31404711950707787</v>
      </c>
    </row>
    <row r="57" spans="1:11" ht="15.5">
      <c r="A57" s="351" t="s">
        <v>691</v>
      </c>
      <c r="B57" s="339">
        <v>81</v>
      </c>
      <c r="C57" s="340">
        <v>144002</v>
      </c>
      <c r="D57" s="339">
        <v>5</v>
      </c>
      <c r="E57" s="341">
        <v>5288</v>
      </c>
      <c r="F57" s="340">
        <v>7</v>
      </c>
      <c r="G57" s="341">
        <v>2227</v>
      </c>
      <c r="H57" s="342">
        <v>93</v>
      </c>
      <c r="I57" s="342">
        <v>151517</v>
      </c>
      <c r="J57" s="363">
        <f>(Cruise_Ships_Monthly42[[#This Row],[Total ships docking in Northern Ireland]]-H45)/H45</f>
        <v>0.38805970149253732</v>
      </c>
      <c r="K57" s="363">
        <f>(Cruise_Ships_Monthly42[[#This Row],[Total Passengers and Crew onboard ships docking in Northern Ireland]]-I45)/I45</f>
        <v>0.23317896587366826</v>
      </c>
    </row>
    <row r="58" spans="1:11" ht="15.5">
      <c r="A58" s="351" t="s">
        <v>692</v>
      </c>
      <c r="B58" s="339">
        <v>80</v>
      </c>
      <c r="C58" s="340">
        <v>142802</v>
      </c>
      <c r="D58" s="339">
        <v>5</v>
      </c>
      <c r="E58" s="341">
        <v>5288</v>
      </c>
      <c r="F58" s="340">
        <v>7</v>
      </c>
      <c r="G58" s="341">
        <v>2227</v>
      </c>
      <c r="H58" s="342">
        <v>92</v>
      </c>
      <c r="I58" s="342">
        <v>150317</v>
      </c>
      <c r="J58" s="363">
        <f>(Cruise_Ships_Monthly42[[#This Row],[Total ships docking in Northern Ireland]]-H46)/H46</f>
        <v>0.35294117647058826</v>
      </c>
      <c r="K58" s="363">
        <f>(Cruise_Ships_Monthly42[[#This Row],[Total Passengers and Crew onboard ships docking in Northern Ireland]]-I46)/I46</f>
        <v>0.2115792273529625</v>
      </c>
    </row>
    <row r="59" spans="1:11" ht="15.5">
      <c r="A59" s="351" t="s">
        <v>693</v>
      </c>
      <c r="B59" s="339">
        <v>81</v>
      </c>
      <c r="C59" s="340">
        <v>144002</v>
      </c>
      <c r="D59" s="339">
        <v>5</v>
      </c>
      <c r="E59" s="341">
        <v>5288</v>
      </c>
      <c r="F59" s="340">
        <v>7</v>
      </c>
      <c r="G59" s="341">
        <v>2227</v>
      </c>
      <c r="H59" s="342">
        <v>93</v>
      </c>
      <c r="I59" s="342">
        <v>151517</v>
      </c>
      <c r="J59" s="363">
        <f>(Cruise_Ships_Monthly42[[#This Row],[Total ships docking in Northern Ireland]]-H47)/H47</f>
        <v>0.38805970149253732</v>
      </c>
      <c r="K59" s="363">
        <f>(Cruise_Ships_Monthly42[[#This Row],[Total Passengers and Crew onboard ships docking in Northern Ireland]]-I47)/I47</f>
        <v>0.23207591663481789</v>
      </c>
    </row>
    <row r="60" spans="1:11" ht="15.5">
      <c r="A60" s="351" t="s">
        <v>694</v>
      </c>
      <c r="B60" s="339">
        <v>81</v>
      </c>
      <c r="C60" s="340">
        <v>144002</v>
      </c>
      <c r="D60" s="339">
        <v>5</v>
      </c>
      <c r="E60" s="341">
        <v>5288</v>
      </c>
      <c r="F60" s="340">
        <v>7</v>
      </c>
      <c r="G60" s="341">
        <v>2227</v>
      </c>
      <c r="H60" s="342">
        <v>93</v>
      </c>
      <c r="I60" s="342">
        <v>151517</v>
      </c>
      <c r="J60" s="363">
        <f>(Cruise_Ships_Monthly42[[#This Row],[Total ships docking in Northern Ireland]]-H48)/H48</f>
        <v>0.38805970149253732</v>
      </c>
      <c r="K60" s="363">
        <f>(Cruise_Ships_Monthly42[[#This Row],[Total Passengers and Crew onboard ships docking in Northern Ireland]]-I48)/I48</f>
        <v>0.23207591663481789</v>
      </c>
    </row>
    <row r="61" spans="1:11" ht="15.5">
      <c r="A61" s="351" t="s">
        <v>695</v>
      </c>
      <c r="B61" s="339">
        <v>81</v>
      </c>
      <c r="C61" s="340">
        <v>144002</v>
      </c>
      <c r="D61" s="339">
        <v>5</v>
      </c>
      <c r="E61" s="341">
        <v>5288</v>
      </c>
      <c r="F61" s="340">
        <v>7</v>
      </c>
      <c r="G61" s="341">
        <v>2227</v>
      </c>
      <c r="H61" s="342">
        <v>93</v>
      </c>
      <c r="I61" s="342">
        <v>151517</v>
      </c>
      <c r="J61" s="363">
        <f>(Cruise_Ships_Monthly42[[#This Row],[Total ships docking in Northern Ireland]]-H49)/H49</f>
        <v>0.38805970149253732</v>
      </c>
      <c r="K61" s="363">
        <f>(Cruise_Ships_Monthly42[[#This Row],[Total Passengers and Crew onboard ships docking in Northern Ireland]]-I49)/I49</f>
        <v>0.23207591663481789</v>
      </c>
    </row>
    <row r="62" spans="1:11" ht="15.5">
      <c r="A62" s="351" t="s">
        <v>696</v>
      </c>
      <c r="B62" s="339">
        <v>79</v>
      </c>
      <c r="C62" s="340">
        <v>141852</v>
      </c>
      <c r="D62" s="339">
        <v>5</v>
      </c>
      <c r="E62" s="341">
        <v>5288</v>
      </c>
      <c r="F62" s="340">
        <v>7</v>
      </c>
      <c r="G62" s="341">
        <v>2227</v>
      </c>
      <c r="H62" s="342">
        <v>91</v>
      </c>
      <c r="I62" s="342">
        <v>149367</v>
      </c>
      <c r="J62" s="363">
        <f>(Cruise_Ships_Monthly42[[#This Row],[Total ships docking in Northern Ireland]]-H50)/H50</f>
        <v>0.33823529411764708</v>
      </c>
      <c r="K62" s="363">
        <f>(Cruise_Ships_Monthly42[[#This Row],[Total Passengers and Crew onboard ships docking in Northern Ireland]]-I50)/I50</f>
        <v>0.20116282810087494</v>
      </c>
    </row>
    <row r="63" spans="1:11" ht="15.5">
      <c r="A63" s="351" t="s">
        <v>697</v>
      </c>
      <c r="B63" s="339">
        <v>82</v>
      </c>
      <c r="C63" s="340">
        <v>144523</v>
      </c>
      <c r="D63" s="339">
        <v>5</v>
      </c>
      <c r="E63" s="341">
        <v>5288</v>
      </c>
      <c r="F63" s="340">
        <v>7</v>
      </c>
      <c r="G63" s="341">
        <v>2227</v>
      </c>
      <c r="H63" s="342">
        <v>94</v>
      </c>
      <c r="I63" s="342">
        <v>152038</v>
      </c>
      <c r="J63" s="363">
        <f>(Cruise_Ships_Monthly42[[#This Row],[Total ships docking in Northern Ireland]]-H51)/H51</f>
        <v>0.38235294117647056</v>
      </c>
      <c r="K63" s="363">
        <f>(Cruise_Ships_Monthly42[[#This Row],[Total Passengers and Crew onboard ships docking in Northern Ireland]]-I51)/I51</f>
        <v>0.22264217704580547</v>
      </c>
    </row>
    <row r="64" spans="1:11" ht="15.5">
      <c r="A64" s="351" t="s">
        <v>698</v>
      </c>
      <c r="B64" s="339">
        <v>86</v>
      </c>
      <c r="C64" s="340">
        <v>151225</v>
      </c>
      <c r="D64" s="339">
        <v>7</v>
      </c>
      <c r="E64" s="341">
        <v>5520</v>
      </c>
      <c r="F64" s="340">
        <v>5</v>
      </c>
      <c r="G64" s="341">
        <v>2051</v>
      </c>
      <c r="H64" s="342">
        <v>98</v>
      </c>
      <c r="I64" s="342">
        <v>158796</v>
      </c>
      <c r="J64" s="363">
        <f>(Cruise_Ships_Monthly42[[#This Row],[Total ships docking in Northern Ireland]]-H52)/H52</f>
        <v>0.44117647058823528</v>
      </c>
      <c r="K64" s="363">
        <f>(Cruise_Ships_Monthly42[[#This Row],[Total Passengers and Crew onboard ships docking in Northern Ireland]]-I52)/I52</f>
        <v>0.22298468149996534</v>
      </c>
    </row>
    <row r="65" spans="1:11" ht="15.5">
      <c r="A65" s="351" t="s">
        <v>699</v>
      </c>
      <c r="B65" s="339">
        <v>94</v>
      </c>
      <c r="C65" s="340">
        <v>149685</v>
      </c>
      <c r="D65" s="339">
        <v>8</v>
      </c>
      <c r="E65" s="341">
        <v>6220</v>
      </c>
      <c r="F65" s="340">
        <v>9</v>
      </c>
      <c r="G65" s="341">
        <v>5004</v>
      </c>
      <c r="H65" s="342">
        <v>111</v>
      </c>
      <c r="I65" s="342">
        <v>160909</v>
      </c>
      <c r="J65" s="363">
        <f>(Cruise_Ships_Monthly42[[#This Row],[Total ships docking in Northern Ireland]]-H53)/H53</f>
        <v>0.44155844155844154</v>
      </c>
      <c r="K65" s="363">
        <f>(Cruise_Ships_Monthly42[[#This Row],[Total Passengers and Crew onboard ships docking in Northern Ireland]]-I53)/I53</f>
        <v>6.2287917398365394E-2</v>
      </c>
    </row>
    <row r="66" spans="1:11" ht="15.5">
      <c r="A66" s="351" t="s">
        <v>700</v>
      </c>
      <c r="B66" s="339">
        <v>96</v>
      </c>
      <c r="C66" s="340">
        <v>152467</v>
      </c>
      <c r="D66" s="339">
        <v>9</v>
      </c>
      <c r="E66" s="341">
        <v>8042</v>
      </c>
      <c r="F66" s="340">
        <v>7</v>
      </c>
      <c r="G66" s="341">
        <v>3771</v>
      </c>
      <c r="H66" s="342">
        <v>112</v>
      </c>
      <c r="I66" s="342">
        <v>164280</v>
      </c>
      <c r="J66" s="363">
        <f>(Cruise_Ships_Monthly42[[#This Row],[Total ships docking in Northern Ireland]]-H54)/H54</f>
        <v>0.45454545454545453</v>
      </c>
      <c r="K66" s="363">
        <f>(Cruise_Ships_Monthly42[[#This Row],[Total Passengers and Crew onboard ships docking in Northern Ireland]]-I54)/I54</f>
        <v>0.15923620813751641</v>
      </c>
    </row>
    <row r="67" spans="1:11" ht="15.5">
      <c r="A67" s="351" t="s">
        <v>701</v>
      </c>
      <c r="B67" s="339">
        <v>91</v>
      </c>
      <c r="C67" s="340">
        <v>145825</v>
      </c>
      <c r="D67" s="339">
        <v>9</v>
      </c>
      <c r="E67" s="341">
        <v>6073</v>
      </c>
      <c r="F67" s="340">
        <v>7</v>
      </c>
      <c r="G67" s="341">
        <v>3771</v>
      </c>
      <c r="H67" s="342">
        <v>107</v>
      </c>
      <c r="I67" s="342">
        <v>155669</v>
      </c>
      <c r="J67" s="363">
        <f>(Cruise_Ships_Monthly42[[#This Row],[Total ships docking in Northern Ireland]]-H55)/H55</f>
        <v>0.16304347826086957</v>
      </c>
      <c r="K67" s="363">
        <f>(Cruise_Ships_Monthly42[[#This Row],[Total Passengers and Crew onboard ships docking in Northern Ireland]]-I55)/I55</f>
        <v>-1.5712533353566777E-2</v>
      </c>
    </row>
    <row r="68" spans="1:11" ht="15.5">
      <c r="A68" s="351" t="s">
        <v>702</v>
      </c>
      <c r="B68" s="339">
        <v>94</v>
      </c>
      <c r="C68" s="340">
        <v>158124</v>
      </c>
      <c r="D68" s="339">
        <v>9</v>
      </c>
      <c r="E68" s="341">
        <v>6073</v>
      </c>
      <c r="F68" s="340">
        <v>10</v>
      </c>
      <c r="G68" s="341">
        <v>5092</v>
      </c>
      <c r="H68" s="342">
        <v>113</v>
      </c>
      <c r="I68" s="342">
        <v>169289</v>
      </c>
      <c r="J68" s="363">
        <f>(Cruise_Ships_Monthly42[[#This Row],[Total ships docking in Northern Ireland]]-H56)/H56</f>
        <v>0.16494845360824742</v>
      </c>
      <c r="K68" s="363">
        <f>(Cruise_Ships_Monthly42[[#This Row],[Total Passengers and Crew onboard ships docking in Northern Ireland]]-I56)/I56</f>
        <v>6.8359239415109463E-2</v>
      </c>
    </row>
    <row r="69" spans="1:11" ht="15.5">
      <c r="A69" s="351" t="s">
        <v>703</v>
      </c>
      <c r="B69" s="339">
        <v>94</v>
      </c>
      <c r="C69" s="340">
        <v>158124</v>
      </c>
      <c r="D69" s="339">
        <v>9</v>
      </c>
      <c r="E69" s="341">
        <v>6073</v>
      </c>
      <c r="F69" s="340">
        <v>10</v>
      </c>
      <c r="G69" s="341">
        <v>5092</v>
      </c>
      <c r="H69" s="342">
        <v>113</v>
      </c>
      <c r="I69" s="342">
        <v>169289</v>
      </c>
      <c r="J69" s="363">
        <f>(Cruise_Ships_Monthly42[[#This Row],[Total ships docking in Northern Ireland]]-H57)/H57</f>
        <v>0.21505376344086022</v>
      </c>
      <c r="K69" s="363">
        <f>(Cruise_Ships_Monthly42[[#This Row],[Total Passengers and Crew onboard ships docking in Northern Ireland]]-I57)/I57</f>
        <v>0.117293769016018</v>
      </c>
    </row>
    <row r="70" spans="1:11" ht="15.5">
      <c r="A70" s="351" t="s">
        <v>704</v>
      </c>
      <c r="B70" s="339">
        <v>94</v>
      </c>
      <c r="C70" s="340">
        <v>158124</v>
      </c>
      <c r="D70" s="339">
        <v>9</v>
      </c>
      <c r="E70" s="341">
        <v>6073</v>
      </c>
      <c r="F70" s="340">
        <v>10</v>
      </c>
      <c r="G70" s="341">
        <v>5092</v>
      </c>
      <c r="H70" s="342">
        <v>113</v>
      </c>
      <c r="I70" s="342">
        <v>169289</v>
      </c>
      <c r="J70" s="363">
        <f>(Cruise_Ships_Monthly42[[#This Row],[Total ships docking in Northern Ireland]]-H58)/H58</f>
        <v>0.22826086956521738</v>
      </c>
      <c r="K70" s="363">
        <f>(Cruise_Ships_Monthly42[[#This Row],[Total Passengers and Crew onboard ships docking in Northern Ireland]]-I58)/I58</f>
        <v>0.12621326929089857</v>
      </c>
    </row>
    <row r="71" spans="1:11" ht="15.5">
      <c r="A71" s="351" t="s">
        <v>705</v>
      </c>
      <c r="B71" s="339">
        <v>93</v>
      </c>
      <c r="C71" s="340">
        <v>156924</v>
      </c>
      <c r="D71" s="339">
        <v>9</v>
      </c>
      <c r="E71" s="341">
        <v>6073</v>
      </c>
      <c r="F71" s="340">
        <v>10</v>
      </c>
      <c r="G71" s="341">
        <v>5092</v>
      </c>
      <c r="H71" s="342">
        <v>112</v>
      </c>
      <c r="I71" s="342">
        <v>168089</v>
      </c>
      <c r="J71" s="363">
        <f>(Cruise_Ships_Monthly42[[#This Row],[Total ships docking in Northern Ireland]]-H59)/H59</f>
        <v>0.20430107526881722</v>
      </c>
      <c r="K71" s="363">
        <f>(Cruise_Ships_Monthly42[[#This Row],[Total Passengers and Crew onboard ships docking in Northern Ireland]]-I59)/I59</f>
        <v>0.1093738656388392</v>
      </c>
    </row>
    <row r="72" spans="1:11" ht="15.5">
      <c r="A72" s="351" t="s">
        <v>706</v>
      </c>
      <c r="B72" s="339">
        <v>93</v>
      </c>
      <c r="C72" s="340">
        <v>156924</v>
      </c>
      <c r="D72" s="339">
        <v>9</v>
      </c>
      <c r="E72" s="341">
        <v>6073</v>
      </c>
      <c r="F72" s="340">
        <v>10</v>
      </c>
      <c r="G72" s="341">
        <v>5092</v>
      </c>
      <c r="H72" s="342">
        <v>112</v>
      </c>
      <c r="I72" s="342">
        <v>168089</v>
      </c>
      <c r="J72" s="363">
        <f>(Cruise_Ships_Monthly42[[#This Row],[Total ships docking in Northern Ireland]]-H60)/H60</f>
        <v>0.20430107526881722</v>
      </c>
      <c r="K72" s="363">
        <f>(Cruise_Ships_Monthly42[[#This Row],[Total Passengers and Crew onboard ships docking in Northern Ireland]]-I60)/I60</f>
        <v>0.1093738656388392</v>
      </c>
    </row>
    <row r="73" spans="1:11" ht="15.5">
      <c r="A73" s="351" t="s">
        <v>707</v>
      </c>
      <c r="B73" s="339">
        <v>93</v>
      </c>
      <c r="C73" s="340">
        <v>156924</v>
      </c>
      <c r="D73" s="339">
        <v>9</v>
      </c>
      <c r="E73" s="341">
        <v>6073</v>
      </c>
      <c r="F73" s="340">
        <v>10</v>
      </c>
      <c r="G73" s="341">
        <v>5092</v>
      </c>
      <c r="H73" s="342">
        <v>112</v>
      </c>
      <c r="I73" s="342">
        <v>168089</v>
      </c>
      <c r="J73" s="363">
        <f>(Cruise_Ships_Monthly42[[#This Row],[Total ships docking in Northern Ireland]]-H61)/H61</f>
        <v>0.20430107526881722</v>
      </c>
      <c r="K73" s="363">
        <f>(Cruise_Ships_Monthly42[[#This Row],[Total Passengers and Crew onboard ships docking in Northern Ireland]]-I61)/I61</f>
        <v>0.1093738656388392</v>
      </c>
    </row>
    <row r="74" spans="1:11" ht="15.5">
      <c r="A74" s="351" t="s">
        <v>708</v>
      </c>
      <c r="B74" s="339">
        <v>94</v>
      </c>
      <c r="C74" s="340">
        <v>157774</v>
      </c>
      <c r="D74" s="339">
        <v>9</v>
      </c>
      <c r="E74" s="341">
        <v>6073</v>
      </c>
      <c r="F74" s="340">
        <v>10</v>
      </c>
      <c r="G74" s="341">
        <v>5092</v>
      </c>
      <c r="H74" s="342">
        <v>113</v>
      </c>
      <c r="I74" s="342">
        <v>168939</v>
      </c>
      <c r="J74" s="363">
        <f>(Cruise_Ships_Monthly42[[#This Row],[Total ships docking in Northern Ireland]]-H62)/H62</f>
        <v>0.24175824175824176</v>
      </c>
      <c r="K74" s="363">
        <f>(Cruise_Ships_Monthly42[[#This Row],[Total Passengers and Crew onboard ships docking in Northern Ireland]]-I62)/I62</f>
        <v>0.1310329590873486</v>
      </c>
    </row>
    <row r="75" spans="1:11" ht="15.5">
      <c r="A75" s="351" t="s">
        <v>709</v>
      </c>
      <c r="B75" s="339">
        <v>96</v>
      </c>
      <c r="C75" s="340">
        <v>161264</v>
      </c>
      <c r="D75" s="339">
        <v>9</v>
      </c>
      <c r="E75" s="341">
        <v>6073</v>
      </c>
      <c r="F75" s="340">
        <v>10</v>
      </c>
      <c r="G75" s="341">
        <v>5092</v>
      </c>
      <c r="H75" s="342">
        <v>115</v>
      </c>
      <c r="I75" s="342">
        <v>172429</v>
      </c>
      <c r="J75" s="363">
        <f>(Cruise_Ships_Monthly42[[#This Row],[Total ships docking in Northern Ireland]]-H63)/H63</f>
        <v>0.22340425531914893</v>
      </c>
      <c r="K75" s="363">
        <f>(Cruise_Ships_Monthly42[[#This Row],[Total Passengers and Crew onboard ships docking in Northern Ireland]]-I63)/I63</f>
        <v>0.13411778634288796</v>
      </c>
    </row>
    <row r="76" spans="1:11" ht="15.5">
      <c r="A76" s="351" t="s">
        <v>710</v>
      </c>
      <c r="B76" s="339">
        <v>103</v>
      </c>
      <c r="C76" s="340">
        <v>173817</v>
      </c>
      <c r="D76" s="339">
        <v>7</v>
      </c>
      <c r="E76" s="341">
        <v>5841</v>
      </c>
      <c r="F76" s="340">
        <v>10</v>
      </c>
      <c r="G76" s="341">
        <v>5092</v>
      </c>
      <c r="H76" s="342">
        <v>120</v>
      </c>
      <c r="I76" s="342">
        <v>184750</v>
      </c>
      <c r="J76" s="363">
        <f>(Cruise_Ships_Monthly42[[#This Row],[Total ships docking in Northern Ireland]]-H64)/H64</f>
        <v>0.22448979591836735</v>
      </c>
      <c r="K76" s="363">
        <f>(Cruise_Ships_Monthly42[[#This Row],[Total Passengers and Crew onboard ships docking in Northern Ireland]]-I64)/I64</f>
        <v>0.16344240409078314</v>
      </c>
    </row>
    <row r="77" spans="1:11" ht="15.5">
      <c r="A77" s="351" t="s">
        <v>711</v>
      </c>
      <c r="B77" s="339">
        <v>102</v>
      </c>
      <c r="C77" s="340">
        <v>175979</v>
      </c>
      <c r="D77" s="339">
        <v>8</v>
      </c>
      <c r="E77" s="341">
        <v>6351</v>
      </c>
      <c r="F77" s="340">
        <v>5</v>
      </c>
      <c r="G77" s="341">
        <v>1886</v>
      </c>
      <c r="H77" s="342">
        <v>115</v>
      </c>
      <c r="I77" s="342">
        <v>184216</v>
      </c>
      <c r="J77" s="363">
        <f>(Cruise_Ships_Monthly42[[#This Row],[Total ships docking in Northern Ireland]]-H65)/H65</f>
        <v>3.6036036036036036E-2</v>
      </c>
      <c r="K77" s="363">
        <f>(Cruise_Ships_Monthly42[[#This Row],[Total Passengers and Crew onboard ships docking in Northern Ireland]]-I65)/I65</f>
        <v>0.1448458445456749</v>
      </c>
    </row>
    <row r="78" spans="1:11" ht="15.5">
      <c r="A78" s="351" t="s">
        <v>712</v>
      </c>
      <c r="B78" s="339">
        <v>107</v>
      </c>
      <c r="C78" s="340">
        <v>183667</v>
      </c>
      <c r="D78" s="339">
        <v>6</v>
      </c>
      <c r="E78" s="341">
        <v>3917</v>
      </c>
      <c r="F78" s="340">
        <v>6</v>
      </c>
      <c r="G78" s="341">
        <v>1976</v>
      </c>
      <c r="H78" s="342">
        <v>119</v>
      </c>
      <c r="I78" s="342">
        <v>189560</v>
      </c>
      <c r="J78" s="363">
        <f>(Cruise_Ships_Monthly42[[#This Row],[Total ships docking in Northern Ireland]]-H66)/H66</f>
        <v>6.25E-2</v>
      </c>
      <c r="K78" s="363">
        <f>(Cruise_Ships_Monthly42[[#This Row],[Total Passengers and Crew onboard ships docking in Northern Ireland]]-I66)/I66</f>
        <v>0.15388361334307279</v>
      </c>
    </row>
    <row r="79" spans="1:11" ht="15.5">
      <c r="A79" s="351" t="s">
        <v>713</v>
      </c>
      <c r="B79" s="339">
        <v>110</v>
      </c>
      <c r="C79" s="340">
        <v>186094</v>
      </c>
      <c r="D79" s="339">
        <v>6</v>
      </c>
      <c r="E79" s="341">
        <v>5236</v>
      </c>
      <c r="F79" s="340">
        <v>5</v>
      </c>
      <c r="G79" s="341">
        <v>1501</v>
      </c>
      <c r="H79" s="342">
        <v>121</v>
      </c>
      <c r="I79" s="342">
        <v>192831</v>
      </c>
      <c r="J79" s="363">
        <f>(Cruise_Ships_Monthly42[[#This Row],[Total ships docking in Northern Ireland]]-H67)/H67</f>
        <v>0.13084112149532709</v>
      </c>
      <c r="K79" s="363">
        <f>(Cruise_Ships_Monthly42[[#This Row],[Total Passengers and Crew onboard ships docking in Northern Ireland]]-I67)/I67</f>
        <v>0.2387244730807033</v>
      </c>
    </row>
    <row r="80" spans="1:11" ht="15.5">
      <c r="A80" s="351" t="s">
        <v>714</v>
      </c>
      <c r="B80" s="339">
        <v>117</v>
      </c>
      <c r="C80" s="340">
        <v>191565</v>
      </c>
      <c r="D80" s="339">
        <v>8</v>
      </c>
      <c r="E80" s="341">
        <v>9968</v>
      </c>
      <c r="F80" s="340">
        <v>2</v>
      </c>
      <c r="G80" s="341">
        <v>180</v>
      </c>
      <c r="H80" s="342">
        <v>127</v>
      </c>
      <c r="I80" s="342">
        <v>201713</v>
      </c>
      <c r="J80" s="363">
        <f>(Cruise_Ships_Monthly42[[#This Row],[Total ships docking in Northern Ireland]]-H68)/H68</f>
        <v>0.12389380530973451</v>
      </c>
      <c r="K80" s="363">
        <f>(Cruise_Ships_Monthly42[[#This Row],[Total Passengers and Crew onboard ships docking in Northern Ireland]]-I68)/I68</f>
        <v>0.19153045974635091</v>
      </c>
    </row>
    <row r="81" spans="1:11" ht="15.5">
      <c r="A81" s="351" t="s">
        <v>715</v>
      </c>
      <c r="B81" s="339">
        <v>118</v>
      </c>
      <c r="C81" s="340">
        <v>192765</v>
      </c>
      <c r="D81" s="339">
        <v>8</v>
      </c>
      <c r="E81" s="341">
        <v>9968</v>
      </c>
      <c r="F81" s="340">
        <v>2</v>
      </c>
      <c r="G81" s="341">
        <v>180</v>
      </c>
      <c r="H81" s="342">
        <v>128</v>
      </c>
      <c r="I81" s="342">
        <v>202913</v>
      </c>
      <c r="J81" s="363">
        <f>(Cruise_Ships_Monthly42[[#This Row],[Total ships docking in Northern Ireland]]-H69)/H69</f>
        <v>0.13274336283185842</v>
      </c>
      <c r="K81" s="363">
        <f>(Cruise_Ships_Monthly42[[#This Row],[Total Passengers and Crew onboard ships docking in Northern Ireland]]-I69)/I69</f>
        <v>0.19861892975916923</v>
      </c>
    </row>
    <row r="82" spans="1:11" ht="15.5">
      <c r="A82" s="351" t="s">
        <v>716</v>
      </c>
      <c r="B82" s="339">
        <v>118</v>
      </c>
      <c r="C82" s="340">
        <v>192765</v>
      </c>
      <c r="D82" s="339">
        <v>8</v>
      </c>
      <c r="E82" s="341">
        <v>9968</v>
      </c>
      <c r="F82" s="340">
        <v>2</v>
      </c>
      <c r="G82" s="341">
        <v>180</v>
      </c>
      <c r="H82" s="342">
        <v>128</v>
      </c>
      <c r="I82" s="342">
        <v>202913</v>
      </c>
      <c r="J82" s="363">
        <f>(Cruise_Ships_Monthly42[[#This Row],[Total ships docking in Northern Ireland]]-H70)/H70</f>
        <v>0.13274336283185842</v>
      </c>
      <c r="K82" s="363">
        <f>(Cruise_Ships_Monthly42[[#This Row],[Total Passengers and Crew onboard ships docking in Northern Ireland]]-I70)/I70</f>
        <v>0.19861892975916923</v>
      </c>
    </row>
    <row r="83" spans="1:11" ht="15.5">
      <c r="A83" s="351" t="s">
        <v>717</v>
      </c>
      <c r="B83" s="339">
        <v>118</v>
      </c>
      <c r="C83" s="340">
        <v>192765</v>
      </c>
      <c r="D83" s="339">
        <v>8</v>
      </c>
      <c r="E83" s="341">
        <v>9968</v>
      </c>
      <c r="F83" s="340">
        <v>2</v>
      </c>
      <c r="G83" s="341">
        <v>180</v>
      </c>
      <c r="H83" s="342">
        <v>128</v>
      </c>
      <c r="I83" s="342">
        <v>202913</v>
      </c>
      <c r="J83" s="363">
        <f>(Cruise_Ships_Monthly42[[#This Row],[Total ships docking in Northern Ireland]]-H71)/H71</f>
        <v>0.14285714285714285</v>
      </c>
      <c r="K83" s="363">
        <f>(Cruise_Ships_Monthly42[[#This Row],[Total Passengers and Crew onboard ships docking in Northern Ireland]]-I71)/I71</f>
        <v>0.20717596035433611</v>
      </c>
    </row>
    <row r="84" spans="1:11" ht="15.5">
      <c r="A84" s="351" t="s">
        <v>718</v>
      </c>
      <c r="B84" s="339">
        <v>118</v>
      </c>
      <c r="C84" s="340">
        <v>192765</v>
      </c>
      <c r="D84" s="339">
        <v>8</v>
      </c>
      <c r="E84" s="341">
        <v>9968</v>
      </c>
      <c r="F84" s="340">
        <v>2</v>
      </c>
      <c r="G84" s="341">
        <v>180</v>
      </c>
      <c r="H84" s="342">
        <v>128</v>
      </c>
      <c r="I84" s="342">
        <v>202913</v>
      </c>
      <c r="J84" s="363">
        <f>(Cruise_Ships_Monthly42[[#This Row],[Total ships docking in Northern Ireland]]-H72)/H72</f>
        <v>0.14285714285714285</v>
      </c>
      <c r="K84" s="363">
        <f>(Cruise_Ships_Monthly42[[#This Row],[Total Passengers and Crew onboard ships docking in Northern Ireland]]-I72)/I72</f>
        <v>0.20717596035433611</v>
      </c>
    </row>
    <row r="85" spans="1:11" ht="15.5">
      <c r="A85" s="351" t="s">
        <v>719</v>
      </c>
      <c r="B85" s="339">
        <v>118</v>
      </c>
      <c r="C85" s="340">
        <v>192765</v>
      </c>
      <c r="D85" s="339">
        <v>8</v>
      </c>
      <c r="E85" s="341">
        <v>9968</v>
      </c>
      <c r="F85" s="340">
        <v>2</v>
      </c>
      <c r="G85" s="341">
        <v>180</v>
      </c>
      <c r="H85" s="342">
        <v>128</v>
      </c>
      <c r="I85" s="342">
        <v>202913</v>
      </c>
      <c r="J85" s="363">
        <f>(Cruise_Ships_Monthly42[[#This Row],[Total ships docking in Northern Ireland]]-H73)/H73</f>
        <v>0.14285714285714285</v>
      </c>
      <c r="K85" s="363">
        <f>(Cruise_Ships_Monthly42[[#This Row],[Total Passengers and Crew onboard ships docking in Northern Ireland]]-I73)/I73</f>
        <v>0.20717596035433611</v>
      </c>
    </row>
    <row r="86" spans="1:11" ht="15.5">
      <c r="A86" s="351" t="s">
        <v>720</v>
      </c>
      <c r="B86" s="339">
        <v>118</v>
      </c>
      <c r="C86" s="340">
        <v>192765</v>
      </c>
      <c r="D86" s="339">
        <v>8</v>
      </c>
      <c r="E86" s="341">
        <v>9968</v>
      </c>
      <c r="F86" s="340">
        <v>2</v>
      </c>
      <c r="G86" s="341">
        <v>180</v>
      </c>
      <c r="H86" s="342">
        <v>128</v>
      </c>
      <c r="I86" s="342">
        <v>202913</v>
      </c>
      <c r="J86" s="363">
        <f>(Cruise_Ships_Monthly42[[#This Row],[Total ships docking in Northern Ireland]]-H74)/H74</f>
        <v>0.13274336283185842</v>
      </c>
      <c r="K86" s="363">
        <f>(Cruise_Ships_Monthly42[[#This Row],[Total Passengers and Crew onboard ships docking in Northern Ireland]]-I74)/I74</f>
        <v>0.20110217297367688</v>
      </c>
    </row>
    <row r="87" spans="1:11" ht="15.5">
      <c r="A87" s="351" t="s">
        <v>721</v>
      </c>
      <c r="B87" s="339">
        <v>122</v>
      </c>
      <c r="C87" s="340">
        <v>198006</v>
      </c>
      <c r="D87" s="339">
        <v>8</v>
      </c>
      <c r="E87" s="341">
        <v>9968</v>
      </c>
      <c r="F87" s="340">
        <v>2</v>
      </c>
      <c r="G87" s="341">
        <v>180</v>
      </c>
      <c r="H87" s="342">
        <v>132</v>
      </c>
      <c r="I87" s="342">
        <v>208154</v>
      </c>
      <c r="J87" s="363">
        <f>(Cruise_Ships_Monthly42[[#This Row],[Total ships docking in Northern Ireland]]-H75)/H75</f>
        <v>0.14782608695652175</v>
      </c>
      <c r="K87" s="363">
        <f>(Cruise_Ships_Monthly42[[#This Row],[Total Passengers and Crew onboard ships docking in Northern Ireland]]-I75)/I75</f>
        <v>0.20718672613075526</v>
      </c>
    </row>
    <row r="88" spans="1:11" ht="15.5">
      <c r="A88" s="351" t="s">
        <v>722</v>
      </c>
      <c r="B88" s="339">
        <v>120</v>
      </c>
      <c r="C88" s="340">
        <v>202119</v>
      </c>
      <c r="D88" s="339">
        <v>9</v>
      </c>
      <c r="E88" s="341">
        <v>10084</v>
      </c>
      <c r="F88" s="340">
        <v>2</v>
      </c>
      <c r="G88" s="341">
        <v>180</v>
      </c>
      <c r="H88" s="342">
        <v>131</v>
      </c>
      <c r="I88" s="342">
        <v>212383</v>
      </c>
      <c r="J88" s="363">
        <f>(Cruise_Ships_Monthly42[[#This Row],[Total ships docking in Northern Ireland]]-H76)/H76</f>
        <v>9.166666666666666E-2</v>
      </c>
      <c r="K88" s="363">
        <f>(Cruise_Ships_Monthly42[[#This Row],[Total Passengers and Crew onboard ships docking in Northern Ireland]]-I76)/I76</f>
        <v>0.14956968876860621</v>
      </c>
    </row>
    <row r="89" spans="1:11" ht="15.5">
      <c r="A89" s="351" t="s">
        <v>723</v>
      </c>
      <c r="B89" s="339">
        <v>125</v>
      </c>
      <c r="C89" s="340">
        <v>222949</v>
      </c>
      <c r="D89" s="339">
        <v>10</v>
      </c>
      <c r="E89" s="341">
        <v>10576</v>
      </c>
      <c r="F89" s="340">
        <v>1</v>
      </c>
      <c r="G89" s="341">
        <v>90</v>
      </c>
      <c r="H89" s="342">
        <v>136</v>
      </c>
      <c r="I89" s="342">
        <v>233615</v>
      </c>
      <c r="J89" s="363">
        <f>(Cruise_Ships_Monthly42[[#This Row],[Total ships docking in Northern Ireland]]-H77)/H77</f>
        <v>0.18260869565217391</v>
      </c>
      <c r="K89" s="363">
        <f>(Cruise_Ships_Monthly42[[#This Row],[Total Passengers and Crew onboard ships docking in Northern Ireland]]-I77)/I77</f>
        <v>0.26815803187562426</v>
      </c>
    </row>
    <row r="90" spans="1:11" ht="15.5">
      <c r="A90" s="351" t="s">
        <v>724</v>
      </c>
      <c r="B90" s="339">
        <v>137</v>
      </c>
      <c r="C90" s="340">
        <v>244179</v>
      </c>
      <c r="D90" s="339">
        <v>18</v>
      </c>
      <c r="E90" s="341">
        <v>14215</v>
      </c>
      <c r="F90" s="340">
        <v>0</v>
      </c>
      <c r="G90" s="341">
        <v>0</v>
      </c>
      <c r="H90" s="342">
        <v>155</v>
      </c>
      <c r="I90" s="342">
        <v>258394</v>
      </c>
      <c r="J90" s="363">
        <f>(Cruise_Ships_Monthly42[[#This Row],[Total ships docking in Northern Ireland]]-H78)/H78</f>
        <v>0.30252100840336132</v>
      </c>
      <c r="K90" s="363">
        <f>(Cruise_Ships_Monthly42[[#This Row],[Total Passengers and Crew onboard ships docking in Northern Ireland]]-I78)/I78</f>
        <v>0.36312513188436379</v>
      </c>
    </row>
    <row r="91" spans="1:11" ht="15.5">
      <c r="A91" s="351" t="s">
        <v>725</v>
      </c>
      <c r="B91" s="339">
        <v>139</v>
      </c>
      <c r="C91" s="340">
        <v>254318</v>
      </c>
      <c r="D91" s="339">
        <v>19</v>
      </c>
      <c r="E91" s="341">
        <v>14703</v>
      </c>
      <c r="F91" s="340">
        <v>0</v>
      </c>
      <c r="G91" s="341">
        <v>0</v>
      </c>
      <c r="H91" s="342">
        <v>158</v>
      </c>
      <c r="I91" s="342">
        <v>269021</v>
      </c>
      <c r="J91" s="363">
        <f>(Cruise_Ships_Monthly42[[#This Row],[Total ships docking in Northern Ireland]]-H79)/H79</f>
        <v>0.30578512396694213</v>
      </c>
      <c r="K91" s="363">
        <f>(Cruise_Ships_Monthly42[[#This Row],[Total Passengers and Crew onboard ships docking in Northern Ireland]]-I79)/I79</f>
        <v>0.3951128189969455</v>
      </c>
    </row>
    <row r="92" spans="1:11" ht="15.5">
      <c r="A92" s="351" t="s">
        <v>726</v>
      </c>
      <c r="B92" s="339">
        <v>146</v>
      </c>
      <c r="C92" s="340">
        <v>274768</v>
      </c>
      <c r="D92" s="339">
        <v>18</v>
      </c>
      <c r="E92" s="341">
        <v>10333</v>
      </c>
      <c r="F92" s="340">
        <v>0</v>
      </c>
      <c r="G92" s="341">
        <v>0</v>
      </c>
      <c r="H92" s="342">
        <v>164</v>
      </c>
      <c r="I92" s="342">
        <v>285101</v>
      </c>
      <c r="J92" s="363">
        <f>(Cruise_Ships_Monthly42[[#This Row],[Total ships docking in Northern Ireland]]-H80)/H80</f>
        <v>0.29133858267716534</v>
      </c>
      <c r="K92" s="363">
        <f>(Cruise_Ships_Monthly42[[#This Row],[Total Passengers and Crew onboard ships docking in Northern Ireland]]-I80)/I80</f>
        <v>0.41339923554753538</v>
      </c>
    </row>
    <row r="93" spans="1:11" ht="15.5">
      <c r="A93" s="351" t="s">
        <v>727</v>
      </c>
      <c r="B93" s="339">
        <v>149</v>
      </c>
      <c r="C93" s="340">
        <v>279865</v>
      </c>
      <c r="D93" s="339">
        <v>18</v>
      </c>
      <c r="E93" s="341">
        <v>10333</v>
      </c>
      <c r="F93" s="340">
        <v>0</v>
      </c>
      <c r="G93" s="341">
        <v>0</v>
      </c>
      <c r="H93" s="342">
        <v>167</v>
      </c>
      <c r="I93" s="342">
        <v>290198</v>
      </c>
      <c r="J93" s="363">
        <f>(Cruise_Ships_Monthly42[[#This Row],[Total ships docking in Northern Ireland]]-H81)/H81</f>
        <v>0.3046875</v>
      </c>
      <c r="K93" s="363">
        <f>(Cruise_Ships_Monthly42[[#This Row],[Total Passengers and Crew onboard ships docking in Northern Ireland]]-I81)/I81</f>
        <v>0.43015972362539612</v>
      </c>
    </row>
    <row r="94" spans="1:11" ht="15.5">
      <c r="A94" s="351" t="s">
        <v>728</v>
      </c>
      <c r="B94" s="339">
        <v>149</v>
      </c>
      <c r="C94" s="340">
        <v>279865</v>
      </c>
      <c r="D94" s="339">
        <v>18</v>
      </c>
      <c r="E94" s="341">
        <v>10333</v>
      </c>
      <c r="F94" s="340">
        <v>0</v>
      </c>
      <c r="G94" s="341">
        <v>0</v>
      </c>
      <c r="H94" s="342">
        <v>167</v>
      </c>
      <c r="I94" s="342">
        <v>290198</v>
      </c>
      <c r="J94" s="363">
        <f>(Cruise_Ships_Monthly42[[#This Row],[Total ships docking in Northern Ireland]]-H82)/H82</f>
        <v>0.3046875</v>
      </c>
      <c r="K94" s="363">
        <f>(Cruise_Ships_Monthly42[[#This Row],[Total Passengers and Crew onboard ships docking in Northern Ireland]]-I82)/I82</f>
        <v>0.43015972362539612</v>
      </c>
    </row>
    <row r="95" spans="1:11" ht="15.5">
      <c r="A95" s="351" t="s">
        <v>729</v>
      </c>
      <c r="B95" s="339">
        <v>149</v>
      </c>
      <c r="C95" s="340">
        <v>279865</v>
      </c>
      <c r="D95" s="339">
        <v>18</v>
      </c>
      <c r="E95" s="341">
        <v>10333</v>
      </c>
      <c r="F95" s="340">
        <v>0</v>
      </c>
      <c r="G95" s="341">
        <v>0</v>
      </c>
      <c r="H95" s="342">
        <v>167</v>
      </c>
      <c r="I95" s="342">
        <v>290198</v>
      </c>
      <c r="J95" s="363">
        <f>(Cruise_Ships_Monthly42[[#This Row],[Total ships docking in Northern Ireland]]-H83)/H83</f>
        <v>0.3046875</v>
      </c>
      <c r="K95" s="363">
        <f>(Cruise_Ships_Monthly42[[#This Row],[Total Passengers and Crew onboard ships docking in Northern Ireland]]-I83)/I83</f>
        <v>0.43015972362539612</v>
      </c>
    </row>
    <row r="96" spans="1:11" ht="15.5">
      <c r="A96" s="351" t="s">
        <v>730</v>
      </c>
      <c r="B96" s="346">
        <v>149</v>
      </c>
      <c r="C96" s="340">
        <v>279865</v>
      </c>
      <c r="D96" s="346">
        <v>18</v>
      </c>
      <c r="E96" s="347">
        <v>10333</v>
      </c>
      <c r="F96" s="344">
        <v>0</v>
      </c>
      <c r="G96" s="347">
        <v>0</v>
      </c>
      <c r="H96" s="342">
        <v>167</v>
      </c>
      <c r="I96" s="342">
        <v>290198</v>
      </c>
      <c r="J96" s="363">
        <f>(Cruise_Ships_Monthly42[[#This Row],[Total ships docking in Northern Ireland]]-H84)/H84</f>
        <v>0.3046875</v>
      </c>
      <c r="K96" s="363">
        <f>(Cruise_Ships_Monthly42[[#This Row],[Total Passengers and Crew onboard ships docking in Northern Ireland]]-I84)/I84</f>
        <v>0.43015972362539612</v>
      </c>
    </row>
    <row r="97" spans="1:11" ht="15.5">
      <c r="A97" s="351" t="s">
        <v>731</v>
      </c>
      <c r="B97" s="346">
        <v>149</v>
      </c>
      <c r="C97" s="340">
        <v>279865</v>
      </c>
      <c r="D97" s="346">
        <v>18</v>
      </c>
      <c r="E97" s="347">
        <v>10333</v>
      </c>
      <c r="F97" s="344">
        <v>0</v>
      </c>
      <c r="G97" s="347">
        <v>0</v>
      </c>
      <c r="H97" s="342">
        <v>167</v>
      </c>
      <c r="I97" s="342">
        <v>290198</v>
      </c>
      <c r="J97" s="363">
        <f>(Cruise_Ships_Monthly42[[#This Row],[Total ships docking in Northern Ireland]]-H85)/H85</f>
        <v>0.3046875</v>
      </c>
      <c r="K97" s="363">
        <f>(Cruise_Ships_Monthly42[[#This Row],[Total Passengers and Crew onboard ships docking in Northern Ireland]]-I85)/I85</f>
        <v>0.43015972362539612</v>
      </c>
    </row>
    <row r="98" spans="1:11" ht="15.5">
      <c r="A98" s="351" t="s">
        <v>732</v>
      </c>
      <c r="B98" s="346">
        <v>148</v>
      </c>
      <c r="C98" s="340">
        <v>279015</v>
      </c>
      <c r="D98" s="346">
        <v>18</v>
      </c>
      <c r="E98" s="347">
        <v>10333</v>
      </c>
      <c r="F98" s="344">
        <v>0</v>
      </c>
      <c r="G98" s="347">
        <v>0</v>
      </c>
      <c r="H98" s="342">
        <v>166</v>
      </c>
      <c r="I98" s="342">
        <v>289348</v>
      </c>
      <c r="J98" s="363">
        <f>(Cruise_Ships_Monthly42[[#This Row],[Total ships docking in Northern Ireland]]-H86)/H86</f>
        <v>0.296875</v>
      </c>
      <c r="K98" s="363">
        <f>(Cruise_Ships_Monthly42[[#This Row],[Total Passengers and Crew onboard ships docking in Northern Ireland]]-I86)/I86</f>
        <v>0.42597073622685583</v>
      </c>
    </row>
    <row r="99" spans="1:11" ht="15.5">
      <c r="A99" s="351" t="s">
        <v>733</v>
      </c>
      <c r="B99" s="346">
        <v>139</v>
      </c>
      <c r="C99" s="340">
        <v>267613</v>
      </c>
      <c r="D99" s="346">
        <v>18</v>
      </c>
      <c r="E99" s="347">
        <v>10333</v>
      </c>
      <c r="F99" s="344">
        <v>0</v>
      </c>
      <c r="G99" s="347">
        <v>0</v>
      </c>
      <c r="H99" s="342">
        <v>157</v>
      </c>
      <c r="I99" s="342">
        <v>277946</v>
      </c>
      <c r="J99" s="363">
        <f>(Cruise_Ships_Monthly42[[#This Row],[Total ships docking in Northern Ireland]]-H87)/H87</f>
        <v>0.18939393939393939</v>
      </c>
      <c r="K99" s="363">
        <f>(Cruise_Ships_Monthly42[[#This Row],[Total Passengers and Crew onboard ships docking in Northern Ireland]]-I87)/I87</f>
        <v>0.33529021781949903</v>
      </c>
    </row>
    <row r="100" spans="1:11" ht="15.5">
      <c r="A100" s="351" t="s">
        <v>734</v>
      </c>
      <c r="B100" s="346">
        <v>119</v>
      </c>
      <c r="C100" s="340">
        <v>221229</v>
      </c>
      <c r="D100" s="346">
        <v>17</v>
      </c>
      <c r="E100" s="347">
        <v>10217</v>
      </c>
      <c r="F100" s="344">
        <v>0</v>
      </c>
      <c r="G100" s="347">
        <v>0</v>
      </c>
      <c r="H100" s="342">
        <v>136</v>
      </c>
      <c r="I100" s="342">
        <v>231446</v>
      </c>
      <c r="J100" s="363">
        <f>(Cruise_Ships_Monthly42[[#This Row],[Total ships docking in Northern Ireland]]-H88)/H88</f>
        <v>3.8167938931297711E-2</v>
      </c>
      <c r="K100" s="363">
        <f>(Cruise_Ships_Monthly42[[#This Row],[Total Passengers and Crew onboard ships docking in Northern Ireland]]-I88)/I88</f>
        <v>8.9757654802879699E-2</v>
      </c>
    </row>
    <row r="101" spans="1:11" ht="15.5">
      <c r="A101" s="351" t="s">
        <v>735</v>
      </c>
      <c r="B101" s="346">
        <v>92</v>
      </c>
      <c r="C101" s="340">
        <v>167593</v>
      </c>
      <c r="D101" s="346">
        <v>14</v>
      </c>
      <c r="E101" s="347">
        <v>8515</v>
      </c>
      <c r="F101" s="344">
        <v>0</v>
      </c>
      <c r="G101" s="347">
        <v>0</v>
      </c>
      <c r="H101" s="342">
        <v>106</v>
      </c>
      <c r="I101" s="342">
        <v>176108</v>
      </c>
      <c r="J101" s="363">
        <f>(Cruise_Ships_Monthly42[[#This Row],[Total ships docking in Northern Ireland]]-H89)/H89</f>
        <v>-0.22058823529411764</v>
      </c>
      <c r="K101" s="363">
        <f>(Cruise_Ships_Monthly42[[#This Row],[Total Passengers and Crew onboard ships docking in Northern Ireland]]-I89)/I89</f>
        <v>-0.24616141942940309</v>
      </c>
    </row>
    <row r="102" spans="1:11" ht="15.5">
      <c r="A102" s="351" t="s">
        <v>736</v>
      </c>
      <c r="B102" s="346">
        <v>61</v>
      </c>
      <c r="C102" s="340">
        <v>111092</v>
      </c>
      <c r="D102" s="346">
        <v>5</v>
      </c>
      <c r="E102" s="347">
        <v>4170</v>
      </c>
      <c r="F102" s="344">
        <v>0</v>
      </c>
      <c r="G102" s="347">
        <v>0</v>
      </c>
      <c r="H102" s="342">
        <v>66</v>
      </c>
      <c r="I102" s="342">
        <v>115262</v>
      </c>
      <c r="J102" s="363">
        <f>(Cruise_Ships_Monthly42[[#This Row],[Total ships docking in Northern Ireland]]-H90)/H90</f>
        <v>-0.5741935483870968</v>
      </c>
      <c r="K102" s="363">
        <f>(Cruise_Ships_Monthly42[[#This Row],[Total Passengers and Crew onboard ships docking in Northern Ireland]]-I90)/I90</f>
        <v>-0.55392927080350163</v>
      </c>
    </row>
    <row r="103" spans="1:11" ht="15.5">
      <c r="A103" s="351" t="s">
        <v>737</v>
      </c>
      <c r="B103" s="346">
        <v>32</v>
      </c>
      <c r="C103" s="340">
        <v>56664</v>
      </c>
      <c r="D103" s="346">
        <v>1</v>
      </c>
      <c r="E103" s="347">
        <v>362</v>
      </c>
      <c r="F103" s="344">
        <v>0</v>
      </c>
      <c r="G103" s="347">
        <v>0</v>
      </c>
      <c r="H103" s="342">
        <v>33</v>
      </c>
      <c r="I103" s="342">
        <v>57026</v>
      </c>
      <c r="J103" s="363">
        <f>(Cruise_Ships_Monthly42[[#This Row],[Total ships docking in Northern Ireland]]-H91)/H91</f>
        <v>-0.79113924050632911</v>
      </c>
      <c r="K103" s="363">
        <f>(Cruise_Ships_Monthly42[[#This Row],[Total Passengers and Crew onboard ships docking in Northern Ireland]]-I91)/I91</f>
        <v>-0.78802398325781253</v>
      </c>
    </row>
    <row r="104" spans="1:11" ht="15.5">
      <c r="A104" s="351" t="s">
        <v>738</v>
      </c>
      <c r="B104" s="346">
        <v>4</v>
      </c>
      <c r="C104" s="340">
        <v>6297</v>
      </c>
      <c r="D104" s="346">
        <v>0</v>
      </c>
      <c r="E104" s="347">
        <v>0</v>
      </c>
      <c r="F104" s="344">
        <v>0</v>
      </c>
      <c r="G104" s="347">
        <v>0</v>
      </c>
      <c r="H104" s="342">
        <v>4</v>
      </c>
      <c r="I104" s="342">
        <v>6297</v>
      </c>
      <c r="J104" s="363">
        <f>(Cruise_Ships_Monthly42[[#This Row],[Total ships docking in Northern Ireland]]-H92)/H92</f>
        <v>-0.97560975609756095</v>
      </c>
      <c r="K104" s="363">
        <f>(Cruise_Ships_Monthly42[[#This Row],[Total Passengers and Crew onboard ships docking in Northern Ireland]]-I92)/I92</f>
        <v>-0.97791309044864805</v>
      </c>
    </row>
    <row r="105" spans="1:11" ht="15.5">
      <c r="A105" s="351" t="s">
        <v>739</v>
      </c>
      <c r="B105" s="346">
        <v>0</v>
      </c>
      <c r="C105" s="340">
        <v>0</v>
      </c>
      <c r="D105" s="346">
        <v>0</v>
      </c>
      <c r="E105" s="347">
        <v>0</v>
      </c>
      <c r="F105" s="344">
        <v>0</v>
      </c>
      <c r="G105" s="347">
        <v>0</v>
      </c>
      <c r="H105" s="342">
        <v>0</v>
      </c>
      <c r="I105" s="342">
        <v>0</v>
      </c>
      <c r="J105" s="363">
        <f>(Cruise_Ships_Monthly42[[#This Row],[Total ships docking in Northern Ireland]]-H93)/H93</f>
        <v>-1</v>
      </c>
      <c r="K105" s="363">
        <f>(Cruise_Ships_Monthly42[[#This Row],[Total Passengers and Crew onboard ships docking in Northern Ireland]]-I93)/I93</f>
        <v>-1</v>
      </c>
    </row>
    <row r="106" spans="1:11" ht="15.5">
      <c r="A106" s="351" t="s">
        <v>740</v>
      </c>
      <c r="B106" s="346">
        <v>0</v>
      </c>
      <c r="C106" s="340">
        <v>0</v>
      </c>
      <c r="D106" s="346">
        <v>0</v>
      </c>
      <c r="E106" s="347">
        <v>0</v>
      </c>
      <c r="F106" s="344">
        <v>0</v>
      </c>
      <c r="G106" s="347">
        <v>0</v>
      </c>
      <c r="H106" s="342">
        <v>0</v>
      </c>
      <c r="I106" s="342">
        <v>0</v>
      </c>
      <c r="J106" s="363">
        <f>(Cruise_Ships_Monthly42[[#This Row],[Total ships docking in Northern Ireland]]-H94)/H94</f>
        <v>-1</v>
      </c>
      <c r="K106" s="363">
        <f>(Cruise_Ships_Monthly42[[#This Row],[Total Passengers and Crew onboard ships docking in Northern Ireland]]-I94)/I94</f>
        <v>-1</v>
      </c>
    </row>
    <row r="107" spans="1:11" ht="15.5">
      <c r="A107" s="351" t="s">
        <v>741</v>
      </c>
      <c r="B107" s="346">
        <v>0</v>
      </c>
      <c r="C107" s="340">
        <v>0</v>
      </c>
      <c r="D107" s="346">
        <v>0</v>
      </c>
      <c r="E107" s="347">
        <v>0</v>
      </c>
      <c r="F107" s="344">
        <v>0</v>
      </c>
      <c r="G107" s="347">
        <v>0</v>
      </c>
      <c r="H107" s="342">
        <v>0</v>
      </c>
      <c r="I107" s="342">
        <v>0</v>
      </c>
      <c r="J107" s="363">
        <f>(Cruise_Ships_Monthly42[[#This Row],[Total ships docking in Northern Ireland]]-H95)/H95</f>
        <v>-1</v>
      </c>
      <c r="K107" s="363">
        <f>(Cruise_Ships_Monthly42[[#This Row],[Total Passengers and Crew onboard ships docking in Northern Ireland]]-I95)/I95</f>
        <v>-1</v>
      </c>
    </row>
    <row r="108" spans="1:11" ht="15.5">
      <c r="A108" s="351" t="s">
        <v>742</v>
      </c>
      <c r="B108" s="346">
        <v>0</v>
      </c>
      <c r="C108" s="340">
        <v>0</v>
      </c>
      <c r="D108" s="346">
        <v>0</v>
      </c>
      <c r="E108" s="347">
        <v>0</v>
      </c>
      <c r="F108" s="344">
        <v>0</v>
      </c>
      <c r="G108" s="347">
        <v>0</v>
      </c>
      <c r="H108" s="342">
        <v>0</v>
      </c>
      <c r="I108" s="342">
        <v>0</v>
      </c>
      <c r="J108" s="363">
        <f>(Cruise_Ships_Monthly42[[#This Row],[Total ships docking in Northern Ireland]]-H96)/H96</f>
        <v>-1</v>
      </c>
      <c r="K108" s="363">
        <f>(Cruise_Ships_Monthly42[[#This Row],[Total Passengers and Crew onboard ships docking in Northern Ireland]]-I96)/I96</f>
        <v>-1</v>
      </c>
    </row>
    <row r="109" spans="1:11" ht="15.5">
      <c r="A109" s="351" t="s">
        <v>743</v>
      </c>
      <c r="B109" s="346">
        <v>0</v>
      </c>
      <c r="C109" s="340">
        <v>0</v>
      </c>
      <c r="D109" s="346">
        <v>0</v>
      </c>
      <c r="E109" s="347">
        <v>0</v>
      </c>
      <c r="F109" s="344">
        <v>0</v>
      </c>
      <c r="G109" s="347">
        <v>0</v>
      </c>
      <c r="H109" s="342">
        <v>0</v>
      </c>
      <c r="I109" s="342">
        <v>0</v>
      </c>
      <c r="J109" s="363">
        <f>(Cruise_Ships_Monthly42[[#This Row],[Total ships docking in Northern Ireland]]-H97)/H97</f>
        <v>-1</v>
      </c>
      <c r="K109" s="363">
        <f>(Cruise_Ships_Monthly42[[#This Row],[Total Passengers and Crew onboard ships docking in Northern Ireland]]-I97)/I97</f>
        <v>-1</v>
      </c>
    </row>
    <row r="110" spans="1:11" ht="15.5">
      <c r="A110" s="351" t="s">
        <v>744</v>
      </c>
      <c r="B110" s="346">
        <v>0</v>
      </c>
      <c r="C110" s="347">
        <f>SUM('Cruise Ships Monthly'!C110:C121)</f>
        <v>0</v>
      </c>
      <c r="D110" s="346">
        <v>0</v>
      </c>
      <c r="E110" s="347">
        <v>0</v>
      </c>
      <c r="F110" s="344">
        <v>0</v>
      </c>
      <c r="G110" s="347">
        <v>0</v>
      </c>
      <c r="H110" s="342">
        <f>Cruise_Ships_Monthly42[[#This Row],[Ships docking at other locations in Northern Ireland]]+Cruise_Ships_Monthly42[[#This Row],[Ships docking in Londonderry]]+Cruise_Ships_Monthly42[[#This Row],[Ships docking in Belfast]]</f>
        <v>0</v>
      </c>
      <c r="I110" s="34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0" s="363">
        <f>(Cruise_Ships_Monthly42[[#This Row],[Total ships docking in Northern Ireland]]-H98)/H98</f>
        <v>-1</v>
      </c>
      <c r="K110" s="363">
        <f>(Cruise_Ships_Monthly42[[#This Row],[Total Passengers and Crew onboard ships docking in Northern Ireland]]-I98)/I98</f>
        <v>-1</v>
      </c>
    </row>
    <row r="111" spans="1:11" ht="15.5">
      <c r="A111" s="351" t="s">
        <v>745</v>
      </c>
      <c r="B111" s="346">
        <f>SUM('Cruise Ships Monthly'!B111:B122)</f>
        <v>0</v>
      </c>
      <c r="C111" s="347">
        <f>SUM('Cruise Ships Monthly'!C111:C122)</f>
        <v>0</v>
      </c>
      <c r="D111" s="346">
        <v>0</v>
      </c>
      <c r="E111" s="347">
        <v>0</v>
      </c>
      <c r="F111" s="344">
        <v>0</v>
      </c>
      <c r="G111" s="347">
        <v>0</v>
      </c>
      <c r="H111" s="342">
        <f>Cruise_Ships_Monthly42[[#This Row],[Ships docking at other locations in Northern Ireland]]+Cruise_Ships_Monthly42[[#This Row],[Ships docking in Londonderry]]+Cruise_Ships_Monthly42[[#This Row],[Ships docking in Belfast]]</f>
        <v>0</v>
      </c>
      <c r="I111" s="34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1" s="363">
        <f>(Cruise_Ships_Monthly42[[#This Row],[Total ships docking in Northern Ireland]]-H99)/H99</f>
        <v>-1</v>
      </c>
      <c r="K111" s="363">
        <f>(Cruise_Ships_Monthly42[[#This Row],[Total Passengers and Crew onboard ships docking in Northern Ireland]]-I99)/I99</f>
        <v>-1</v>
      </c>
    </row>
    <row r="112" spans="1:11" ht="15.5">
      <c r="A112" s="351" t="s">
        <v>746</v>
      </c>
      <c r="B112" s="346">
        <f>SUM('Cruise Ships Monthly'!B112:B123)</f>
        <v>0</v>
      </c>
      <c r="C112" s="347">
        <f>SUM('Cruise Ships Monthly'!C112:C123)</f>
        <v>0</v>
      </c>
      <c r="D112" s="346">
        <v>0</v>
      </c>
      <c r="E112" s="347">
        <v>0</v>
      </c>
      <c r="F112" s="344">
        <v>0</v>
      </c>
      <c r="G112" s="347">
        <v>0</v>
      </c>
      <c r="H112" s="342">
        <f>Cruise_Ships_Monthly42[[#This Row],[Ships docking at other locations in Northern Ireland]]+Cruise_Ships_Monthly42[[#This Row],[Ships docking in Londonderry]]+Cruise_Ships_Monthly42[[#This Row],[Ships docking in Belfast]]</f>
        <v>0</v>
      </c>
      <c r="I112" s="342">
        <f>Cruise_Ships_Monthly42[[#This Row],[Passengers and Crew onboard ships docking in other locations in Northern Ireland]]+Cruise_Ships_Monthly42[[#This Row],[Passengers and Crew onboard ships docking in Londonderry]]+Cruise_Ships_Monthly42[[#This Row],[Passengers and Crew onboard ships docking in Belfast]]</f>
        <v>0</v>
      </c>
      <c r="J112" s="363">
        <f>(Cruise_Ships_Monthly42[[#This Row],[Total ships docking in Northern Ireland]]-H100)/H100</f>
        <v>-1</v>
      </c>
      <c r="K112" s="363">
        <f>(Cruise_Ships_Monthly42[[#This Row],[Total Passengers and Crew onboard ships docking in Northern Ireland]]-I100)/I100</f>
        <v>-1</v>
      </c>
    </row>
    <row r="113" spans="1:11" ht="15.5">
      <c r="A113" s="351" t="s">
        <v>747</v>
      </c>
      <c r="B113" s="346">
        <f>SUM('Cruise Ships Monthly'!B113:B124)</f>
        <v>3</v>
      </c>
      <c r="C113" s="347">
        <f>SUM('Cruise Ships Monthly'!C113:C124)</f>
        <v>16235</v>
      </c>
      <c r="D113" s="346">
        <f>SUM('Cruise Ships Monthly'!D113:D124)</f>
        <v>0</v>
      </c>
      <c r="E113" s="347">
        <f>SUM('Cruise Ships Monthly'!E113:E124)</f>
        <v>0</v>
      </c>
      <c r="F113" s="346">
        <f>SUM('Cruise Ships Monthly'!F113:F124)</f>
        <v>0</v>
      </c>
      <c r="G113" s="347">
        <f>SUM('Cruise Ships Monthly'!G113:G124)</f>
        <v>0</v>
      </c>
      <c r="H113" s="346">
        <f>SUM('Cruise Ships Monthly'!H113:H124)</f>
        <v>3</v>
      </c>
      <c r="I113" s="347">
        <f>SUM('Cruise Ships Monthly'!I113:I124)</f>
        <v>16235</v>
      </c>
      <c r="J113" s="363">
        <f>(Cruise_Ships_Monthly42[[#This Row],[Total ships docking in Northern Ireland]]-H101)/H101</f>
        <v>-0.97169811320754718</v>
      </c>
      <c r="K113" s="363">
        <f>(Cruise_Ships_Monthly42[[#This Row],[Total Passengers and Crew onboard ships docking in Northern Ireland]]-I101)/I101</f>
        <v>-0.90781225157289847</v>
      </c>
    </row>
    <row r="114" spans="1:11" ht="15.5">
      <c r="A114" s="351" t="s">
        <v>760</v>
      </c>
      <c r="B114" s="346">
        <f>SUM('Cruise Ships Monthly'!B114:B125)</f>
        <v>21</v>
      </c>
      <c r="C114" s="347">
        <f>SUM('Cruise Ships Monthly'!C114:C125)</f>
        <v>103173</v>
      </c>
      <c r="D114" s="346">
        <f>SUM('Cruise Ships Monthly'!D114:D125)</f>
        <v>0</v>
      </c>
      <c r="E114" s="347">
        <f>SUM('Cruise Ships Monthly'!E114:E125)</f>
        <v>0</v>
      </c>
      <c r="F114" s="346">
        <f>SUM('Cruise Ships Monthly'!F114:F125)</f>
        <v>0</v>
      </c>
      <c r="G114" s="347">
        <f>SUM('Cruise Ships Monthly'!G114:G125)</f>
        <v>0</v>
      </c>
      <c r="H114" s="346">
        <f>SUM('Cruise Ships Monthly'!H114:H125)</f>
        <v>21</v>
      </c>
      <c r="I114" s="347">
        <f>SUM('Cruise Ships Monthly'!I114:I125)</f>
        <v>103173</v>
      </c>
      <c r="J114" s="363">
        <f>(Cruise_Ships_Monthly42[[#This Row],[Total ships docking in Northern Ireland]]-H102)/H102</f>
        <v>-0.68181818181818177</v>
      </c>
      <c r="K114" s="363">
        <f>(Cruise_Ships_Monthly42[[#This Row],[Total Passengers and Crew onboard ships docking in Northern Ireland]]-I102)/I102</f>
        <v>-0.10488278877687356</v>
      </c>
    </row>
    <row r="115" spans="1:11" ht="15.5">
      <c r="A115" s="356" t="s">
        <v>773</v>
      </c>
      <c r="B115" s="346">
        <f>SUM('Cruise Ships Monthly'!B115:B126)</f>
        <v>36</v>
      </c>
      <c r="C115" s="347">
        <f>SUM('Cruise Ships Monthly'!C115:C126)</f>
        <v>177387</v>
      </c>
      <c r="D115" s="346">
        <f>SUM('Cruise Ships Monthly'!D115:D126)</f>
        <v>0</v>
      </c>
      <c r="E115" s="347">
        <f>SUM('Cruise Ships Monthly'!E115:E126)</f>
        <v>0</v>
      </c>
      <c r="F115" s="346">
        <f>SUM('Cruise Ships Monthly'!F115:F126)</f>
        <v>0</v>
      </c>
      <c r="G115" s="347">
        <f>SUM('Cruise Ships Monthly'!G115:G126)</f>
        <v>0</v>
      </c>
      <c r="H115" s="346">
        <f>SUM('Cruise Ships Monthly'!H115:H126)</f>
        <v>36</v>
      </c>
      <c r="I115" s="347">
        <f>SUM('Cruise Ships Monthly'!I115:I126)</f>
        <v>177387</v>
      </c>
      <c r="J115" s="363">
        <f>(Cruise_Ships_Monthly42[[#This Row],[Total ships docking in Northern Ireland]]-H103)/H103</f>
        <v>9.0909090909090912E-2</v>
      </c>
      <c r="K115" s="363">
        <f>(Cruise_Ships_Monthly42[[#This Row],[Total Passengers and Crew onboard ships docking in Northern Ireland]]-I103)/I103</f>
        <v>2.1106337460105915</v>
      </c>
    </row>
    <row r="116" spans="1:11" ht="15.5">
      <c r="A116" s="356" t="s">
        <v>888</v>
      </c>
      <c r="B116" s="346">
        <f>SUM('Cruise Ships Monthly'!B116:B127)</f>
        <v>63</v>
      </c>
      <c r="C116" s="347">
        <f>SUM('Cruise Ships Monthly'!C116:C127)</f>
        <v>269216</v>
      </c>
      <c r="D116" s="346">
        <f>SUM('Cruise Ships Monthly'!D116:D127)</f>
        <v>0</v>
      </c>
      <c r="E116" s="347">
        <f>SUM('Cruise Ships Monthly'!E116:E127)</f>
        <v>0</v>
      </c>
      <c r="F116" s="346">
        <f>SUM('Cruise Ships Monthly'!F116:F127)</f>
        <v>0</v>
      </c>
      <c r="G116" s="347">
        <f>SUM('Cruise Ships Monthly'!G116:G127)</f>
        <v>0</v>
      </c>
      <c r="H116" s="346">
        <f>SUM('Cruise Ships Monthly'!H116:H127)</f>
        <v>63</v>
      </c>
      <c r="I116" s="347">
        <f>SUM('Cruise Ships Monthly'!I116:I127)</f>
        <v>269216</v>
      </c>
      <c r="J116" s="363">
        <f>(Cruise_Ships_Monthly42[[#This Row],[Total ships docking in Northern Ireland]]-H104)/H104</f>
        <v>14.75</v>
      </c>
      <c r="K116" s="363">
        <f>(Cruise_Ships_Monthly42[[#This Row],[Total Passengers and Crew onboard ships docking in Northern Ireland]]-I104)/I104</f>
        <v>41.75305701127521</v>
      </c>
    </row>
    <row r="117" spans="1:11" ht="15.5">
      <c r="A117" s="444" t="s">
        <v>997</v>
      </c>
      <c r="B117" s="346">
        <f>SUM('Cruise Ships Monthly'!B117:B128)</f>
        <v>71</v>
      </c>
      <c r="C117" s="347">
        <f>SUM('Cruise Ships Monthly'!C117:C128)</f>
        <v>315802</v>
      </c>
      <c r="D117" s="346">
        <f>SUM('Cruise Ships Monthly'!D117:D128)</f>
        <v>0</v>
      </c>
      <c r="E117" s="347">
        <f>SUM('Cruise Ships Monthly'!E117:E128)</f>
        <v>0</v>
      </c>
      <c r="F117" s="346">
        <f>SUM('Cruise Ships Monthly'!F117:F128)</f>
        <v>0</v>
      </c>
      <c r="G117" s="347">
        <f>SUM('Cruise Ships Monthly'!G117:G128)</f>
        <v>0</v>
      </c>
      <c r="H117" s="346">
        <f>SUM('Cruise Ships Monthly'!H117:H128)</f>
        <v>71</v>
      </c>
      <c r="I117" s="347">
        <f>SUM('Cruise Ships Monthly'!I117:I128)</f>
        <v>315802</v>
      </c>
      <c r="J117" s="363">
        <v>1</v>
      </c>
      <c r="K117" s="363">
        <v>1</v>
      </c>
    </row>
    <row r="118" spans="1:11" ht="15.5">
      <c r="A118" s="444" t="s">
        <v>1028</v>
      </c>
      <c r="B118" s="346">
        <f>SUM('Cruise Ships Monthly'!B118:B129)</f>
        <v>72</v>
      </c>
      <c r="C118" s="347">
        <f>SUM('Cruise Ships Monthly'!C118:C129)</f>
        <v>317802</v>
      </c>
      <c r="D118" s="346">
        <f>SUM('Cruise Ships Monthly'!D118:D129)</f>
        <v>0</v>
      </c>
      <c r="E118" s="347">
        <f>SUM('Cruise Ships Monthly'!E118:E129)</f>
        <v>0</v>
      </c>
      <c r="F118" s="346">
        <f>SUM('Cruise Ships Monthly'!F118:F129)</f>
        <v>0</v>
      </c>
      <c r="G118" s="347">
        <f>SUM('Cruise Ships Monthly'!G118:G129)</f>
        <v>0</v>
      </c>
      <c r="H118" s="346">
        <f>SUM('Cruise Ships Monthly'!H118:H129)</f>
        <v>72</v>
      </c>
      <c r="I118" s="347">
        <f>SUM('Cruise Ships Monthly'!I118:I129)</f>
        <v>317802</v>
      </c>
      <c r="J118" s="363">
        <v>1</v>
      </c>
      <c r="K118" s="363">
        <v>1</v>
      </c>
    </row>
    <row r="119" spans="1:11" ht="15.5">
      <c r="A119" s="444" t="s">
        <v>1029</v>
      </c>
      <c r="B119" s="346">
        <f>SUM('Cruise Ships Monthly'!B119:B130)</f>
        <v>72</v>
      </c>
      <c r="C119" s="347">
        <f>SUM('Cruise Ships Monthly'!C119:C130)</f>
        <v>317802</v>
      </c>
      <c r="D119" s="346">
        <f>SUM('Cruise Ships Monthly'!D119:D130)</f>
        <v>0</v>
      </c>
      <c r="E119" s="347">
        <f>SUM('Cruise Ships Monthly'!E119:E130)</f>
        <v>0</v>
      </c>
      <c r="F119" s="346">
        <f>SUM('Cruise Ships Monthly'!F119:F130)</f>
        <v>0</v>
      </c>
      <c r="G119" s="347">
        <f>SUM('Cruise Ships Monthly'!G119:G130)</f>
        <v>0</v>
      </c>
      <c r="H119" s="346">
        <f>SUM('Cruise Ships Monthly'!H119:H130)</f>
        <v>72</v>
      </c>
      <c r="I119" s="347">
        <f>SUM('Cruise Ships Monthly'!I119:I130)</f>
        <v>317802</v>
      </c>
      <c r="J119" s="363">
        <v>1</v>
      </c>
      <c r="K119" s="363">
        <v>1</v>
      </c>
    </row>
    <row r="120" spans="1:11" ht="15.5">
      <c r="A120" s="444" t="s">
        <v>1093</v>
      </c>
      <c r="B120" s="346">
        <f>SUM('Cruise Ships Monthly'!B120:B131)</f>
        <v>72</v>
      </c>
      <c r="C120" s="347">
        <f>SUM('Cruise Ships Monthly'!C120:C131)</f>
        <v>317802</v>
      </c>
      <c r="D120" s="346">
        <f>SUM('Cruise Ships Monthly'!D120:D131)</f>
        <v>0</v>
      </c>
      <c r="E120" s="347">
        <f>SUM('Cruise Ships Monthly'!E120:E131)</f>
        <v>0</v>
      </c>
      <c r="F120" s="346">
        <f>SUM('Cruise Ships Monthly'!F120:F131)</f>
        <v>0</v>
      </c>
      <c r="G120" s="347">
        <f>SUM('Cruise Ships Monthly'!G120:G131)</f>
        <v>0</v>
      </c>
      <c r="H120" s="346">
        <f>SUM('Cruise Ships Monthly'!H120:H131)</f>
        <v>72</v>
      </c>
      <c r="I120" s="347">
        <f>SUM('Cruise Ships Monthly'!I120:I131)</f>
        <v>317802</v>
      </c>
      <c r="J120" s="363">
        <v>1</v>
      </c>
      <c r="K120" s="363">
        <v>1</v>
      </c>
    </row>
    <row r="121" spans="1:11" ht="15.5">
      <c r="A121" s="444" t="s">
        <v>1098</v>
      </c>
      <c r="B121" s="346">
        <f>SUM('Cruise Ships Monthly'!B121:B132)</f>
        <v>73</v>
      </c>
      <c r="C121" s="347">
        <f>SUM('Cruise Ships Monthly'!C121:C132)</f>
        <v>319777</v>
      </c>
      <c r="D121" s="346">
        <f>SUM('Cruise Ships Monthly'!D121:D132)</f>
        <v>0</v>
      </c>
      <c r="E121" s="347">
        <f>SUM('Cruise Ships Monthly'!E121:E132)</f>
        <v>0</v>
      </c>
      <c r="F121" s="346">
        <f>SUM('Cruise Ships Monthly'!F121:F132)</f>
        <v>0</v>
      </c>
      <c r="G121" s="347">
        <f>SUM('Cruise Ships Monthly'!G121:G132)</f>
        <v>0</v>
      </c>
      <c r="H121" s="346">
        <f>SUM('Cruise Ships Monthly'!H121:H132)</f>
        <v>73</v>
      </c>
      <c r="I121" s="347">
        <f>SUM('Cruise Ships Monthly'!I121:I132)</f>
        <v>319777</v>
      </c>
      <c r="J121" s="363">
        <v>1</v>
      </c>
      <c r="K121" s="363">
        <v>1</v>
      </c>
    </row>
    <row r="122" spans="1:11" ht="15.5">
      <c r="A122" s="444" t="s">
        <v>1099</v>
      </c>
      <c r="B122" s="346">
        <f>SUM('Cruise Ships Monthly'!B122:B133)</f>
        <v>73</v>
      </c>
      <c r="C122" s="347">
        <f>SUM('Cruise Ships Monthly'!C122:C133)</f>
        <v>319777</v>
      </c>
      <c r="D122" s="346">
        <f>SUM('Cruise Ships Monthly'!D122:D133)</f>
        <v>0</v>
      </c>
      <c r="E122" s="347">
        <f>SUM('Cruise Ships Monthly'!E122:E133)</f>
        <v>0</v>
      </c>
      <c r="F122" s="346">
        <f>SUM('Cruise Ships Monthly'!F122:F133)</f>
        <v>0</v>
      </c>
      <c r="G122" s="347">
        <f>SUM('Cruise Ships Monthly'!G122:G133)</f>
        <v>0</v>
      </c>
      <c r="H122" s="346">
        <f>SUM('Cruise Ships Monthly'!H122:H133)</f>
        <v>73</v>
      </c>
      <c r="I122" s="347">
        <f>SUM('Cruise Ships Monthly'!I122:I133)</f>
        <v>319777</v>
      </c>
      <c r="J122" s="363">
        <v>1</v>
      </c>
      <c r="K122" s="363">
        <v>1</v>
      </c>
    </row>
    <row r="123" spans="1:11" ht="15.5">
      <c r="A123" s="351" t="s">
        <v>1243</v>
      </c>
      <c r="B123" s="346">
        <f>SUM('Cruise Ships Monthly'!B123:B134)</f>
        <v>79</v>
      </c>
      <c r="C123" s="347">
        <f>SUM('Cruise Ships Monthly'!C123:C134)</f>
        <v>329901</v>
      </c>
      <c r="D123" s="346">
        <f>SUM('Cruise Ships Monthly'!D123:D134)</f>
        <v>0</v>
      </c>
      <c r="E123" s="347">
        <f>SUM('Cruise Ships Monthly'!E123:E134)</f>
        <v>0</v>
      </c>
      <c r="F123" s="346">
        <f>SUM('Cruise Ships Monthly'!F123:F134)</f>
        <v>0</v>
      </c>
      <c r="G123" s="347">
        <f>SUM('Cruise Ships Monthly'!G123:G134)</f>
        <v>0</v>
      </c>
      <c r="H123" s="346">
        <f>SUM('Cruise Ships Monthly'!H123:H134)</f>
        <v>79</v>
      </c>
      <c r="I123" s="347">
        <f>SUM('Cruise Ships Monthly'!I123:I134)</f>
        <v>329901</v>
      </c>
      <c r="J123" s="363">
        <v>1</v>
      </c>
      <c r="K123" s="363">
        <v>1</v>
      </c>
    </row>
    <row r="124" spans="1:11" ht="15.5">
      <c r="A124" s="351" t="s">
        <v>1244</v>
      </c>
      <c r="B124" s="346">
        <f>SUM('Cruise Ships Monthly'!B124:B135)</f>
        <v>100</v>
      </c>
      <c r="C124" s="347">
        <f>SUM('Cruise Ships Monthly'!C124:C135)</f>
        <v>384106</v>
      </c>
      <c r="D124" s="346">
        <f>SUM('Cruise Ships Monthly'!D124:D135)</f>
        <v>1</v>
      </c>
      <c r="E124" s="347">
        <f>SUM('Cruise Ships Monthly'!E124:E135)</f>
        <v>325</v>
      </c>
      <c r="F124" s="346">
        <f>SUM('Cruise Ships Monthly'!F124:F135)</f>
        <v>0</v>
      </c>
      <c r="G124" s="347">
        <f>SUM('Cruise Ships Monthly'!G124:G135)</f>
        <v>0</v>
      </c>
      <c r="H124" s="346">
        <f>SUM('Cruise Ships Monthly'!H124:H135)</f>
        <v>101</v>
      </c>
      <c r="I124" s="347">
        <f>SUM('Cruise Ships Monthly'!I124:I135)</f>
        <v>384431</v>
      </c>
      <c r="J124" s="363">
        <v>1</v>
      </c>
      <c r="K124" s="363">
        <v>1</v>
      </c>
    </row>
    <row r="125" spans="1:11" ht="15.5">
      <c r="A125" s="444" t="s">
        <v>1264</v>
      </c>
      <c r="B125" s="346">
        <f>SUM('Cruise Ships Monthly'!B125:B136)</f>
        <v>123</v>
      </c>
      <c r="C125" s="347">
        <f>SUM('Cruise Ships Monthly'!C125:C136)</f>
        <v>423753</v>
      </c>
      <c r="D125" s="346">
        <f>SUM('Cruise Ships Monthly'!D125:D136)</f>
        <v>4</v>
      </c>
      <c r="E125" s="347">
        <f>SUM('Cruise Ships Monthly'!E125:E136)</f>
        <v>2875</v>
      </c>
      <c r="F125" s="346">
        <f>SUM('Cruise Ships Monthly'!F125:F136)</f>
        <v>0</v>
      </c>
      <c r="G125" s="347">
        <f>SUM('Cruise Ships Monthly'!G125:G136)</f>
        <v>0</v>
      </c>
      <c r="H125" s="346">
        <f>SUM('Cruise Ships Monthly'!H125:H136)</f>
        <v>127</v>
      </c>
      <c r="I125" s="347">
        <f>SUM('Cruise Ships Monthly'!I125:I136)</f>
        <v>426628</v>
      </c>
      <c r="J125" s="363">
        <f>(Cruise_Ships_Monthly42[[#This Row],[Total ships docking in Northern Ireland]]-H113)/H113</f>
        <v>41.333333333333336</v>
      </c>
      <c r="K125" s="363">
        <f>(Cruise_Ships_Monthly42[[#This Row],[Total Passengers and Crew onboard ships docking in Northern Ireland]]-I113)/I113</f>
        <v>25.278287650138591</v>
      </c>
    </row>
    <row r="126" spans="1:11" ht="15.5">
      <c r="A126" s="444" t="s">
        <v>1267</v>
      </c>
      <c r="B126" s="346">
        <f>SUM('Cruise Ships Monthly'!B126:B137)</f>
        <v>134</v>
      </c>
      <c r="C126" s="347">
        <f>SUM('Cruise Ships Monthly'!C126:C137)</f>
        <v>407229</v>
      </c>
      <c r="D126" s="346">
        <f>SUM('Cruise Ships Monthly'!D126:D137)</f>
        <v>4</v>
      </c>
      <c r="E126" s="347">
        <f>SUM('Cruise Ships Monthly'!E126:E137)</f>
        <v>2875</v>
      </c>
      <c r="F126" s="346">
        <f>SUM('Cruise Ships Monthly'!F126:F137)</f>
        <v>1</v>
      </c>
      <c r="G126" s="347">
        <f>SUM('Cruise Ships Monthly'!G126:G137)</f>
        <v>502</v>
      </c>
      <c r="H126" s="346">
        <f>SUM('Cruise Ships Monthly'!H126:H137)</f>
        <v>139</v>
      </c>
      <c r="I126" s="347">
        <f>SUM('Cruise Ships Monthly'!I126:I137)</f>
        <v>410606</v>
      </c>
      <c r="J126" s="363">
        <f>(Cruise_Ships_Monthly42[[#This Row],[Total ships docking in Northern Ireland]]-H114)/H114</f>
        <v>5.6190476190476186</v>
      </c>
      <c r="K126" s="363">
        <f>(Cruise_Ships_Monthly42[[#This Row],[Total Passengers and Crew onboard ships docking in Northern Ireland]]-I114)/I114</f>
        <v>2.9797815319899588</v>
      </c>
    </row>
    <row r="127" spans="1:11" ht="15.5">
      <c r="A127" s="444" t="s">
        <v>1358</v>
      </c>
      <c r="B127" s="346">
        <f>SUM('Cruise Ships Monthly'!B127:B138)</f>
        <v>150</v>
      </c>
      <c r="C127" s="347">
        <f>SUM('Cruise Ships Monthly'!C127:C138)</f>
        <v>394939</v>
      </c>
      <c r="D127" s="346">
        <f>SUM('Cruise Ships Monthly'!D127:D138)</f>
        <v>6</v>
      </c>
      <c r="E127" s="347">
        <f>SUM('Cruise Ships Monthly'!E127:E138)</f>
        <v>5189</v>
      </c>
      <c r="F127" s="346">
        <f>SUM('Cruise Ships Monthly'!F127:F138)</f>
        <v>5</v>
      </c>
      <c r="G127" s="347">
        <f>SUM('Cruise Ships Monthly'!G127:G138)</f>
        <v>3050</v>
      </c>
      <c r="H127" s="346">
        <f>SUM('Cruise Ships Monthly'!H127:H138)</f>
        <v>161</v>
      </c>
      <c r="I127" s="347">
        <f>SUM('Cruise Ships Monthly'!I127:I138)</f>
        <v>403178</v>
      </c>
      <c r="J127" s="363">
        <f>(Cruise_Ships_Monthly42[[#This Row],[Total ships docking in Northern Ireland]]-H115)/H115</f>
        <v>3.4722222222222223</v>
      </c>
      <c r="K127" s="363">
        <f>(Cruise_Ships_Monthly42[[#This Row],[Total Passengers and Crew onboard ships docking in Northern Ireland]]-I115)/I115</f>
        <v>1.2728723074407933</v>
      </c>
    </row>
    <row r="128" spans="1:11" ht="15.5">
      <c r="A128" s="444" t="s">
        <v>1359</v>
      </c>
      <c r="B128" s="346">
        <f>SUM('Cruise Ships Monthly'!B128:B139)</f>
        <v>146</v>
      </c>
      <c r="C128" s="347">
        <f>SUM('Cruise Ships Monthly'!C128:C139)</f>
        <v>354712</v>
      </c>
      <c r="D128" s="346">
        <f>SUM('Cruise Ships Monthly'!D128:D139)</f>
        <v>7</v>
      </c>
      <c r="E128" s="347">
        <f>SUM('Cruise Ships Monthly'!E128:E139)</f>
        <v>5514</v>
      </c>
      <c r="F128" s="346">
        <f>SUM('Cruise Ships Monthly'!F128:F139)</f>
        <v>5</v>
      </c>
      <c r="G128" s="347">
        <f>SUM('Cruise Ships Monthly'!G128:G139)</f>
        <v>3050</v>
      </c>
      <c r="H128" s="346">
        <f>SUM('Cruise Ships Monthly'!H128:H139)</f>
        <v>158</v>
      </c>
      <c r="I128" s="347">
        <f>SUM('Cruise Ships Monthly'!I128:I139)</f>
        <v>363276</v>
      </c>
      <c r="J128" s="363">
        <f>(Cruise_Ships_Monthly42[[#This Row],[Total ships docking in Northern Ireland]]-H116)/H116</f>
        <v>1.5079365079365079</v>
      </c>
      <c r="K128" s="363">
        <f>(Cruise_Ships_Monthly42[[#This Row],[Total Passengers and Crew onboard ships docking in Northern Ireland]]-I116)/I116</f>
        <v>0.34938488054201833</v>
      </c>
    </row>
    <row r="129" spans="1:11" ht="15.5">
      <c r="A129" s="444" t="s">
        <v>1374</v>
      </c>
      <c r="B129" s="346">
        <f>SUM('Cruise Ships Monthly'!B129:B140)</f>
        <v>141</v>
      </c>
      <c r="C129" s="347">
        <f>SUM('Cruise Ships Monthly'!C129:C140)</f>
        <v>317754</v>
      </c>
      <c r="D129" s="346">
        <f>SUM('Cruise Ships Monthly'!D129:D140)</f>
        <v>7</v>
      </c>
      <c r="E129" s="347">
        <f>SUM('Cruise Ships Monthly'!E129:E140)</f>
        <v>5514</v>
      </c>
      <c r="F129" s="346">
        <f>SUM('Cruise Ships Monthly'!F129:F140)</f>
        <v>5</v>
      </c>
      <c r="G129" s="347">
        <f>SUM('Cruise Ships Monthly'!G129:G140)</f>
        <v>3050</v>
      </c>
      <c r="H129" s="346">
        <f>SUM('Cruise Ships Monthly'!H129:H140)</f>
        <v>153</v>
      </c>
      <c r="I129" s="347">
        <f>SUM('Cruise Ships Monthly'!I129:I140)</f>
        <v>326318</v>
      </c>
      <c r="J129" s="363">
        <f>(Cruise_Ships_Monthly42[[#This Row],[Total ships docking in Northern Ireland]]-H117)/H117</f>
        <v>1.1549295774647887</v>
      </c>
      <c r="K129" s="363">
        <f>(Cruise_Ships_Monthly42[[#This Row],[Total Passengers and Crew onboard ships docking in Northern Ireland]]-I117)/I117</f>
        <v>3.329934579261689E-2</v>
      </c>
    </row>
    <row r="130" spans="1:11" ht="15.5">
      <c r="A130" s="444" t="s">
        <v>1375</v>
      </c>
      <c r="B130" s="346">
        <f>SUM('Cruise Ships Monthly'!B130:B141)</f>
        <v>141</v>
      </c>
      <c r="C130" s="347">
        <f>SUM('Cruise Ships Monthly'!C130:C141)</f>
        <v>317729</v>
      </c>
      <c r="D130" s="346">
        <f>SUM('Cruise Ships Monthly'!D130:D141)</f>
        <v>7</v>
      </c>
      <c r="E130" s="347">
        <f>SUM('Cruise Ships Monthly'!E130:E141)</f>
        <v>5514</v>
      </c>
      <c r="F130" s="346">
        <f>SUM('Cruise Ships Monthly'!F130:F141)</f>
        <v>5</v>
      </c>
      <c r="G130" s="347">
        <f>SUM('Cruise Ships Monthly'!G130:G141)</f>
        <v>3050</v>
      </c>
      <c r="H130" s="346">
        <f>SUM('Cruise Ships Monthly'!H130:H141)</f>
        <v>153</v>
      </c>
      <c r="I130" s="347">
        <f>SUM('Cruise Ships Monthly'!I130:I141)</f>
        <v>326293</v>
      </c>
      <c r="J130" s="363">
        <f>(Cruise_Ships_Monthly42[[#This Row],[Total ships docking in Northern Ireland]]-H118)/H118</f>
        <v>1.125</v>
      </c>
      <c r="K130" s="363">
        <f>(Cruise_Ships_Monthly42[[#This Row],[Total Passengers and Crew onboard ships docking in Northern Ireland]]-I118)/I118</f>
        <v>2.6717893531192378E-2</v>
      </c>
    </row>
    <row r="131" spans="1:11" ht="15.5">
      <c r="A131" s="444" t="s">
        <v>1398</v>
      </c>
      <c r="B131" s="346">
        <f>SUM('Cruise Ships Monthly'!B131:B142)</f>
        <v>141</v>
      </c>
      <c r="C131" s="347">
        <f>SUM('Cruise Ships Monthly'!C131:C142)</f>
        <v>317729</v>
      </c>
      <c r="D131" s="346">
        <f>SUM('Cruise Ships Monthly'!D131:D142)</f>
        <v>7</v>
      </c>
      <c r="E131" s="347">
        <f>SUM('Cruise Ships Monthly'!E131:E142)</f>
        <v>5514</v>
      </c>
      <c r="F131" s="346">
        <f>SUM('Cruise Ships Monthly'!F131:F142)</f>
        <v>5</v>
      </c>
      <c r="G131" s="347">
        <f>SUM('Cruise Ships Monthly'!G131:G142)</f>
        <v>3050</v>
      </c>
      <c r="H131" s="346">
        <f>SUM('Cruise Ships Monthly'!H131:H142)</f>
        <v>153</v>
      </c>
      <c r="I131" s="347">
        <f>SUM('Cruise Ships Monthly'!I131:I142)</f>
        <v>326293</v>
      </c>
      <c r="J131" s="363">
        <f>(Cruise_Ships_Monthly42[[#This Row],[Total ships docking in Northern Ireland]]-H119)/H119</f>
        <v>1.125</v>
      </c>
      <c r="K131" s="363">
        <f>(Cruise_Ships_Monthly42[[#This Row],[Total Passengers and Crew onboard ships docking in Northern Ireland]]-I119)/I119</f>
        <v>2.6717893531192378E-2</v>
      </c>
    </row>
    <row r="132" spans="1:11" ht="15.5">
      <c r="A132" s="636" t="s">
        <v>1611</v>
      </c>
      <c r="B132" s="346">
        <f>SUM('Cruise Ships Monthly'!B132:B143)</f>
        <v>141</v>
      </c>
      <c r="C132" s="347">
        <f>SUM('Cruise Ships Monthly'!C132:C143)</f>
        <v>317729</v>
      </c>
      <c r="D132" s="346">
        <f>SUM('Cruise Ships Monthly'!D132:D143)</f>
        <v>7</v>
      </c>
      <c r="E132" s="347">
        <f>SUM('Cruise Ships Monthly'!E132:E143)</f>
        <v>5514</v>
      </c>
      <c r="F132" s="346">
        <f>SUM('Cruise Ships Monthly'!F132:F143)</f>
        <v>5</v>
      </c>
      <c r="G132" s="347">
        <f>SUM('Cruise Ships Monthly'!G132:G143)</f>
        <v>3050</v>
      </c>
      <c r="H132" s="346">
        <f>SUM('Cruise Ships Monthly'!H132:H143)</f>
        <v>153</v>
      </c>
      <c r="I132" s="347">
        <f>SUM('Cruise Ships Monthly'!I132:I143)</f>
        <v>326293</v>
      </c>
      <c r="J132" s="363">
        <f>(Cruise_Ships_Monthly42[[#This Row],[Total ships docking in Northern Ireland]]-H120)/H120</f>
        <v>1.125</v>
      </c>
      <c r="K132" s="363">
        <f>(Cruise_Ships_Monthly42[[#This Row],[Total Passengers and Crew onboard ships docking in Northern Ireland]]-I120)/I120</f>
        <v>2.6717893531192378E-2</v>
      </c>
    </row>
    <row r="133" spans="1:11" ht="15.5">
      <c r="A133" s="636" t="s">
        <v>1612</v>
      </c>
      <c r="B133" s="346">
        <f>SUM('Cruise Ships Monthly'!B133:B144)</f>
        <v>140</v>
      </c>
      <c r="C133" s="347">
        <f>SUM('Cruise Ships Monthly'!C133:C144)</f>
        <v>315754</v>
      </c>
      <c r="D133" s="346">
        <f>SUM('Cruise Ships Monthly'!D133:D144)</f>
        <v>7</v>
      </c>
      <c r="E133" s="347">
        <f>SUM('Cruise Ships Monthly'!E133:E144)</f>
        <v>5514</v>
      </c>
      <c r="F133" s="346">
        <f>SUM('Cruise Ships Monthly'!F133:F144)</f>
        <v>5</v>
      </c>
      <c r="G133" s="347">
        <f>SUM('Cruise Ships Monthly'!G133:G144)</f>
        <v>3050</v>
      </c>
      <c r="H133" s="346">
        <f>SUM('Cruise Ships Monthly'!H133:H144)</f>
        <v>152</v>
      </c>
      <c r="I133" s="347">
        <f>SUM('Cruise Ships Monthly'!I133:I144)</f>
        <v>324318</v>
      </c>
      <c r="J133" s="363">
        <f>(Cruise_Ships_Monthly42[[#This Row],[Total ships docking in Northern Ireland]]-H121)/H121</f>
        <v>1.0821917808219179</v>
      </c>
      <c r="K133" s="363">
        <f>(Cruise_Ships_Monthly42[[#This Row],[Total Passengers and Crew onboard ships docking in Northern Ireland]]-I121)/I121</f>
        <v>1.4200520988063558E-2</v>
      </c>
    </row>
    <row r="134" spans="1:11" ht="15.5">
      <c r="A134" s="636" t="s">
        <v>1623</v>
      </c>
      <c r="B134" s="346">
        <f>SUM('Cruise Ships Monthly'!B134:B145)</f>
        <v>141</v>
      </c>
      <c r="C134" s="347">
        <f>SUM('Cruise Ships Monthly'!C134:C145)</f>
        <v>316154</v>
      </c>
      <c r="D134" s="346">
        <f>SUM('Cruise Ships Monthly'!D134:D145)</f>
        <v>7</v>
      </c>
      <c r="E134" s="347">
        <f>SUM('Cruise Ships Monthly'!E134:E145)</f>
        <v>5514</v>
      </c>
      <c r="F134" s="346">
        <f>SUM('Cruise Ships Monthly'!F134:F145)</f>
        <v>6</v>
      </c>
      <c r="G134" s="347">
        <f>SUM('Cruise Ships Monthly'!G134:G145)</f>
        <v>3450</v>
      </c>
      <c r="H134" s="346">
        <f>SUM('Cruise Ships Monthly'!H134:H145)</f>
        <v>154</v>
      </c>
      <c r="I134" s="347">
        <f>SUM('Cruise Ships Monthly'!I134:I145)</f>
        <v>325118</v>
      </c>
      <c r="J134" s="363">
        <f>(Cruise_Ships_Monthly42[[#This Row],[Total ships docking in Northern Ireland]]-H122)/H122</f>
        <v>1.1095890410958904</v>
      </c>
      <c r="K134" s="363">
        <f>(Cruise_Ships_Monthly42[[#This Row],[Total Passengers and Crew onboard ships docking in Northern Ireland]]-I122)/I122</f>
        <v>1.6702264390497129E-2</v>
      </c>
    </row>
    <row r="135" spans="1:11" ht="15.5">
      <c r="A135" s="636" t="s">
        <v>1624</v>
      </c>
      <c r="B135" s="346">
        <f>SUM('Cruise Ships Monthly'!B135:B146)</f>
        <v>143</v>
      </c>
      <c r="C135" s="347">
        <f>SUM('Cruise Ships Monthly'!C135:C146)</f>
        <v>306030</v>
      </c>
      <c r="D135" s="346">
        <f>SUM('Cruise Ships Monthly'!D135:D146)</f>
        <v>7</v>
      </c>
      <c r="E135" s="347">
        <f>SUM('Cruise Ships Monthly'!E135:E146)</f>
        <v>5514</v>
      </c>
      <c r="F135" s="346">
        <f>SUM('Cruise Ships Monthly'!F135:F146)</f>
        <v>7</v>
      </c>
      <c r="G135" s="347">
        <f>SUM('Cruise Ships Monthly'!G135:G146)</f>
        <v>3850</v>
      </c>
      <c r="H135" s="346">
        <f>SUM('Cruise Ships Monthly'!H135:H146)</f>
        <v>157</v>
      </c>
      <c r="I135" s="347">
        <f>SUM('Cruise Ships Monthly'!I135:I146)</f>
        <v>315394</v>
      </c>
      <c r="J135" s="363">
        <f>(Cruise_Ships_Monthly42[[#This Row],[Total ships docking in Northern Ireland]]-H123)/H123</f>
        <v>0.98734177215189878</v>
      </c>
      <c r="K135" s="363">
        <f>(Cruise_Ships_Monthly42[[#This Row],[Total Passengers and Crew onboard ships docking in Northern Ireland]]-I123)/I123</f>
        <v>-4.3973798200066083E-2</v>
      </c>
    </row>
    <row r="136" spans="1:11" ht="15.5">
      <c r="A136" s="636" t="s">
        <v>1625</v>
      </c>
      <c r="B136" s="346">
        <f>SUM('Cruise Ships Monthly'!B136:B147)</f>
        <v>147</v>
      </c>
      <c r="C136" s="347">
        <f>SUM('Cruise Ships Monthly'!C136:C147)</f>
        <v>251825</v>
      </c>
      <c r="D136" s="346">
        <f>SUM('Cruise Ships Monthly'!D136:D147)</f>
        <v>9</v>
      </c>
      <c r="E136" s="347">
        <f>SUM('Cruise Ships Monthly'!E136:E147)</f>
        <v>8555</v>
      </c>
      <c r="F136" s="346">
        <f>SUM('Cruise Ships Monthly'!F136:F147)</f>
        <v>7</v>
      </c>
      <c r="G136" s="347">
        <f>SUM('Cruise Ships Monthly'!G136:G147)</f>
        <v>3850</v>
      </c>
      <c r="H136" s="346">
        <f>SUM('Cruise Ships Monthly'!H136:H147)</f>
        <v>163</v>
      </c>
      <c r="I136" s="347">
        <f>SUM('Cruise Ships Monthly'!I136:I147)</f>
        <v>264230</v>
      </c>
      <c r="J136" s="363">
        <f>(Cruise_Ships_Monthly42[[#This Row],[Total ships docking in Northern Ireland]]-H124)/H124</f>
        <v>0.61386138613861385</v>
      </c>
      <c r="K136" s="363">
        <f>(Cruise_Ships_Monthly42[[#This Row],[Total Passengers and Crew onboard ships docking in Northern Ireland]]-I124)/I124</f>
        <v>-0.3126724951941961</v>
      </c>
    </row>
    <row r="137" spans="1:11" ht="15.5">
      <c r="A137" s="636" t="s">
        <v>1626</v>
      </c>
      <c r="B137" s="346">
        <f>SUM('Cruise Ships Monthly'!B137:B148)</f>
        <v>140</v>
      </c>
      <c r="C137" s="347">
        <f>SUM('Cruise Ships Monthly'!C137:C148)</f>
        <v>195943</v>
      </c>
      <c r="D137" s="346">
        <f>SUM('Cruise Ships Monthly'!D137:D148)</f>
        <v>10</v>
      </c>
      <c r="E137" s="347">
        <f>SUM('Cruise Ships Monthly'!E137:E148)</f>
        <v>9727</v>
      </c>
      <c r="F137" s="346">
        <f>SUM('Cruise Ships Monthly'!F137:F148)</f>
        <v>9</v>
      </c>
      <c r="G137" s="347">
        <f>SUM('Cruise Ships Monthly'!G137:G148)</f>
        <v>4369</v>
      </c>
      <c r="H137" s="346">
        <f>SUM('Cruise Ships Monthly'!H137:H148)</f>
        <v>159</v>
      </c>
      <c r="I137" s="347">
        <f>SUM('Cruise Ships Monthly'!I137:I148)</f>
        <v>210039</v>
      </c>
      <c r="J137" s="363">
        <f>(Cruise_Ships_Monthly42[[#This Row],[Total ships docking in Northern Ireland]]-H125)/H125</f>
        <v>0.25196850393700787</v>
      </c>
      <c r="K137" s="363">
        <f>(Cruise_Ships_Monthly42[[#This Row],[Total Passengers and Crew onboard ships docking in Northern Ireland]]-I125)/I125</f>
        <v>-0.50767647693072182</v>
      </c>
    </row>
    <row r="138" spans="1:11" ht="15.5">
      <c r="A138" s="636"/>
      <c r="B138" s="344"/>
      <c r="C138" s="344"/>
      <c r="D138" s="344"/>
      <c r="E138" s="344"/>
      <c r="F138" s="344"/>
      <c r="G138" s="344"/>
      <c r="H138" s="344"/>
      <c r="I138" s="344"/>
      <c r="J138" s="748"/>
      <c r="K138" s="748"/>
    </row>
    <row r="139" spans="1:11" ht="15.5">
      <c r="A139" s="636"/>
      <c r="B139" s="344"/>
      <c r="C139" s="344"/>
      <c r="D139" s="344"/>
      <c r="E139" s="344"/>
      <c r="F139" s="344"/>
      <c r="G139" s="344"/>
      <c r="H139" s="344"/>
      <c r="I139" s="344"/>
      <c r="J139" s="748"/>
      <c r="K139" s="748"/>
    </row>
  </sheetData>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
  <sheetViews>
    <sheetView showGridLines="0" workbookViewId="0">
      <selection activeCell="A2" sqref="A2"/>
    </sheetView>
  </sheetViews>
  <sheetFormatPr defaultRowHeight="14.5"/>
  <cols>
    <col min="1" max="1" width="22.453125" style="350" customWidth="1"/>
    <col min="2" max="7" width="23.453125" customWidth="1"/>
    <col min="8" max="9" width="29.26953125" customWidth="1"/>
  </cols>
  <sheetData>
    <row r="1" spans="1:1" s="309" customFormat="1" ht="36" customHeight="1">
      <c r="A1" s="348" t="s">
        <v>1401</v>
      </c>
    </row>
    <row r="2" spans="1:1" s="309" customFormat="1" ht="36" customHeight="1">
      <c r="A2" s="349" t="s">
        <v>892</v>
      </c>
    </row>
    <row r="3" spans="1:1" ht="36" customHeight="1">
      <c r="A3" s="349" t="s">
        <v>307</v>
      </c>
    </row>
    <row r="4" spans="1:1" ht="36" customHeight="1">
      <c r="A4" s="349" t="s">
        <v>874</v>
      </c>
    </row>
    <row r="5" spans="1:1" ht="36" customHeight="1">
      <c r="A5" s="349" t="s">
        <v>875</v>
      </c>
    </row>
    <row r="6" spans="1:1" ht="36" customHeight="1">
      <c r="A6" s="349" t="s">
        <v>876</v>
      </c>
    </row>
    <row r="7" spans="1:1" ht="36" customHeight="1">
      <c r="A7" s="349" t="s">
        <v>1044</v>
      </c>
    </row>
    <row r="8" spans="1:1" ht="36" customHeight="1">
      <c r="A8" s="349" t="s">
        <v>1400</v>
      </c>
    </row>
    <row r="9" spans="1:1" s="3" customFormat="1" ht="36" customHeight="1">
      <c r="A9" s="174" t="s">
        <v>97</v>
      </c>
    </row>
    <row r="134" spans="1:9">
      <c r="B134">
        <v>6</v>
      </c>
      <c r="C134">
        <v>7463</v>
      </c>
    </row>
    <row r="135" spans="1:9">
      <c r="A135" s="516"/>
      <c r="B135" s="517">
        <v>21</v>
      </c>
      <c r="C135" s="517">
        <v>38335</v>
      </c>
      <c r="D135" s="517"/>
      <c r="E135" s="517"/>
      <c r="F135" s="517"/>
      <c r="G135" s="517"/>
      <c r="H135" s="517"/>
      <c r="I135" s="517"/>
    </row>
  </sheetData>
  <hyperlinks>
    <hyperlink ref="A9" location="Contents!A1" display="&lt;&lt; link back to contents &gt;&g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
  <sheetViews>
    <sheetView showGridLines="0" topLeftCell="A58" workbookViewId="0">
      <selection activeCell="A89" sqref="A85:A89"/>
    </sheetView>
  </sheetViews>
  <sheetFormatPr defaultRowHeight="14.5"/>
  <cols>
    <col min="1" max="1" width="36.54296875" customWidth="1"/>
    <col min="2" max="5" width="35.453125" customWidth="1"/>
  </cols>
  <sheetData>
    <row r="1" spans="1:11" s="309" customFormat="1" ht="36" customHeight="1" thickBot="1">
      <c r="A1" s="213" t="s">
        <v>1571</v>
      </c>
      <c r="B1" s="383"/>
      <c r="C1" s="383"/>
    </row>
    <row r="2" spans="1:11" s="123" customFormat="1" ht="26.15" customHeight="1" thickTop="1">
      <c r="A2" s="349" t="s">
        <v>500</v>
      </c>
      <c r="B2" s="122"/>
      <c r="C2" s="122"/>
      <c r="D2" s="122"/>
      <c r="E2" s="122"/>
      <c r="F2" s="122"/>
      <c r="G2" s="122"/>
      <c r="H2" s="122"/>
      <c r="I2" s="122"/>
      <c r="J2" s="122"/>
      <c r="K2" s="122"/>
    </row>
    <row r="3" spans="1:11" s="123" customFormat="1" ht="26.15" customHeight="1">
      <c r="A3" s="349" t="s">
        <v>1274</v>
      </c>
      <c r="B3" s="122"/>
      <c r="C3" s="122"/>
      <c r="D3" s="122"/>
      <c r="E3" s="122"/>
      <c r="F3" s="122"/>
      <c r="G3" s="122"/>
      <c r="H3" s="122"/>
      <c r="I3" s="122"/>
      <c r="J3" s="122"/>
      <c r="K3" s="122"/>
    </row>
    <row r="4" spans="1:11" s="123" customFormat="1" ht="26.15" customHeight="1">
      <c r="A4" s="349" t="s">
        <v>1570</v>
      </c>
      <c r="B4" s="122"/>
      <c r="C4" s="122"/>
      <c r="D4" s="122"/>
      <c r="E4" s="122"/>
      <c r="F4" s="122"/>
      <c r="G4" s="122"/>
      <c r="H4" s="122"/>
      <c r="I4" s="122"/>
      <c r="J4" s="122"/>
      <c r="K4" s="122"/>
    </row>
    <row r="5" spans="1:11" s="123" customFormat="1" ht="26.15" customHeight="1">
      <c r="A5" s="349" t="s">
        <v>1275</v>
      </c>
      <c r="B5" s="122"/>
      <c r="C5" s="122"/>
      <c r="D5" s="122"/>
      <c r="E5" s="122"/>
      <c r="F5" s="122"/>
      <c r="G5" s="122"/>
      <c r="H5" s="122"/>
      <c r="I5" s="122"/>
      <c r="J5" s="122"/>
      <c r="K5" s="122"/>
    </row>
    <row r="6" spans="1:11" s="123" customFormat="1" ht="26.15" customHeight="1">
      <c r="A6" s="349" t="s">
        <v>1032</v>
      </c>
      <c r="B6" s="122"/>
      <c r="C6" s="122"/>
      <c r="D6" s="122"/>
      <c r="E6" s="122"/>
      <c r="F6" s="122"/>
      <c r="G6" s="122"/>
      <c r="H6" s="122"/>
      <c r="I6" s="122"/>
      <c r="J6" s="122"/>
      <c r="K6" s="122"/>
    </row>
    <row r="7" spans="1:11" s="3" customFormat="1" ht="31.15" customHeight="1">
      <c r="A7" s="174" t="s">
        <v>97</v>
      </c>
    </row>
    <row r="8" spans="1:11" ht="15.5">
      <c r="A8" s="123" t="s">
        <v>1033</v>
      </c>
      <c r="B8" s="122" t="s">
        <v>1034</v>
      </c>
      <c r="C8" s="122" t="s">
        <v>1036</v>
      </c>
      <c r="D8" s="122" t="s">
        <v>1035</v>
      </c>
      <c r="E8" s="122" t="s">
        <v>1037</v>
      </c>
    </row>
    <row r="9" spans="1:11" ht="15.5">
      <c r="A9" s="123" t="s">
        <v>693</v>
      </c>
      <c r="B9" s="453">
        <v>81758</v>
      </c>
      <c r="C9" s="453" t="s">
        <v>891</v>
      </c>
      <c r="D9" s="453">
        <v>50863</v>
      </c>
      <c r="E9" s="453" t="s">
        <v>891</v>
      </c>
    </row>
    <row r="10" spans="1:11" ht="15.5">
      <c r="A10" s="123" t="s">
        <v>694</v>
      </c>
      <c r="B10" s="453">
        <v>82302</v>
      </c>
      <c r="C10" s="453" t="s">
        <v>891</v>
      </c>
      <c r="D10" s="453">
        <v>51058</v>
      </c>
      <c r="E10" s="453" t="s">
        <v>891</v>
      </c>
    </row>
    <row r="11" spans="1:11" ht="15.5">
      <c r="A11" s="123" t="s">
        <v>695</v>
      </c>
      <c r="B11" s="453">
        <v>82313</v>
      </c>
      <c r="C11" s="453" t="s">
        <v>891</v>
      </c>
      <c r="D11" s="453">
        <v>51400</v>
      </c>
      <c r="E11" s="453" t="s">
        <v>891</v>
      </c>
    </row>
    <row r="12" spans="1:11" ht="15.5">
      <c r="A12" s="123" t="s">
        <v>696</v>
      </c>
      <c r="B12" s="453">
        <v>82721</v>
      </c>
      <c r="C12" s="453" t="s">
        <v>891</v>
      </c>
      <c r="D12" s="453">
        <v>51890</v>
      </c>
      <c r="E12" s="453" t="s">
        <v>891</v>
      </c>
    </row>
    <row r="13" spans="1:11" ht="15.5">
      <c r="A13" s="123" t="s">
        <v>697</v>
      </c>
      <c r="B13" s="453">
        <v>83468</v>
      </c>
      <c r="C13" s="453" t="s">
        <v>891</v>
      </c>
      <c r="D13" s="453">
        <v>52177</v>
      </c>
      <c r="E13" s="453" t="s">
        <v>891</v>
      </c>
    </row>
    <row r="14" spans="1:11" ht="15.5">
      <c r="A14" s="123" t="s">
        <v>698</v>
      </c>
      <c r="B14" s="453">
        <v>83635</v>
      </c>
      <c r="C14" s="453" t="s">
        <v>891</v>
      </c>
      <c r="D14" s="453">
        <v>52089</v>
      </c>
      <c r="E14" s="453" t="s">
        <v>891</v>
      </c>
    </row>
    <row r="15" spans="1:11" ht="15.5">
      <c r="A15" s="123" t="s">
        <v>699</v>
      </c>
      <c r="B15" s="453">
        <v>84677</v>
      </c>
      <c r="C15" s="453" t="s">
        <v>891</v>
      </c>
      <c r="D15" s="453">
        <v>53171</v>
      </c>
      <c r="E15" s="453" t="s">
        <v>891</v>
      </c>
    </row>
    <row r="16" spans="1:11" ht="15.5">
      <c r="A16" s="123" t="s">
        <v>700</v>
      </c>
      <c r="B16" s="453">
        <v>85016</v>
      </c>
      <c r="C16" s="453" t="s">
        <v>891</v>
      </c>
      <c r="D16" s="453">
        <v>53424</v>
      </c>
      <c r="E16" s="453" t="s">
        <v>891</v>
      </c>
    </row>
    <row r="17" spans="1:5" ht="15.5">
      <c r="A17" s="123" t="s">
        <v>701</v>
      </c>
      <c r="B17" s="453">
        <v>85305</v>
      </c>
      <c r="C17" s="453" t="s">
        <v>891</v>
      </c>
      <c r="D17" s="453">
        <v>53908</v>
      </c>
      <c r="E17" s="453" t="s">
        <v>891</v>
      </c>
    </row>
    <row r="18" spans="1:5" ht="15.5">
      <c r="A18" s="123" t="s">
        <v>702</v>
      </c>
      <c r="B18" s="453">
        <v>85827</v>
      </c>
      <c r="C18" s="453" t="s">
        <v>891</v>
      </c>
      <c r="D18" s="453">
        <v>54162</v>
      </c>
      <c r="E18" s="453" t="s">
        <v>891</v>
      </c>
    </row>
    <row r="19" spans="1:5" ht="15.5">
      <c r="A19" s="123" t="s">
        <v>703</v>
      </c>
      <c r="B19" s="453">
        <v>86403</v>
      </c>
      <c r="C19" s="453" t="s">
        <v>891</v>
      </c>
      <c r="D19" s="453">
        <v>54117</v>
      </c>
      <c r="E19" s="453" t="s">
        <v>891</v>
      </c>
    </row>
    <row r="20" spans="1:5" ht="15.5">
      <c r="A20" s="123" t="s">
        <v>704</v>
      </c>
      <c r="B20" s="453">
        <v>86791</v>
      </c>
      <c r="C20" s="453" t="s">
        <v>891</v>
      </c>
      <c r="D20" s="453">
        <v>54160</v>
      </c>
      <c r="E20" s="453" t="s">
        <v>891</v>
      </c>
    </row>
    <row r="21" spans="1:5" ht="15.5">
      <c r="A21" s="123" t="s">
        <v>705</v>
      </c>
      <c r="B21" s="453">
        <v>87242</v>
      </c>
      <c r="C21" s="454">
        <f>(UK_Travel_Abroad[[#This Row],[Trips (thousands)]]-B9)/B9</f>
        <v>6.7076004794637836E-2</v>
      </c>
      <c r="D21" s="453">
        <v>54429</v>
      </c>
      <c r="E21" s="454">
        <f>(UK_Travel_Abroad[[#This Row],[Spend (£ Millions)]]-D9)/D9</f>
        <v>7.0109903072960694E-2</v>
      </c>
    </row>
    <row r="22" spans="1:5" ht="15.5">
      <c r="A22" s="123" t="s">
        <v>706</v>
      </c>
      <c r="B22" s="453">
        <v>87591</v>
      </c>
      <c r="C22" s="454">
        <f>(UK_Travel_Abroad[[#This Row],[Trips (thousands)]]-B10)/B10</f>
        <v>6.4263322884012541E-2</v>
      </c>
      <c r="D22" s="453">
        <v>54759</v>
      </c>
      <c r="E22" s="454">
        <f>(UK_Travel_Abroad[[#This Row],[Spend (£ Millions)]]-D10)/D10</f>
        <v>7.2486192173606481E-2</v>
      </c>
    </row>
    <row r="23" spans="1:5" ht="15.5">
      <c r="A23" s="123" t="s">
        <v>707</v>
      </c>
      <c r="B23" s="453">
        <v>87720</v>
      </c>
      <c r="C23" s="454">
        <f>(UK_Travel_Abroad[[#This Row],[Trips (thousands)]]-B11)/B11</f>
        <v>6.5688287390813116E-2</v>
      </c>
      <c r="D23" s="453">
        <v>54765</v>
      </c>
      <c r="E23" s="454">
        <f>(UK_Travel_Abroad[[#This Row],[Spend (£ Millions)]]-D11)/D11</f>
        <v>6.5466926070038914E-2</v>
      </c>
    </row>
    <row r="24" spans="1:5" ht="15.5">
      <c r="A24" s="123" t="s">
        <v>708</v>
      </c>
      <c r="B24" s="453">
        <v>87899</v>
      </c>
      <c r="C24" s="454">
        <f>(UK_Travel_Abroad[[#This Row],[Trips (thousands)]]-B12)/B12</f>
        <v>6.2595955077912505E-2</v>
      </c>
      <c r="D24" s="453">
        <v>55262</v>
      </c>
      <c r="E24" s="454">
        <f>(UK_Travel_Abroad[[#This Row],[Spend (£ Millions)]]-D12)/D12</f>
        <v>6.4983619194449796E-2</v>
      </c>
    </row>
    <row r="25" spans="1:5" ht="15.5">
      <c r="A25" s="123" t="s">
        <v>709</v>
      </c>
      <c r="B25" s="453">
        <v>88257</v>
      </c>
      <c r="C25" s="454">
        <f>(UK_Travel_Abroad[[#This Row],[Trips (thousands)]]-B13)/B13</f>
        <v>5.7375281545023242E-2</v>
      </c>
      <c r="D25" s="453">
        <v>55112</v>
      </c>
      <c r="E25" s="454">
        <f>(UK_Travel_Abroad[[#This Row],[Spend (£ Millions)]]-D13)/D13</f>
        <v>5.6250838492055887E-2</v>
      </c>
    </row>
    <row r="26" spans="1:5" ht="15.5">
      <c r="A26" s="123" t="s">
        <v>710</v>
      </c>
      <c r="B26" s="453">
        <v>88728</v>
      </c>
      <c r="C26" s="454">
        <f>(UK_Travel_Abroad[[#This Row],[Trips (thousands)]]-B14)/B14</f>
        <v>6.0895558079751298E-2</v>
      </c>
      <c r="D26" s="453">
        <v>55951</v>
      </c>
      <c r="E26" s="454">
        <f>(UK_Travel_Abroad[[#This Row],[Spend (£ Millions)]]-D14)/D14</f>
        <v>7.4142333314135417E-2</v>
      </c>
    </row>
    <row r="27" spans="1:5" ht="15.5">
      <c r="A27" s="123" t="s">
        <v>711</v>
      </c>
      <c r="B27" s="453">
        <v>88803</v>
      </c>
      <c r="C27" s="454">
        <f>(UK_Travel_Abroad[[#This Row],[Trips (thousands)]]-B15)/B15</f>
        <v>4.8726336549476244E-2</v>
      </c>
      <c r="D27" s="453">
        <v>55888</v>
      </c>
      <c r="E27" s="454">
        <f>(UK_Travel_Abroad[[#This Row],[Spend (£ Millions)]]-D15)/D15</f>
        <v>5.1099283443982624E-2</v>
      </c>
    </row>
    <row r="28" spans="1:5" ht="15.5">
      <c r="A28" s="123" t="s">
        <v>712</v>
      </c>
      <c r="B28" s="453">
        <v>89221</v>
      </c>
      <c r="C28" s="454">
        <f>(UK_Travel_Abroad[[#This Row],[Trips (thousands)]]-B16)/B16</f>
        <v>4.9461277877105483E-2</v>
      </c>
      <c r="D28" s="453">
        <v>56386</v>
      </c>
      <c r="E28" s="454">
        <f>(UK_Travel_Abroad[[#This Row],[Spend (£ Millions)]]-D16)/D16</f>
        <v>5.5443246480982332E-2</v>
      </c>
    </row>
    <row r="29" spans="1:5" ht="15.5">
      <c r="A29" s="123" t="s">
        <v>713</v>
      </c>
      <c r="B29" s="453">
        <v>89935</v>
      </c>
      <c r="C29" s="454">
        <f>(UK_Travel_Abroad[[#This Row],[Trips (thousands)]]-B17)/B17</f>
        <v>5.4275833772932422E-2</v>
      </c>
      <c r="D29" s="453">
        <v>56903</v>
      </c>
      <c r="E29" s="454">
        <f>(UK_Travel_Abroad[[#This Row],[Spend (£ Millions)]]-D17)/D17</f>
        <v>5.5557616680270087E-2</v>
      </c>
    </row>
    <row r="30" spans="1:5" ht="15.5">
      <c r="A30" s="472" t="s">
        <v>714</v>
      </c>
      <c r="B30" s="473">
        <v>90027</v>
      </c>
      <c r="C30" s="454">
        <f>(UK_Travel_Abroad[[#This Row],[Trips (thousands)]]-B18)/B18</f>
        <v>4.8935649620748714E-2</v>
      </c>
      <c r="D30" s="473">
        <v>57181</v>
      </c>
      <c r="E30" s="454">
        <f>(UK_Travel_Abroad[[#This Row],[Spend (£ Millions)]]-D18)/D18</f>
        <v>5.574018684686681E-2</v>
      </c>
    </row>
    <row r="31" spans="1:5" ht="15.5">
      <c r="A31" s="472" t="s">
        <v>715</v>
      </c>
      <c r="B31" s="473">
        <v>90377</v>
      </c>
      <c r="C31" s="454">
        <f>(UK_Travel_Abroad[[#This Row],[Trips (thousands)]]-B19)/B19</f>
        <v>4.5993773364350773E-2</v>
      </c>
      <c r="D31" s="473">
        <v>57806</v>
      </c>
      <c r="E31" s="454">
        <f>(UK_Travel_Abroad[[#This Row],[Spend (£ Millions)]]-D19)/D19</f>
        <v>6.8167119389470968E-2</v>
      </c>
    </row>
    <row r="32" spans="1:5" ht="15.5">
      <c r="A32" s="472" t="s">
        <v>716</v>
      </c>
      <c r="B32" s="473">
        <v>90610</v>
      </c>
      <c r="C32" s="454">
        <f>(UK_Travel_Abroad[[#This Row],[Trips (thousands)]]-B20)/B20</f>
        <v>4.400225829867152E-2</v>
      </c>
      <c r="D32" s="473">
        <v>57826</v>
      </c>
      <c r="E32" s="454">
        <f>(UK_Travel_Abroad[[#This Row],[Spend (£ Millions)]]-D20)/D20</f>
        <v>6.768833087149187E-2</v>
      </c>
    </row>
    <row r="33" spans="1:5" ht="15.5">
      <c r="A33" s="472" t="s">
        <v>717</v>
      </c>
      <c r="B33" s="473">
        <v>90571</v>
      </c>
      <c r="C33" s="454">
        <f>(UK_Travel_Abroad[[#This Row],[Trips (thousands)]]-B21)/B21</f>
        <v>3.8158226542261753E-2</v>
      </c>
      <c r="D33" s="473">
        <v>58129</v>
      </c>
      <c r="E33" s="454">
        <f>(UK_Travel_Abroad[[#This Row],[Spend (£ Millions)]]-D21)/D21</f>
        <v>6.7978467361149389E-2</v>
      </c>
    </row>
    <row r="34" spans="1:5" ht="15.5">
      <c r="A34" s="472" t="s">
        <v>718</v>
      </c>
      <c r="B34" s="473">
        <v>90889</v>
      </c>
      <c r="C34" s="454">
        <f>(UK_Travel_Abroad[[#This Row],[Trips (thousands)]]-B22)/B22</f>
        <v>3.7652270210409747E-2</v>
      </c>
      <c r="D34" s="473">
        <v>58741</v>
      </c>
      <c r="E34" s="454">
        <f>(UK_Travel_Abroad[[#This Row],[Spend (£ Millions)]]-D22)/D22</f>
        <v>7.2718639858288137E-2</v>
      </c>
    </row>
    <row r="35" spans="1:5" ht="15.5">
      <c r="A35" s="472" t="s">
        <v>719</v>
      </c>
      <c r="B35" s="473">
        <v>91356</v>
      </c>
      <c r="C35" s="454">
        <f>(UK_Travel_Abroad[[#This Row],[Trips (thousands)]]-B23)/B23</f>
        <v>4.1450068399452804E-2</v>
      </c>
      <c r="D35" s="473">
        <v>58821</v>
      </c>
      <c r="E35" s="454">
        <f>(UK_Travel_Abroad[[#This Row],[Spend (£ Millions)]]-D23)/D23</f>
        <v>7.4061900849082443E-2</v>
      </c>
    </row>
    <row r="36" spans="1:5" ht="15.5">
      <c r="A36" s="472" t="s">
        <v>720</v>
      </c>
      <c r="B36" s="473">
        <v>92139</v>
      </c>
      <c r="C36" s="454">
        <f>(UK_Travel_Abroad[[#This Row],[Trips (thousands)]]-B24)/B24</f>
        <v>4.8237181310367583E-2</v>
      </c>
      <c r="D36" s="473">
        <v>58905</v>
      </c>
      <c r="E36" s="454">
        <f>(UK_Travel_Abroad[[#This Row],[Spend (£ Millions)]]-D24)/D24</f>
        <v>6.5922333610799466E-2</v>
      </c>
    </row>
    <row r="37" spans="1:5" ht="15.5">
      <c r="A37" s="472" t="s">
        <v>721</v>
      </c>
      <c r="B37" s="473">
        <v>92527</v>
      </c>
      <c r="C37" s="454">
        <f>(UK_Travel_Abroad[[#This Row],[Trips (thousands)]]-B25)/B25</f>
        <v>4.8381431501184041E-2</v>
      </c>
      <c r="D37" s="473">
        <v>59680</v>
      </c>
      <c r="E37" s="454">
        <f>(UK_Travel_Abroad[[#This Row],[Spend (£ Millions)]]-D25)/D25</f>
        <v>8.2885759907098275E-2</v>
      </c>
    </row>
    <row r="38" spans="1:5" ht="15.5">
      <c r="A38" s="472" t="s">
        <v>722</v>
      </c>
      <c r="B38" s="473">
        <v>93152</v>
      </c>
      <c r="C38" s="454">
        <f>(UK_Travel_Abroad[[#This Row],[Trips (thousands)]]-B26)/B26</f>
        <v>4.9860247047155352E-2</v>
      </c>
      <c r="D38" s="473">
        <v>59851</v>
      </c>
      <c r="E38" s="454">
        <f>(UK_Travel_Abroad[[#This Row],[Spend (£ Millions)]]-D26)/D26</f>
        <v>6.9703848009865774E-2</v>
      </c>
    </row>
    <row r="39" spans="1:5" ht="15.5">
      <c r="A39" s="472" t="s">
        <v>723</v>
      </c>
      <c r="B39" s="473">
        <v>93251</v>
      </c>
      <c r="C39" s="454">
        <f>(UK_Travel_Abroad[[#This Row],[Trips (thousands)]]-B27)/B27</f>
        <v>5.008839791448487E-2</v>
      </c>
      <c r="D39" s="473">
        <v>60318</v>
      </c>
      <c r="E39" s="454">
        <f>(UK_Travel_Abroad[[#This Row],[Spend (£ Millions)]]-D27)/D27</f>
        <v>7.9265674205553971E-2</v>
      </c>
    </row>
    <row r="40" spans="1:5" ht="15.5">
      <c r="A40" s="472" t="s">
        <v>724</v>
      </c>
      <c r="B40" s="473">
        <v>93152</v>
      </c>
      <c r="C40" s="454">
        <f>(UK_Travel_Abroad[[#This Row],[Trips (thousands)]]-B28)/B28</f>
        <v>4.4059134060366954E-2</v>
      </c>
      <c r="D40" s="473">
        <v>60333</v>
      </c>
      <c r="E40" s="454">
        <f>(UK_Travel_Abroad[[#This Row],[Spend (£ Millions)]]-D28)/D28</f>
        <v>6.9999645302025321E-2</v>
      </c>
    </row>
    <row r="41" spans="1:5" ht="15.5">
      <c r="A41" s="472" t="s">
        <v>725</v>
      </c>
      <c r="B41" s="473">
        <v>93247</v>
      </c>
      <c r="C41" s="454">
        <f>(UK_Travel_Abroad[[#This Row],[Trips (thousands)]]-B29)/B29</f>
        <v>3.6826596986712624E-2</v>
      </c>
      <c r="D41" s="473">
        <v>60980</v>
      </c>
      <c r="E41" s="454">
        <f>(UK_Travel_Abroad[[#This Row],[Spend (£ Millions)]]-D29)/D29</f>
        <v>7.164824350210007E-2</v>
      </c>
    </row>
    <row r="42" spans="1:5" ht="15.5">
      <c r="A42" s="472" t="s">
        <v>726</v>
      </c>
      <c r="B42" s="473">
        <v>93328</v>
      </c>
      <c r="C42" s="454">
        <f>(UK_Travel_Abroad[[#This Row],[Trips (thousands)]]-B30)/B30</f>
        <v>3.666677774445444E-2</v>
      </c>
      <c r="D42" s="473">
        <v>61667</v>
      </c>
      <c r="E42" s="454">
        <f>(UK_Travel_Abroad[[#This Row],[Spend (£ Millions)]]-D30)/D30</f>
        <v>7.8452632867560906E-2</v>
      </c>
    </row>
    <row r="43" spans="1:5" ht="15.5">
      <c r="A43" s="472" t="s">
        <v>727</v>
      </c>
      <c r="B43" s="473">
        <v>93107</v>
      </c>
      <c r="C43" s="454">
        <f>(UK_Travel_Abroad[[#This Row],[Trips (thousands)]]-B31)/B31</f>
        <v>3.020680040275734E-2</v>
      </c>
      <c r="D43" s="473">
        <v>61950</v>
      </c>
      <c r="E43" s="454">
        <f>(UK_Travel_Abroad[[#This Row],[Spend (£ Millions)]]-D31)/D31</f>
        <v>7.1688060062969239E-2</v>
      </c>
    </row>
    <row r="44" spans="1:5" ht="15.5">
      <c r="A44" s="472" t="s">
        <v>728</v>
      </c>
      <c r="B44" s="473">
        <v>93090</v>
      </c>
      <c r="C44" s="454">
        <f>(UK_Travel_Abroad[[#This Row],[Trips (thousands)]]-B32)/B32</f>
        <v>2.7370047456130669E-2</v>
      </c>
      <c r="D44" s="473">
        <v>62393</v>
      </c>
      <c r="E44" s="454">
        <f>(UK_Travel_Abroad[[#This Row],[Spend (£ Millions)]]-D32)/D32</f>
        <v>7.8978314253104143E-2</v>
      </c>
    </row>
    <row r="45" spans="1:5" ht="15.5">
      <c r="A45" s="472" t="s">
        <v>729</v>
      </c>
      <c r="B45" s="473">
        <v>93086</v>
      </c>
      <c r="C45" s="454">
        <f>(UK_Travel_Abroad[[#This Row],[Trips (thousands)]]-B33)/B33</f>
        <v>2.7768270196862132E-2</v>
      </c>
      <c r="D45" s="473">
        <v>62326</v>
      </c>
      <c r="E45" s="454">
        <f>(UK_Travel_Abroad[[#This Row],[Spend (£ Millions)]]-D33)/D33</f>
        <v>7.2201482908703055E-2</v>
      </c>
    </row>
    <row r="46" spans="1:5" ht="15.5">
      <c r="A46" s="472" t="s">
        <v>730</v>
      </c>
      <c r="B46" s="473">
        <v>92356</v>
      </c>
      <c r="C46" s="454">
        <f>(UK_Travel_Abroad[[#This Row],[Trips (thousands)]]-B34)/B34</f>
        <v>1.6140567065321437E-2</v>
      </c>
      <c r="D46" s="473">
        <v>61672</v>
      </c>
      <c r="E46" s="454">
        <f>(UK_Travel_Abroad[[#This Row],[Spend (£ Millions)]]-D34)/D34</f>
        <v>4.9897005498714696E-2</v>
      </c>
    </row>
    <row r="47" spans="1:5" ht="15.5">
      <c r="A47" s="472" t="s">
        <v>731</v>
      </c>
      <c r="B47" s="473">
        <v>92050</v>
      </c>
      <c r="C47" s="454">
        <f>(UK_Travel_Abroad[[#This Row],[Trips (thousands)]]-B35)/B35</f>
        <v>7.5966548447830469E-3</v>
      </c>
      <c r="D47" s="473">
        <v>61770</v>
      </c>
      <c r="E47" s="454">
        <f>(UK_Travel_Abroad[[#This Row],[Spend (£ Millions)]]-D35)/D35</f>
        <v>5.0135155811699902E-2</v>
      </c>
    </row>
    <row r="48" spans="1:5" ht="15.5">
      <c r="A48" s="472" t="s">
        <v>732</v>
      </c>
      <c r="B48" s="473">
        <v>88816</v>
      </c>
      <c r="C48" s="454">
        <f>(UK_Travel_Abroad[[#This Row],[Trips (thousands)]]-B36)/B36</f>
        <v>-3.6065075592311618E-2</v>
      </c>
      <c r="D48" s="473">
        <v>60085</v>
      </c>
      <c r="E48" s="454">
        <f>(UK_Travel_Abroad[[#This Row],[Spend (£ Millions)]]-D36)/D36</f>
        <v>2.0032255326372973E-2</v>
      </c>
    </row>
    <row r="49" spans="1:5" ht="15.5">
      <c r="A49" s="472" t="s">
        <v>733</v>
      </c>
      <c r="B49" s="473">
        <v>80629</v>
      </c>
      <c r="C49" s="454">
        <f>(UK_Travel_Abroad[[#This Row],[Trips (thousands)]]-B37)/B37</f>
        <v>-0.12858949279669718</v>
      </c>
      <c r="D49" s="473">
        <v>55218</v>
      </c>
      <c r="E49" s="454">
        <f>(UK_Travel_Abroad[[#This Row],[Spend (£ Millions)]]-D37)/D37</f>
        <v>-7.4765415549597855E-2</v>
      </c>
    </row>
    <row r="50" spans="1:5" ht="15.5">
      <c r="A50" s="472" t="s">
        <v>734</v>
      </c>
      <c r="B50" s="473">
        <v>72676</v>
      </c>
      <c r="C50" s="454">
        <f>(UK_Travel_Abroad[[#This Row],[Trips (thousands)]]-B38)/B38</f>
        <v>-0.21981277911370664</v>
      </c>
      <c r="D50" s="473">
        <v>50346</v>
      </c>
      <c r="E50" s="454">
        <f>(UK_Travel_Abroad[[#This Row],[Spend (£ Millions)]]-D38)/D38</f>
        <v>-0.15881104743446225</v>
      </c>
    </row>
    <row r="51" spans="1:5" ht="15.5">
      <c r="A51" s="472" t="s">
        <v>735</v>
      </c>
      <c r="B51" s="473">
        <v>63996</v>
      </c>
      <c r="C51" s="454">
        <f>(UK_Travel_Abroad[[#This Row],[Trips (thousands)]]-B39)/B39</f>
        <v>-0.31372317723134335</v>
      </c>
      <c r="D51" s="473">
        <v>44331</v>
      </c>
      <c r="E51" s="454">
        <f>(UK_Travel_Abroad[[#This Row],[Spend (£ Millions)]]-D39)/D39</f>
        <v>-0.26504526012135682</v>
      </c>
    </row>
    <row r="52" spans="1:5" ht="15.5">
      <c r="A52" s="472" t="s">
        <v>736</v>
      </c>
      <c r="B52" s="473">
        <v>56709</v>
      </c>
      <c r="C52" s="454">
        <f>(UK_Travel_Abroad[[#This Row],[Trips (thousands)]]-B40)/B40</f>
        <v>-0.39122080041222945</v>
      </c>
      <c r="D52" s="473">
        <v>39742</v>
      </c>
      <c r="E52" s="454">
        <f>(UK_Travel_Abroad[[#This Row],[Spend (£ Millions)]]-D40)/D40</f>
        <v>-0.34128917839325079</v>
      </c>
    </row>
    <row r="53" spans="1:5" ht="15.5">
      <c r="A53" s="472" t="s">
        <v>737</v>
      </c>
      <c r="B53" s="473">
        <v>47840</v>
      </c>
      <c r="C53" s="454">
        <f>(UK_Travel_Abroad[[#This Row],[Trips (thousands)]]-B41)/B41</f>
        <v>-0.48695400388216242</v>
      </c>
      <c r="D53" s="473">
        <v>31901</v>
      </c>
      <c r="E53" s="454">
        <f>(UK_Travel_Abroad[[#This Row],[Spend (£ Millions)]]-D41)/D41</f>
        <v>-0.47686126598884881</v>
      </c>
    </row>
    <row r="54" spans="1:5" ht="15.5">
      <c r="A54" s="472" t="s">
        <v>738</v>
      </c>
      <c r="B54" s="473">
        <v>40187</v>
      </c>
      <c r="C54" s="454">
        <f>(UK_Travel_Abroad[[#This Row],[Trips (thousands)]]-B42)/B42</f>
        <v>-0.56940039430824618</v>
      </c>
      <c r="D54" s="473">
        <v>25400</v>
      </c>
      <c r="E54" s="454">
        <f>(UK_Travel_Abroad[[#This Row],[Spend (£ Millions)]]-D42)/D42</f>
        <v>-0.58811033453873218</v>
      </c>
    </row>
    <row r="55" spans="1:5" ht="15.5">
      <c r="A55" s="472" t="s">
        <v>739</v>
      </c>
      <c r="B55" s="473">
        <v>33122</v>
      </c>
      <c r="C55" s="454">
        <f>(UK_Travel_Abroad[[#This Row],[Trips (thousands)]]-B43)/B43</f>
        <v>-0.6442587560548616</v>
      </c>
      <c r="D55" s="473">
        <v>20103</v>
      </c>
      <c r="E55" s="454">
        <f>(UK_Travel_Abroad[[#This Row],[Spend (£ Millions)]]-D43)/D43</f>
        <v>-0.67549636803874091</v>
      </c>
    </row>
    <row r="56" spans="1:5" ht="15.5">
      <c r="A56" s="472" t="s">
        <v>740</v>
      </c>
      <c r="B56" s="473">
        <v>28098</v>
      </c>
      <c r="C56" s="454">
        <f>(UK_Travel_Abroad[[#This Row],[Trips (thousands)]]-B44)/B44</f>
        <v>-0.69816306799871097</v>
      </c>
      <c r="D56" s="473">
        <v>16506</v>
      </c>
      <c r="E56" s="454">
        <f>(UK_Travel_Abroad[[#This Row],[Spend (£ Millions)]]-D44)/D44</f>
        <v>-0.73545109226996619</v>
      </c>
    </row>
    <row r="57" spans="1:5" ht="15.5">
      <c r="A57" s="472" t="s">
        <v>741</v>
      </c>
      <c r="B57" s="473">
        <v>23827</v>
      </c>
      <c r="C57" s="454">
        <f>(UK_Travel_Abroad[[#This Row],[Trips (thousands)]]-B45)/B45</f>
        <v>-0.7440324001461015</v>
      </c>
      <c r="D57" s="473">
        <v>13767</v>
      </c>
      <c r="E57" s="454">
        <f>(UK_Travel_Abroad[[#This Row],[Spend (£ Millions)]]-D45)/D45</f>
        <v>-0.77911305073324133</v>
      </c>
    </row>
    <row r="58" spans="1:5" ht="15.5">
      <c r="A58" s="472" t="s">
        <v>742</v>
      </c>
      <c r="B58" s="473">
        <v>18532</v>
      </c>
      <c r="C58" s="454">
        <f>(UK_Travel_Abroad[[#This Row],[Trips (thousands)]]-B46)/B46</f>
        <v>-0.79934167785525578</v>
      </c>
      <c r="D58" s="473">
        <v>10551</v>
      </c>
      <c r="E58" s="454">
        <f>(UK_Travel_Abroad[[#This Row],[Spend (£ Millions)]]-D46)/D46</f>
        <v>-0.8289174990271112</v>
      </c>
    </row>
    <row r="59" spans="1:5" ht="15.5">
      <c r="A59" s="472" t="s">
        <v>743</v>
      </c>
      <c r="B59" s="473">
        <v>13592</v>
      </c>
      <c r="C59" s="454">
        <f>(UK_Travel_Abroad[[#This Row],[Trips (thousands)]]-B47)/B47</f>
        <v>-0.85234111895708853</v>
      </c>
      <c r="D59" s="473">
        <v>7368</v>
      </c>
      <c r="E59" s="454">
        <f>(UK_Travel_Abroad[[#This Row],[Spend (£ Millions)]]-D47)/D47</f>
        <v>-0.88071879553181154</v>
      </c>
    </row>
    <row r="60" spans="1:5" ht="15.5">
      <c r="A60" s="472" t="s">
        <v>744</v>
      </c>
      <c r="B60" s="473">
        <v>10710</v>
      </c>
      <c r="C60" s="454">
        <f>(UK_Travel_Abroad[[#This Row],[Trips (thousands)]]-B48)/B48</f>
        <v>-0.87941361916771754</v>
      </c>
      <c r="D60" s="473">
        <v>5370</v>
      </c>
      <c r="E60" s="454">
        <f>(UK_Travel_Abroad[[#This Row],[Spend (£ Millions)]]-D48)/D48</f>
        <v>-0.91062661229924269</v>
      </c>
    </row>
    <row r="61" spans="1:5" ht="15.5">
      <c r="A61" s="472" t="s">
        <v>745</v>
      </c>
      <c r="B61" s="473">
        <v>10751</v>
      </c>
      <c r="C61" s="454">
        <f>(UK_Travel_Abroad[[#This Row],[Trips (thousands)]]-B49)/B49</f>
        <v>-0.86666087884011955</v>
      </c>
      <c r="D61" s="473">
        <v>5529</v>
      </c>
      <c r="E61" s="454">
        <f>(UK_Travel_Abroad[[#This Row],[Spend (£ Millions)]]-D49)/D49</f>
        <v>-0.89986960773660762</v>
      </c>
    </row>
    <row r="62" spans="1:5" ht="15.5">
      <c r="A62" s="472" t="s">
        <v>746</v>
      </c>
      <c r="B62" s="473">
        <v>10763</v>
      </c>
      <c r="C62" s="454">
        <f>(UK_Travel_Abroad[[#This Row],[Trips (thousands)]]-B50)/B50</f>
        <v>-0.85190434256150582</v>
      </c>
      <c r="D62" s="473">
        <v>5734</v>
      </c>
      <c r="E62" s="454">
        <f>(UK_Travel_Abroad[[#This Row],[Spend (£ Millions)]]-D50)/D50</f>
        <v>-0.88610813172843916</v>
      </c>
    </row>
    <row r="63" spans="1:5" ht="15.5">
      <c r="A63" s="472" t="s">
        <v>1000</v>
      </c>
      <c r="B63" s="473">
        <v>10771</v>
      </c>
      <c r="C63" s="454">
        <f>(UK_Travel_Abroad[[#This Row],[Trips (thousands)]]-B51)/B51</f>
        <v>-0.83169260578786175</v>
      </c>
      <c r="D63" s="473">
        <v>6090</v>
      </c>
      <c r="E63" s="454">
        <f>(UK_Travel_Abroad[[#This Row],[Spend (£ Millions)]]-D51)/D51</f>
        <v>-0.86262434864992898</v>
      </c>
    </row>
    <row r="64" spans="1:5" ht="15.5">
      <c r="A64" s="472" t="s">
        <v>760</v>
      </c>
      <c r="B64" s="473">
        <v>10843</v>
      </c>
      <c r="C64" s="454">
        <f>(UK_Travel_Abroad[[#This Row],[Trips (thousands)]]-B52)/B52</f>
        <v>-0.80879578197464252</v>
      </c>
      <c r="D64" s="473">
        <v>5995</v>
      </c>
      <c r="E64" s="454">
        <f>(UK_Travel_Abroad[[#This Row],[Spend (£ Millions)]]-D52)/D52</f>
        <v>-0.84915203059735289</v>
      </c>
    </row>
    <row r="65" spans="1:5" ht="15.5">
      <c r="A65" s="472" t="s">
        <v>773</v>
      </c>
      <c r="B65" s="473">
        <v>11128</v>
      </c>
      <c r="C65" s="454">
        <f>(UK_Travel_Abroad[[#This Row],[Trips (thousands)]]-B53)/B53</f>
        <v>-0.7673913043478261</v>
      </c>
      <c r="D65" s="473">
        <v>7593</v>
      </c>
      <c r="E65" s="454">
        <f>(UK_Travel_Abroad[[#This Row],[Spend (£ Millions)]]-D53)/D53</f>
        <v>-0.76198238299739818</v>
      </c>
    </row>
    <row r="66" spans="1:5" ht="15.5">
      <c r="A66" s="472" t="s">
        <v>996</v>
      </c>
      <c r="B66" s="473">
        <v>12689</v>
      </c>
      <c r="C66" s="454">
        <f>(UK_Travel_Abroad[[#This Row],[Trips (thousands)]]-B54)/B54</f>
        <v>-0.68425112598601534</v>
      </c>
      <c r="D66" s="473">
        <v>9728</v>
      </c>
      <c r="E66" s="454">
        <f>(UK_Travel_Abroad[[#This Row],[Spend (£ Millions)]]-D54)/D54</f>
        <v>-0.61700787401574808</v>
      </c>
    </row>
    <row r="67" spans="1:5" ht="15.5">
      <c r="A67" s="472" t="s">
        <v>997</v>
      </c>
      <c r="B67" s="473">
        <v>14439</v>
      </c>
      <c r="C67" s="454">
        <f>(UK_Travel_Abroad[[#This Row],[Trips (thousands)]]-B55)/B55</f>
        <v>-0.56406617957852789</v>
      </c>
      <c r="D67" s="473">
        <v>11480</v>
      </c>
      <c r="E67" s="454">
        <f>(UK_Travel_Abroad[[#This Row],[Spend (£ Millions)]]-D55)/D55</f>
        <v>-0.42894095408645477</v>
      </c>
    </row>
    <row r="68" spans="1:5" ht="15.5">
      <c r="A68" s="472" t="s">
        <v>1028</v>
      </c>
      <c r="B68" s="473">
        <v>16496</v>
      </c>
      <c r="C68" s="454">
        <f>(UK_Travel_Abroad[[#This Row],[Trips (thousands)]]-B56)/B56</f>
        <v>-0.41291195102854295</v>
      </c>
      <c r="D68" s="473">
        <v>13160</v>
      </c>
      <c r="E68" s="454">
        <f>(UK_Travel_Abroad[[#This Row],[Spend (£ Millions)]]-D56)/D56</f>
        <v>-0.20271416454622562</v>
      </c>
    </row>
    <row r="69" spans="1:5" ht="15.5">
      <c r="A69" s="472" t="s">
        <v>1029</v>
      </c>
      <c r="B69" s="473">
        <v>18475</v>
      </c>
      <c r="C69" s="454">
        <f>(UK_Travel_Abroad[[#This Row],[Trips (thousands)]]-B57)/B57</f>
        <v>-0.22461912955890376</v>
      </c>
      <c r="D69" s="473">
        <v>15004</v>
      </c>
      <c r="E69" s="454">
        <f>(UK_Travel_Abroad[[#This Row],[Spend (£ Millions)]]-D57)/D57</f>
        <v>8.9852545943197498E-2</v>
      </c>
    </row>
    <row r="70" spans="1:5" ht="15.5">
      <c r="A70" s="472" t="s">
        <v>1093</v>
      </c>
      <c r="B70" s="473">
        <v>20909</v>
      </c>
      <c r="C70" s="454">
        <f>(UK_Travel_Abroad[[#This Row],[Trips (thousands)]]-B58)/B58</f>
        <v>0.12826462335419814</v>
      </c>
      <c r="D70" s="473">
        <v>17050</v>
      </c>
      <c r="E70" s="454">
        <f>(UK_Travel_Abroad[[#This Row],[Spend (£ Millions)]]-D58)/D58</f>
        <v>0.61596057245758695</v>
      </c>
    </row>
    <row r="71" spans="1:5" ht="15.5">
      <c r="A71" s="472" t="s">
        <v>1098</v>
      </c>
      <c r="B71" s="473">
        <v>23602</v>
      </c>
      <c r="C71" s="454">
        <f>(UK_Travel_Abroad[[#This Row],[Trips (thousands)]]-B59)/B59</f>
        <v>0.73646262507357274</v>
      </c>
      <c r="D71" s="473">
        <v>19200</v>
      </c>
      <c r="E71" s="454">
        <f>(UK_Travel_Abroad[[#This Row],[Spend (£ Millions)]]-D59)/D59</f>
        <v>1.6058631921824105</v>
      </c>
    </row>
    <row r="72" spans="1:5" ht="15.5">
      <c r="A72" s="472" t="s">
        <v>1099</v>
      </c>
      <c r="B72" s="473">
        <v>27279</v>
      </c>
      <c r="C72" s="454">
        <f>(UK_Travel_Abroad[[#This Row],[Trips (thousands)]]-B60)/B60</f>
        <v>1.5470588235294118</v>
      </c>
      <c r="D72" s="473">
        <v>21867</v>
      </c>
      <c r="E72" s="454">
        <f>(UK_Travel_Abroad[[#This Row],[Spend (£ Millions)]]-D60)/D60</f>
        <v>3.0720670391061451</v>
      </c>
    </row>
    <row r="73" spans="1:5" ht="15.5">
      <c r="A73" s="472" t="s">
        <v>1209</v>
      </c>
      <c r="B73" s="473">
        <v>33253</v>
      </c>
      <c r="C73" s="454">
        <f>(UK_Travel_Abroad[[#This Row],[Trips (thousands)]]-B61)/B61</f>
        <v>2.0930146032927168</v>
      </c>
      <c r="D73" s="473">
        <v>26184</v>
      </c>
      <c r="E73" s="454">
        <f>(UK_Travel_Abroad[[#This Row],[Spend (£ Millions)]]-D61)/D61</f>
        <v>3.735756918068367</v>
      </c>
    </row>
    <row r="74" spans="1:5" ht="15.5">
      <c r="A74" s="472" t="s">
        <v>1244</v>
      </c>
      <c r="B74" s="473">
        <v>39340</v>
      </c>
      <c r="C74" s="454">
        <f>(UK_Travel_Abroad[[#This Row],[Trips (thousands)]]-B62)/B62</f>
        <v>2.6551147449595836</v>
      </c>
      <c r="D74" s="473">
        <v>30849</v>
      </c>
      <c r="E74" s="454">
        <f>(UK_Travel_Abroad[[#This Row],[Spend (£ Millions)]]-D62)/D62</f>
        <v>4.3800139518660623</v>
      </c>
    </row>
    <row r="75" spans="1:5" ht="15.5">
      <c r="A75" s="472" t="s">
        <v>1264</v>
      </c>
      <c r="B75" s="473">
        <v>46702</v>
      </c>
      <c r="C75" s="454">
        <f>(UK_Travel_Abroad[[#This Row],[Trips (thousands)]]-B63)/B63</f>
        <v>3.3359019589638845</v>
      </c>
      <c r="D75" s="473">
        <v>36575</v>
      </c>
      <c r="E75" s="454">
        <f>(UK_Travel_Abroad[[#This Row],[Spend (£ Millions)]]-D63)/D63</f>
        <v>5.0057471264367814</v>
      </c>
    </row>
    <row r="76" spans="1:5" ht="15.5">
      <c r="A76" s="123" t="s">
        <v>1267</v>
      </c>
      <c r="B76" s="453">
        <v>52409</v>
      </c>
      <c r="C76" s="454">
        <f>(UK_Travel_Abroad[[#This Row],[Trips (thousands)]]-B64)/B64</f>
        <v>3.8334409296320207</v>
      </c>
      <c r="D76" s="453">
        <v>41675</v>
      </c>
      <c r="E76" s="454">
        <f>(UK_Travel_Abroad[[#This Row],[Spend (£ Millions)]]-D64)/D64</f>
        <v>5.9516263552960798</v>
      </c>
    </row>
    <row r="77" spans="1:5" ht="15.5">
      <c r="A77" s="123" t="s">
        <v>1358</v>
      </c>
      <c r="B77" s="453">
        <v>58726</v>
      </c>
      <c r="C77" s="454">
        <f>(UK_Travel_Abroad[[#This Row],[Trips (thousands)]]-B65)/B65</f>
        <v>4.2773184759166067</v>
      </c>
      <c r="D77" s="453">
        <v>47631</v>
      </c>
      <c r="E77" s="454">
        <f>(UK_Travel_Abroad[[#This Row],[Spend (£ Millions)]]-D65)/D65</f>
        <v>5.2730146187277755</v>
      </c>
    </row>
    <row r="78" spans="1:5" ht="15.5">
      <c r="A78" s="615" t="s">
        <v>1359</v>
      </c>
      <c r="B78" s="616">
        <v>63545</v>
      </c>
      <c r="C78" s="454">
        <f>(UK_Travel_Abroad[[#This Row],[Trips (thousands)]]-B66)/B66</f>
        <v>4.0078808416738907</v>
      </c>
      <c r="D78" s="616">
        <v>52299</v>
      </c>
      <c r="E78" s="454">
        <f>(UK_Travel_Abroad[[#This Row],[Spend (£ Millions)]]-D66)/D66</f>
        <v>4.3761307565789478</v>
      </c>
    </row>
    <row r="79" spans="1:5" ht="15.5">
      <c r="A79" s="615" t="s">
        <v>1374</v>
      </c>
      <c r="B79" s="616">
        <v>67844</v>
      </c>
      <c r="C79" s="454">
        <f>(UK_Travel_Abroad[[#This Row],[Trips (thousands)]]-B67)/B67</f>
        <v>3.6986633423367268</v>
      </c>
      <c r="D79" s="616">
        <v>55893</v>
      </c>
      <c r="E79" s="454">
        <f>(UK_Travel_Abroad[[#This Row],[Spend (£ Millions)]]-D67)/D67</f>
        <v>3.8687282229965159</v>
      </c>
    </row>
    <row r="80" spans="1:5" ht="15.5">
      <c r="A80" s="615" t="s">
        <v>1375</v>
      </c>
      <c r="B80" s="616">
        <v>69619</v>
      </c>
      <c r="C80" s="454">
        <f>(UK_Travel_Abroad[[#This Row],[Trips (thousands)]]-B68)/B68</f>
        <v>3.2203564500484965</v>
      </c>
      <c r="D80" s="616">
        <v>57322</v>
      </c>
      <c r="E80" s="454">
        <f>(UK_Travel_Abroad[[#This Row],[Spend (£ Millions)]]-D68)/D68</f>
        <v>3.3557750759878417</v>
      </c>
    </row>
    <row r="81" spans="1:5" ht="15.5">
      <c r="A81" s="615" t="s">
        <v>1398</v>
      </c>
      <c r="B81" s="616">
        <v>70950</v>
      </c>
      <c r="C81" s="454">
        <f>(UK_Travel_Abroad[[#This Row],[Trips (thousands)]]-B69)/B69</f>
        <v>2.8403247631935047</v>
      </c>
      <c r="D81" s="616">
        <v>58535</v>
      </c>
      <c r="E81" s="454">
        <f>(UK_Travel_Abroad[[#This Row],[Spend (£ Millions)]]-D69)/D69</f>
        <v>2.9012929885363903</v>
      </c>
    </row>
    <row r="82" spans="1:5" ht="15.5">
      <c r="A82" s="615" t="s">
        <v>1611</v>
      </c>
      <c r="B82" s="616">
        <v>73743.977779310109</v>
      </c>
      <c r="C82" s="454">
        <f>(UK_Travel_Abroad[[#This Row],[Trips (thousands)]]-B70)/B70</f>
        <v>2.5269012281462579</v>
      </c>
      <c r="D82" s="616">
        <v>60820.926499272238</v>
      </c>
      <c r="E82" s="454">
        <f>(UK_Travel_Abroad[[#This Row],[Spend (£ Millions)]]-D70)/D70</f>
        <v>2.5672097653532107</v>
      </c>
    </row>
    <row r="83" spans="1:5" ht="15.5">
      <c r="A83" s="615" t="s">
        <v>1612</v>
      </c>
      <c r="B83" s="616">
        <v>75476.039356684298</v>
      </c>
      <c r="C83" s="454">
        <f>(UK_Travel_Abroad[[#This Row],[Trips (thousands)]]-B71)/B71</f>
        <v>2.1978662552616006</v>
      </c>
      <c r="D83" s="616">
        <v>62328.45799289563</v>
      </c>
      <c r="E83" s="454">
        <f>(UK_Travel_Abroad[[#This Row],[Spend (£ Millions)]]-D71)/D71</f>
        <v>2.2462738537966476</v>
      </c>
    </row>
    <row r="84" spans="1:5" ht="15.5">
      <c r="A84" s="615" t="s">
        <v>1623</v>
      </c>
      <c r="B84" s="616">
        <v>76646.820516239299</v>
      </c>
      <c r="C84" s="454">
        <f>(UK_Travel_Abroad[[#This Row],[Trips (thousands)]]-B72)/B72</f>
        <v>1.8097371793775174</v>
      </c>
      <c r="D84" s="616">
        <v>63549</v>
      </c>
      <c r="E84" s="454">
        <f>(UK_Travel_Abroad[[#This Row],[Spend (£ Millions)]]-D72)/D72</f>
        <v>1.9061599670736726</v>
      </c>
    </row>
    <row r="85" spans="1:5" ht="15.5">
      <c r="A85" s="760" t="s">
        <v>1624</v>
      </c>
      <c r="B85" s="761">
        <v>77745</v>
      </c>
      <c r="C85" s="454">
        <f>(UK_Travel_Abroad[[#This Row],[Trips (thousands)]]-B73)/B73</f>
        <v>1.3379845427480228</v>
      </c>
      <c r="D85" s="761">
        <v>64614</v>
      </c>
      <c r="E85" s="454">
        <f>(UK_Travel_Abroad[[#This Row],[Spend (£ Millions)]]-D73)/D73</f>
        <v>1.4676901924839596</v>
      </c>
    </row>
    <row r="86" spans="1:5" ht="15.5">
      <c r="A86" s="760" t="s">
        <v>1625</v>
      </c>
      <c r="B86" s="761">
        <v>78887</v>
      </c>
      <c r="C86" s="454">
        <f>(UK_Travel_Abroad[[#This Row],[Trips (thousands)]]-B74)/B74</f>
        <v>1.0052618200305032</v>
      </c>
      <c r="D86" s="761">
        <v>65733</v>
      </c>
      <c r="E86" s="454">
        <f>(UK_Travel_Abroad[[#This Row],[Spend (£ Millions)]]-D74)/D74</f>
        <v>1.1307984051346882</v>
      </c>
    </row>
    <row r="87" spans="1:5" ht="15.5">
      <c r="A87" s="760" t="s">
        <v>1626</v>
      </c>
      <c r="B87" s="761">
        <v>79597</v>
      </c>
      <c r="C87" s="454">
        <f>(UK_Travel_Abroad[[#This Row],[Trips (thousands)]]-B75)/B75</f>
        <v>0.70435955633591707</v>
      </c>
      <c r="D87" s="761">
        <v>67052</v>
      </c>
      <c r="E87" s="454">
        <f>(UK_Travel_Abroad[[#This Row],[Spend (£ Millions)]]-D75)/D75</f>
        <v>0.83327409432672594</v>
      </c>
    </row>
    <row r="88" spans="1:5" ht="15.5">
      <c r="A88" s="760" t="s">
        <v>1659</v>
      </c>
      <c r="B88" s="761">
        <v>79868</v>
      </c>
      <c r="C88" s="454">
        <f>(UK_Travel_Abroad[[#This Row],[Trips (thousands)]]-B76)/B76</f>
        <v>0.52393672842450723</v>
      </c>
      <c r="D88" s="761">
        <v>67186</v>
      </c>
      <c r="E88" s="454">
        <f>(UK_Travel_Abroad[[#This Row],[Spend (£ Millions)]]-D76)/D76</f>
        <v>0.61214157168566286</v>
      </c>
    </row>
    <row r="89" spans="1:5" ht="15.5">
      <c r="A89" s="760" t="s">
        <v>1711</v>
      </c>
      <c r="B89" s="761">
        <v>79267</v>
      </c>
      <c r="C89" s="454">
        <f>(UK_Travel_Abroad[[#This Row],[Trips (thousands)]]-B77)/B77</f>
        <v>0.34977693015018901</v>
      </c>
      <c r="D89" s="761">
        <v>66296</v>
      </c>
      <c r="E89" s="454">
        <f>(UK_Travel_Abroad[[#This Row],[Spend (£ Millions)]]-D77)/D77</f>
        <v>0.39186664147299027</v>
      </c>
    </row>
    <row r="90" spans="1:5" ht="15.5">
      <c r="A90" s="760"/>
      <c r="B90" s="761"/>
      <c r="C90" s="761"/>
      <c r="D90" s="761"/>
      <c r="E90" s="762"/>
    </row>
  </sheetData>
  <hyperlinks>
    <hyperlink ref="A7" location="Contents!A1" display="&lt;&lt; link back to contents &gt;&gt;"/>
  </hyperlink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showGridLines="0" topLeftCell="A7" workbookViewId="0">
      <selection activeCell="Q26" sqref="Q26"/>
    </sheetView>
  </sheetViews>
  <sheetFormatPr defaultRowHeight="14.5"/>
  <cols>
    <col min="1" max="1" width="13.54296875" customWidth="1"/>
    <col min="2" max="2" width="31.54296875" customWidth="1"/>
    <col min="3" max="3" width="21.7265625" customWidth="1"/>
  </cols>
  <sheetData>
    <row r="1" spans="1:11" s="309" customFormat="1" ht="36" customHeight="1">
      <c r="A1" s="348" t="s">
        <v>1571</v>
      </c>
      <c r="B1" s="383"/>
      <c r="C1" s="383"/>
    </row>
    <row r="2" spans="1:11" s="123" customFormat="1" ht="26.15" customHeight="1">
      <c r="A2" s="349" t="s">
        <v>1038</v>
      </c>
      <c r="B2" s="122"/>
      <c r="C2" s="122"/>
      <c r="D2" s="122"/>
      <c r="E2" s="122"/>
      <c r="F2" s="122"/>
      <c r="G2" s="122"/>
      <c r="H2" s="122"/>
      <c r="I2" s="122"/>
      <c r="J2" s="122"/>
      <c r="K2" s="122"/>
    </row>
    <row r="3" spans="1:11" s="123" customFormat="1" ht="26.15" customHeight="1">
      <c r="A3" s="349" t="s">
        <v>1274</v>
      </c>
      <c r="B3" s="122"/>
      <c r="C3" s="122"/>
      <c r="D3" s="122"/>
      <c r="E3" s="122"/>
      <c r="F3" s="122"/>
      <c r="G3" s="122"/>
      <c r="H3" s="122"/>
      <c r="I3" s="122"/>
      <c r="J3" s="122"/>
      <c r="K3" s="122"/>
    </row>
    <row r="4" spans="1:11" s="123" customFormat="1" ht="26.15" customHeight="1">
      <c r="A4" s="349" t="s">
        <v>1570</v>
      </c>
      <c r="B4" s="122"/>
      <c r="C4" s="122"/>
      <c r="D4" s="122"/>
      <c r="E4" s="122"/>
      <c r="F4" s="122"/>
      <c r="G4" s="122"/>
      <c r="H4" s="122"/>
      <c r="I4" s="122"/>
      <c r="J4" s="122"/>
      <c r="K4" s="122"/>
    </row>
    <row r="5" spans="1:11" s="123" customFormat="1" ht="26.15" customHeight="1">
      <c r="A5" s="349" t="s">
        <v>1275</v>
      </c>
      <c r="B5" s="122"/>
      <c r="C5" s="122"/>
      <c r="D5" s="122"/>
      <c r="E5" s="122"/>
      <c r="F5" s="122"/>
      <c r="G5" s="122"/>
      <c r="H5" s="122"/>
      <c r="I5" s="122"/>
      <c r="J5" s="122"/>
      <c r="K5" s="122"/>
    </row>
    <row r="6" spans="1:11" s="123" customFormat="1" ht="26.15" customHeight="1">
      <c r="A6" s="349" t="s">
        <v>1032</v>
      </c>
      <c r="B6" s="122"/>
      <c r="C6" s="122"/>
      <c r="D6" s="122"/>
      <c r="E6" s="122"/>
      <c r="F6" s="122"/>
      <c r="G6" s="122"/>
      <c r="H6" s="122"/>
      <c r="I6" s="122"/>
      <c r="J6" s="122"/>
      <c r="K6" s="122"/>
    </row>
    <row r="7" spans="1:11" s="3" customFormat="1" ht="31.15" customHeight="1">
      <c r="A7" s="174" t="s">
        <v>97</v>
      </c>
    </row>
  </sheetData>
  <hyperlinks>
    <hyperlink ref="A7" location="Contents!A1" display="&lt;&lt; link back to contents &gt;&gt;"/>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showGridLines="0" topLeftCell="A65" workbookViewId="0">
      <selection activeCell="A89" sqref="A89"/>
    </sheetView>
  </sheetViews>
  <sheetFormatPr defaultRowHeight="14.5"/>
  <cols>
    <col min="1" max="1" width="66.7265625" customWidth="1"/>
    <col min="2" max="5" width="35.453125" customWidth="1"/>
  </cols>
  <sheetData>
    <row r="1" spans="1:11" s="309" customFormat="1" ht="36" customHeight="1">
      <c r="A1" s="348" t="s">
        <v>1572</v>
      </c>
      <c r="B1" s="383"/>
      <c r="C1" s="383"/>
    </row>
    <row r="2" spans="1:11" s="123" customFormat="1" ht="26.15" customHeight="1">
      <c r="A2" s="349" t="s">
        <v>500</v>
      </c>
      <c r="B2" s="122"/>
      <c r="C2" s="122"/>
      <c r="D2" s="122"/>
      <c r="E2" s="122"/>
      <c r="F2" s="122"/>
      <c r="G2" s="122"/>
      <c r="H2" s="122"/>
      <c r="I2" s="122"/>
      <c r="J2" s="122"/>
      <c r="K2" s="122"/>
    </row>
    <row r="3" spans="1:11" s="123" customFormat="1" ht="26.15" customHeight="1">
      <c r="A3" s="349" t="s">
        <v>1274</v>
      </c>
      <c r="B3" s="122"/>
      <c r="C3" s="122"/>
      <c r="D3" s="122"/>
      <c r="E3" s="122"/>
      <c r="F3" s="122"/>
      <c r="G3" s="122"/>
      <c r="H3" s="122"/>
      <c r="I3" s="122"/>
      <c r="J3" s="122"/>
      <c r="K3" s="122"/>
    </row>
    <row r="4" spans="1:11" s="123" customFormat="1" ht="26.15" customHeight="1">
      <c r="A4" s="349" t="s">
        <v>1570</v>
      </c>
      <c r="B4" s="122"/>
      <c r="C4" s="122"/>
      <c r="D4" s="122"/>
      <c r="E4" s="122"/>
      <c r="F4" s="122"/>
      <c r="G4" s="122"/>
      <c r="H4" s="122"/>
      <c r="I4" s="122"/>
      <c r="J4" s="122"/>
      <c r="K4" s="122"/>
    </row>
    <row r="5" spans="1:11" s="123" customFormat="1" ht="26.15" customHeight="1">
      <c r="A5" s="349" t="s">
        <v>1275</v>
      </c>
      <c r="B5" s="122"/>
      <c r="C5" s="122"/>
      <c r="D5" s="122"/>
      <c r="E5" s="122"/>
      <c r="F5" s="122"/>
      <c r="G5" s="122"/>
      <c r="H5" s="122"/>
      <c r="I5" s="122"/>
      <c r="J5" s="122"/>
      <c r="K5" s="122"/>
    </row>
    <row r="6" spans="1:11" s="123" customFormat="1" ht="26.15" customHeight="1">
      <c r="A6" s="349" t="s">
        <v>1032</v>
      </c>
      <c r="B6" s="122"/>
      <c r="C6" s="122"/>
      <c r="D6" s="122"/>
      <c r="E6" s="122"/>
      <c r="F6" s="122"/>
      <c r="G6" s="122"/>
      <c r="H6" s="122"/>
      <c r="I6" s="122"/>
      <c r="J6" s="122"/>
      <c r="K6" s="122"/>
    </row>
    <row r="7" spans="1:11" s="3" customFormat="1" ht="31.15" customHeight="1">
      <c r="A7" s="174" t="s">
        <v>97</v>
      </c>
    </row>
    <row r="8" spans="1:11" ht="15.5">
      <c r="A8" s="123" t="s">
        <v>1033</v>
      </c>
      <c r="B8" s="122" t="s">
        <v>1034</v>
      </c>
      <c r="C8" s="122" t="s">
        <v>1036</v>
      </c>
      <c r="D8" s="122" t="s">
        <v>1035</v>
      </c>
      <c r="E8" s="122" t="s">
        <v>1037</v>
      </c>
    </row>
    <row r="9" spans="1:11" ht="15.5">
      <c r="A9" s="123" t="s">
        <v>693</v>
      </c>
      <c r="B9" s="453">
        <v>39127</v>
      </c>
      <c r="C9" s="453" t="s">
        <v>891</v>
      </c>
      <c r="D9" s="453">
        <v>25414</v>
      </c>
      <c r="E9" s="453" t="s">
        <v>891</v>
      </c>
    </row>
    <row r="10" spans="1:11" ht="15.5">
      <c r="A10" s="123" t="s">
        <v>694</v>
      </c>
      <c r="B10" s="453">
        <v>39393</v>
      </c>
      <c r="C10" s="453" t="s">
        <v>891</v>
      </c>
      <c r="D10" s="453">
        <v>25648</v>
      </c>
      <c r="E10" s="453" t="s">
        <v>891</v>
      </c>
    </row>
    <row r="11" spans="1:11" ht="15.5">
      <c r="A11" s="123" t="s">
        <v>695</v>
      </c>
      <c r="B11" s="453">
        <v>39407</v>
      </c>
      <c r="C11" s="453" t="s">
        <v>891</v>
      </c>
      <c r="D11" s="453">
        <v>25742</v>
      </c>
      <c r="E11" s="453" t="s">
        <v>891</v>
      </c>
    </row>
    <row r="12" spans="1:11" ht="15.5">
      <c r="A12" s="123" t="s">
        <v>696</v>
      </c>
      <c r="B12" s="453">
        <v>39776</v>
      </c>
      <c r="C12" s="453" t="s">
        <v>891</v>
      </c>
      <c r="D12" s="453">
        <v>26042</v>
      </c>
      <c r="E12" s="453" t="s">
        <v>891</v>
      </c>
    </row>
    <row r="13" spans="1:11" ht="15.5">
      <c r="A13" s="123" t="s">
        <v>697</v>
      </c>
      <c r="B13" s="453">
        <v>40448</v>
      </c>
      <c r="C13" s="453" t="s">
        <v>891</v>
      </c>
      <c r="D13" s="453">
        <v>26580</v>
      </c>
      <c r="E13" s="453" t="s">
        <v>891</v>
      </c>
    </row>
    <row r="14" spans="1:11" ht="15.5">
      <c r="A14" s="123" t="s">
        <v>698</v>
      </c>
      <c r="B14" s="453">
        <v>40395</v>
      </c>
      <c r="C14" s="453" t="s">
        <v>891</v>
      </c>
      <c r="D14" s="453">
        <v>26656</v>
      </c>
      <c r="E14" s="453" t="s">
        <v>891</v>
      </c>
    </row>
    <row r="15" spans="1:11" ht="15.5">
      <c r="A15" s="123" t="s">
        <v>699</v>
      </c>
      <c r="B15" s="453">
        <v>40651</v>
      </c>
      <c r="C15" s="453" t="s">
        <v>891</v>
      </c>
      <c r="D15" s="453">
        <v>26662</v>
      </c>
      <c r="E15" s="453" t="s">
        <v>891</v>
      </c>
    </row>
    <row r="16" spans="1:11" ht="15.5">
      <c r="A16" s="123" t="s">
        <v>700</v>
      </c>
      <c r="B16" s="453">
        <v>41118</v>
      </c>
      <c r="C16" s="453" t="s">
        <v>891</v>
      </c>
      <c r="D16" s="453">
        <v>27319</v>
      </c>
      <c r="E16" s="453" t="s">
        <v>891</v>
      </c>
    </row>
    <row r="17" spans="1:5" ht="15.5">
      <c r="A17" s="123" t="s">
        <v>701</v>
      </c>
      <c r="B17" s="453">
        <v>41517</v>
      </c>
      <c r="C17" s="453" t="s">
        <v>891</v>
      </c>
      <c r="D17" s="453">
        <v>27992</v>
      </c>
      <c r="E17" s="453" t="s">
        <v>891</v>
      </c>
    </row>
    <row r="18" spans="1:5" ht="15.5">
      <c r="A18" s="123" t="s">
        <v>702</v>
      </c>
      <c r="B18" s="453">
        <v>41658</v>
      </c>
      <c r="C18" s="453" t="s">
        <v>891</v>
      </c>
      <c r="D18" s="453">
        <v>28515</v>
      </c>
      <c r="E18" s="453" t="s">
        <v>891</v>
      </c>
    </row>
    <row r="19" spans="1:5" ht="15.5">
      <c r="A19" s="123" t="s">
        <v>703</v>
      </c>
      <c r="B19" s="453">
        <v>41482</v>
      </c>
      <c r="C19" s="453" t="s">
        <v>891</v>
      </c>
      <c r="D19" s="453">
        <v>28543</v>
      </c>
      <c r="E19" s="453" t="s">
        <v>891</v>
      </c>
    </row>
    <row r="20" spans="1:5" ht="15.5">
      <c r="A20" s="123" t="s">
        <v>704</v>
      </c>
      <c r="B20" s="453">
        <v>41407</v>
      </c>
      <c r="C20" s="453" t="s">
        <v>891</v>
      </c>
      <c r="D20" s="453">
        <v>28663</v>
      </c>
      <c r="E20" s="453" t="s">
        <v>891</v>
      </c>
    </row>
    <row r="21" spans="1:5" ht="15.5">
      <c r="A21" s="123" t="s">
        <v>705</v>
      </c>
      <c r="B21" s="453">
        <v>41080</v>
      </c>
      <c r="C21" s="454">
        <f>(Overseas_visits_to_UK[[#This Row],[Trips (thousands)]]-B9)/B9</f>
        <v>4.9914381373476119E-2</v>
      </c>
      <c r="D21" s="453">
        <v>28396</v>
      </c>
      <c r="E21" s="454">
        <f>(Overseas_visits_to_UK[[#This Row],[Spend (£ Millions)]]-D9)/D9</f>
        <v>0.11733690092075234</v>
      </c>
    </row>
    <row r="22" spans="1:5" ht="15.5">
      <c r="A22" s="123" t="s">
        <v>706</v>
      </c>
      <c r="B22" s="453">
        <v>40691</v>
      </c>
      <c r="C22" s="454">
        <f>(Overseas_visits_to_UK[[#This Row],[Trips (thousands)]]-B10)/B10</f>
        <v>3.2950016500393468E-2</v>
      </c>
      <c r="D22" s="453">
        <v>28284</v>
      </c>
      <c r="E22" s="454">
        <f>(Overseas_visits_to_UK[[#This Row],[Spend (£ Millions)]]-D10)/D10</f>
        <v>0.1027760449157829</v>
      </c>
    </row>
    <row r="23" spans="1:5" ht="15.5">
      <c r="A23" s="123" t="s">
        <v>707</v>
      </c>
      <c r="B23" s="453">
        <v>40736</v>
      </c>
      <c r="C23" s="454">
        <f>(Overseas_visits_to_UK[[#This Row],[Trips (thousands)]]-B11)/B11</f>
        <v>3.3724972720582641E-2</v>
      </c>
      <c r="D23" s="453">
        <v>28270</v>
      </c>
      <c r="E23" s="454">
        <f>(Overseas_visits_to_UK[[#This Row],[Spend (£ Millions)]]-D11)/D11</f>
        <v>9.820526765597079E-2</v>
      </c>
    </row>
    <row r="24" spans="1:5" ht="15.5">
      <c r="A24" s="123" t="s">
        <v>708</v>
      </c>
      <c r="B24" s="453">
        <v>40780</v>
      </c>
      <c r="C24" s="454">
        <f>(Overseas_visits_to_UK[[#This Row],[Trips (thousands)]]-B12)/B12</f>
        <v>2.5241351568785198E-2</v>
      </c>
      <c r="D24" s="453">
        <v>28515</v>
      </c>
      <c r="E24" s="454">
        <f>(Overseas_visits_to_UK[[#This Row],[Spend (£ Millions)]]-D12)/D12</f>
        <v>9.4961984486598566E-2</v>
      </c>
    </row>
    <row r="25" spans="1:5" ht="15.5">
      <c r="A25" s="123" t="s">
        <v>709</v>
      </c>
      <c r="B25" s="453">
        <v>40453</v>
      </c>
      <c r="C25" s="454">
        <f>(Overseas_visits_to_UK[[#This Row],[Trips (thousands)]]-B13)/B13</f>
        <v>1.2361550632911393E-4</v>
      </c>
      <c r="D25" s="453">
        <v>28347</v>
      </c>
      <c r="E25" s="454">
        <f>(Overseas_visits_to_UK[[#This Row],[Spend (£ Millions)]]-D13)/D13</f>
        <v>6.6478555304740408E-2</v>
      </c>
    </row>
    <row r="26" spans="1:5" ht="15.5">
      <c r="A26" s="123" t="s">
        <v>710</v>
      </c>
      <c r="B26" s="453">
        <v>40448</v>
      </c>
      <c r="C26" s="454">
        <f>(Overseas_visits_to_UK[[#This Row],[Trips (thousands)]]-B14)/B14</f>
        <v>1.3120435697487312E-3</v>
      </c>
      <c r="D26" s="453">
        <v>28386</v>
      </c>
      <c r="E26" s="454">
        <f>(Overseas_visits_to_UK[[#This Row],[Spend (£ Millions)]]-D14)/D14</f>
        <v>6.4900960384153661E-2</v>
      </c>
    </row>
    <row r="27" spans="1:5" ht="15.5">
      <c r="A27" s="123" t="s">
        <v>711</v>
      </c>
      <c r="B27" s="453">
        <v>40289</v>
      </c>
      <c r="C27" s="454">
        <f>(Overseas_visits_to_UK[[#This Row],[Trips (thousands)]]-B15)/B15</f>
        <v>-8.9050699859782052E-3</v>
      </c>
      <c r="D27" s="453">
        <v>28300</v>
      </c>
      <c r="E27" s="454">
        <f>(Overseas_visits_to_UK[[#This Row],[Spend (£ Millions)]]-D15)/D15</f>
        <v>6.1435751256469884E-2</v>
      </c>
    </row>
    <row r="28" spans="1:5" ht="15.5">
      <c r="A28" s="123" t="s">
        <v>712</v>
      </c>
      <c r="B28" s="453">
        <v>40117</v>
      </c>
      <c r="C28" s="454">
        <f>(Overseas_visits_to_UK[[#This Row],[Trips (thousands)]]-B16)/B16</f>
        <v>-2.4344569288389514E-2</v>
      </c>
      <c r="D28" s="453">
        <v>27643</v>
      </c>
      <c r="E28" s="454">
        <f>(Overseas_visits_to_UK[[#This Row],[Spend (£ Millions)]]-D16)/D16</f>
        <v>1.18598777407665E-2</v>
      </c>
    </row>
    <row r="29" spans="1:5" ht="15.5">
      <c r="A29" s="123" t="s">
        <v>713</v>
      </c>
      <c r="B29" s="453">
        <v>39990</v>
      </c>
      <c r="C29" s="454">
        <f>(Overseas_visits_to_UK[[#This Row],[Trips (thousands)]]-B17)/B17</f>
        <v>-3.6780114170098993E-2</v>
      </c>
      <c r="D29" s="453">
        <v>27248</v>
      </c>
      <c r="E29" s="454">
        <f>(Overseas_visits_to_UK[[#This Row],[Spend (£ Millions)]]-D17)/D17</f>
        <v>-2.6579022577879394E-2</v>
      </c>
    </row>
    <row r="30" spans="1:5" ht="15.5">
      <c r="A30" s="472" t="s">
        <v>714</v>
      </c>
      <c r="B30" s="473">
        <v>39925</v>
      </c>
      <c r="C30" s="454">
        <f>(Overseas_visits_to_UK[[#This Row],[Trips (thousands)]]-B18)/B18</f>
        <v>-4.1600652935810646E-2</v>
      </c>
      <c r="D30" s="473">
        <v>26613</v>
      </c>
      <c r="E30" s="454">
        <f>(Overseas_visits_to_UK[[#This Row],[Spend (£ Millions)]]-D18)/D18</f>
        <v>-6.6701735928458711E-2</v>
      </c>
    </row>
    <row r="31" spans="1:5" ht="15.5">
      <c r="A31" s="472" t="s">
        <v>715</v>
      </c>
      <c r="B31" s="473">
        <v>40057</v>
      </c>
      <c r="C31" s="454">
        <f>(Overseas_visits_to_UK[[#This Row],[Trips (thousands)]]-B19)/B19</f>
        <v>-3.4352249168313968E-2</v>
      </c>
      <c r="D31" s="473">
        <v>26621</v>
      </c>
      <c r="E31" s="454">
        <f>(Overseas_visits_to_UK[[#This Row],[Spend (£ Millions)]]-D19)/D19</f>
        <v>-6.7337000315313741E-2</v>
      </c>
    </row>
    <row r="32" spans="1:5" ht="15.5">
      <c r="A32" s="472" t="s">
        <v>716</v>
      </c>
      <c r="B32" s="473">
        <v>39986</v>
      </c>
      <c r="C32" s="454">
        <f>(Overseas_visits_to_UK[[#This Row],[Trips (thousands)]]-B20)/B20</f>
        <v>-3.4317868959354701E-2</v>
      </c>
      <c r="D32" s="473">
        <v>26375</v>
      </c>
      <c r="E32" s="454">
        <f>(Overseas_visits_to_UK[[#This Row],[Spend (£ Millions)]]-D20)/D20</f>
        <v>-7.9824163555803643E-2</v>
      </c>
    </row>
    <row r="33" spans="1:5" ht="15.5">
      <c r="A33" s="472" t="s">
        <v>717</v>
      </c>
      <c r="B33" s="473">
        <v>40281</v>
      </c>
      <c r="C33" s="454">
        <f>(Overseas_visits_to_UK[[#This Row],[Trips (thousands)]]-B21)/B21</f>
        <v>-1.9449853943524831E-2</v>
      </c>
      <c r="D33" s="473">
        <v>26506</v>
      </c>
      <c r="E33" s="454">
        <f>(Overseas_visits_to_UK[[#This Row],[Spend (£ Millions)]]-D21)/D21</f>
        <v>-6.6558670235244394E-2</v>
      </c>
    </row>
    <row r="34" spans="1:5" ht="15.5">
      <c r="A34" s="472" t="s">
        <v>718</v>
      </c>
      <c r="B34" s="473">
        <v>40377</v>
      </c>
      <c r="C34" s="454">
        <f>(Overseas_visits_to_UK[[#This Row],[Trips (thousands)]]-B22)/B22</f>
        <v>-7.7166941092624902E-3</v>
      </c>
      <c r="D34" s="473">
        <v>26444</v>
      </c>
      <c r="E34" s="454">
        <f>(Overseas_visits_to_UK[[#This Row],[Spend (£ Millions)]]-D22)/D22</f>
        <v>-6.5054447744307742E-2</v>
      </c>
    </row>
    <row r="35" spans="1:5" ht="15.5">
      <c r="A35" s="472" t="s">
        <v>719</v>
      </c>
      <c r="B35" s="473">
        <v>40176</v>
      </c>
      <c r="C35" s="454">
        <f>(Overseas_visits_to_UK[[#This Row],[Trips (thousands)]]-B23)/B23</f>
        <v>-1.3747054202670856E-2</v>
      </c>
      <c r="D35" s="473">
        <v>26350</v>
      </c>
      <c r="E35" s="454">
        <f>(Overseas_visits_to_UK[[#This Row],[Spend (£ Millions)]]-D23)/D23</f>
        <v>-6.7916519278386989E-2</v>
      </c>
    </row>
    <row r="36" spans="1:5" ht="15.5">
      <c r="A36" s="472" t="s">
        <v>720</v>
      </c>
      <c r="B36" s="473">
        <v>40065</v>
      </c>
      <c r="C36" s="454">
        <f>(Overseas_visits_to_UK[[#This Row],[Trips (thousands)]]-B24)/B24</f>
        <v>-1.7533104462972043E-2</v>
      </c>
      <c r="D36" s="473">
        <v>26116</v>
      </c>
      <c r="E36" s="454">
        <f>(Overseas_visits_to_UK[[#This Row],[Spend (£ Millions)]]-D24)/D24</f>
        <v>-8.4131159039102232E-2</v>
      </c>
    </row>
    <row r="37" spans="1:5" ht="15.5">
      <c r="A37" s="472" t="s">
        <v>721</v>
      </c>
      <c r="B37" s="473">
        <v>39860</v>
      </c>
      <c r="C37" s="454">
        <f>(Overseas_visits_to_UK[[#This Row],[Trips (thousands)]]-B25)/B25</f>
        <v>-1.465898697253603E-2</v>
      </c>
      <c r="D37" s="473">
        <v>25783</v>
      </c>
      <c r="E37" s="454">
        <f>(Overseas_visits_to_UK[[#This Row],[Spend (£ Millions)]]-D25)/D25</f>
        <v>-9.0450488587857619E-2</v>
      </c>
    </row>
    <row r="38" spans="1:5" ht="15.5">
      <c r="A38" s="472" t="s">
        <v>722</v>
      </c>
      <c r="B38" s="473">
        <v>39684</v>
      </c>
      <c r="C38" s="454">
        <f>(Overseas_visits_to_UK[[#This Row],[Trips (thousands)]]-B26)/B26</f>
        <v>-1.8888449367088608E-2</v>
      </c>
      <c r="D38" s="473">
        <v>25745</v>
      </c>
      <c r="E38" s="454">
        <f>(Overseas_visits_to_UK[[#This Row],[Spend (£ Millions)]]-D26)/D26</f>
        <v>-9.303882195448461E-2</v>
      </c>
    </row>
    <row r="39" spans="1:5" ht="15.5">
      <c r="A39" s="472" t="s">
        <v>723</v>
      </c>
      <c r="B39" s="473">
        <v>39908</v>
      </c>
      <c r="C39" s="454">
        <f>(Overseas_visits_to_UK[[#This Row],[Trips (thousands)]]-B27)/B27</f>
        <v>-9.456675519372534E-3</v>
      </c>
      <c r="D39" s="473">
        <v>26074</v>
      </c>
      <c r="E39" s="454">
        <f>(Overseas_visits_to_UK[[#This Row],[Spend (£ Millions)]]-D27)/D27</f>
        <v>-7.8657243816254413E-2</v>
      </c>
    </row>
    <row r="40" spans="1:5" ht="15.5">
      <c r="A40" s="472" t="s">
        <v>724</v>
      </c>
      <c r="B40" s="473">
        <v>39891</v>
      </c>
      <c r="C40" s="454">
        <f>(Overseas_visits_to_UK[[#This Row],[Trips (thousands)]]-B28)/B28</f>
        <v>-5.6335219483012186E-3</v>
      </c>
      <c r="D40" s="473">
        <v>26300</v>
      </c>
      <c r="E40" s="454">
        <f>(Overseas_visits_to_UK[[#This Row],[Spend (£ Millions)]]-D28)/D28</f>
        <v>-4.8583728249466412E-2</v>
      </c>
    </row>
    <row r="41" spans="1:5" ht="15.5">
      <c r="A41" s="472" t="s">
        <v>725</v>
      </c>
      <c r="B41" s="473">
        <v>40183</v>
      </c>
      <c r="C41" s="454">
        <f>(Overseas_visits_to_UK[[#This Row],[Trips (thousands)]]-B29)/B29</f>
        <v>4.8262065516379094E-3</v>
      </c>
      <c r="D41" s="473">
        <v>26551</v>
      </c>
      <c r="E41" s="454">
        <f>(Overseas_visits_to_UK[[#This Row],[Spend (£ Millions)]]-D29)/D29</f>
        <v>-2.5579859072225486E-2</v>
      </c>
    </row>
    <row r="42" spans="1:5" ht="15.5">
      <c r="A42" s="472" t="s">
        <v>726</v>
      </c>
      <c r="B42" s="473">
        <v>40238</v>
      </c>
      <c r="C42" s="454">
        <f>(Overseas_visits_to_UK[[#This Row],[Trips (thousands)]]-B30)/B30</f>
        <v>7.8396994364433314E-3</v>
      </c>
      <c r="D42" s="473">
        <v>26866</v>
      </c>
      <c r="E42" s="454">
        <f>(Overseas_visits_to_UK[[#This Row],[Spend (£ Millions)]]-D30)/D30</f>
        <v>9.5066320970954039E-3</v>
      </c>
    </row>
    <row r="43" spans="1:5" ht="15.5">
      <c r="A43" s="472" t="s">
        <v>727</v>
      </c>
      <c r="B43" s="473">
        <v>40478</v>
      </c>
      <c r="C43" s="454">
        <f>(Overseas_visits_to_UK[[#This Row],[Trips (thousands)]]-B31)/B31</f>
        <v>1.0510023216915895E-2</v>
      </c>
      <c r="D43" s="473">
        <v>27299</v>
      </c>
      <c r="E43" s="454">
        <f>(Overseas_visits_to_UK[[#This Row],[Spend (£ Millions)]]-D31)/D31</f>
        <v>2.5468615003192967E-2</v>
      </c>
    </row>
    <row r="44" spans="1:5" ht="15.5">
      <c r="A44" s="472" t="s">
        <v>728</v>
      </c>
      <c r="B44" s="473">
        <v>40487</v>
      </c>
      <c r="C44" s="454">
        <f>(Overseas_visits_to_UK[[#This Row],[Trips (thousands)]]-B32)/B32</f>
        <v>1.2529385284849698E-2</v>
      </c>
      <c r="D44" s="473">
        <v>27670</v>
      </c>
      <c r="E44" s="454">
        <f>(Overseas_visits_to_UK[[#This Row],[Spend (£ Millions)]]-D32)/D32</f>
        <v>4.9099526066350714E-2</v>
      </c>
    </row>
    <row r="45" spans="1:5" ht="15.5">
      <c r="A45" s="472" t="s">
        <v>729</v>
      </c>
      <c r="B45" s="473">
        <v>40857</v>
      </c>
      <c r="C45" s="454">
        <f>(Overseas_visits_to_UK[[#This Row],[Trips (thousands)]]-B33)/B33</f>
        <v>1.4299545691517092E-2</v>
      </c>
      <c r="D45" s="473">
        <v>28447</v>
      </c>
      <c r="E45" s="454">
        <f>(Overseas_visits_to_UK[[#This Row],[Spend (£ Millions)]]-D33)/D33</f>
        <v>7.3228702935184492E-2</v>
      </c>
    </row>
    <row r="46" spans="1:5" ht="15.5">
      <c r="A46" s="472" t="s">
        <v>730</v>
      </c>
      <c r="B46" s="473">
        <v>41063</v>
      </c>
      <c r="C46" s="454">
        <f>(Overseas_visits_to_UK[[#This Row],[Trips (thousands)]]-B34)/B34</f>
        <v>1.6989870470812591E-2</v>
      </c>
      <c r="D46" s="473">
        <v>28827</v>
      </c>
      <c r="E46" s="454">
        <f>(Overseas_visits_to_UK[[#This Row],[Spend (£ Millions)]]-D34)/D34</f>
        <v>9.0114959915292697E-2</v>
      </c>
    </row>
    <row r="47" spans="1:5" ht="15.5">
      <c r="A47" s="472" t="s">
        <v>731</v>
      </c>
      <c r="B47" s="473">
        <v>41203</v>
      </c>
      <c r="C47" s="454">
        <f>(Overseas_visits_to_UK[[#This Row],[Trips (thousands)]]-B35)/B35</f>
        <v>2.5562524890481879E-2</v>
      </c>
      <c r="D47" s="473">
        <v>29047</v>
      </c>
      <c r="E47" s="454">
        <f>(Overseas_visits_to_UK[[#This Row],[Spend (£ Millions)]]-D35)/D35</f>
        <v>0.10235294117647059</v>
      </c>
    </row>
    <row r="48" spans="1:5" ht="15.5">
      <c r="A48" s="472" t="s">
        <v>732</v>
      </c>
      <c r="B48" s="473">
        <v>39520</v>
      </c>
      <c r="C48" s="454">
        <f>(Overseas_visits_to_UK[[#This Row],[Trips (thousands)]]-B36)/B36</f>
        <v>-1.3602895295145389E-2</v>
      </c>
      <c r="D48" s="473">
        <v>27987</v>
      </c>
      <c r="E48" s="454">
        <f>(Overseas_visits_to_UK[[#This Row],[Spend (£ Millions)]]-D36)/D36</f>
        <v>7.1641905345382145E-2</v>
      </c>
    </row>
    <row r="49" spans="1:5" ht="15.5">
      <c r="A49" s="472" t="s">
        <v>733</v>
      </c>
      <c r="B49" s="473">
        <v>36416</v>
      </c>
      <c r="C49" s="454">
        <f>(Overseas_visits_to_UK[[#This Row],[Trips (thousands)]]-B37)/B37</f>
        <v>-8.6402408429503266E-2</v>
      </c>
      <c r="D49" s="473">
        <v>26245</v>
      </c>
      <c r="E49" s="454">
        <f>(Overseas_visits_to_UK[[#This Row],[Spend (£ Millions)]]-D37)/D37</f>
        <v>1.7918783694682541E-2</v>
      </c>
    </row>
    <row r="50" spans="1:5" ht="15.5">
      <c r="A50" s="472" t="s">
        <v>734</v>
      </c>
      <c r="B50" s="473">
        <v>33105</v>
      </c>
      <c r="C50" s="454">
        <f>(Overseas_visits_to_UK[[#This Row],[Trips (thousands)]]-B38)/B38</f>
        <v>-0.16578469912307228</v>
      </c>
      <c r="D50" s="473">
        <v>23973</v>
      </c>
      <c r="E50" s="454">
        <f>(Overseas_visits_to_UK[[#This Row],[Spend (£ Millions)]]-D38)/D38</f>
        <v>-6.8828898815303949E-2</v>
      </c>
    </row>
    <row r="51" spans="1:5" ht="15.5">
      <c r="A51" s="472" t="s">
        <v>735</v>
      </c>
      <c r="B51" s="473">
        <v>29554</v>
      </c>
      <c r="C51" s="454">
        <f>(Overseas_visits_to_UK[[#This Row],[Trips (thousands)]]-B39)/B39</f>
        <v>-0.25944672747318831</v>
      </c>
      <c r="D51" s="473">
        <v>21309</v>
      </c>
      <c r="E51" s="454">
        <f>(Overseas_visits_to_UK[[#This Row],[Spend (£ Millions)]]-D39)/D39</f>
        <v>-0.18274909871903045</v>
      </c>
    </row>
    <row r="52" spans="1:5" ht="15.5">
      <c r="A52" s="472" t="s">
        <v>736</v>
      </c>
      <c r="B52" s="473">
        <v>26032</v>
      </c>
      <c r="C52" s="454">
        <f>(Overseas_visits_to_UK[[#This Row],[Trips (thousands)]]-B40)/B40</f>
        <v>-0.34742172419844075</v>
      </c>
      <c r="D52" s="473">
        <v>18288</v>
      </c>
      <c r="E52" s="454">
        <f>(Overseas_visits_to_UK[[#This Row],[Spend (£ Millions)]]-D40)/D40</f>
        <v>-0.30463878326996197</v>
      </c>
    </row>
    <row r="53" spans="1:5" ht="15.5">
      <c r="A53" s="472" t="s">
        <v>737</v>
      </c>
      <c r="B53" s="473">
        <v>22607</v>
      </c>
      <c r="C53" s="454">
        <f>(Overseas_visits_to_UK[[#This Row],[Trips (thousands)]]-B41)/B41</f>
        <v>-0.43739890003235199</v>
      </c>
      <c r="D53" s="473">
        <v>15297</v>
      </c>
      <c r="E53" s="454">
        <f>(Overseas_visits_to_UK[[#This Row],[Spend (£ Millions)]]-D41)/D41</f>
        <v>-0.42386350796580169</v>
      </c>
    </row>
    <row r="54" spans="1:5" ht="15.5">
      <c r="A54" s="472" t="s">
        <v>738</v>
      </c>
      <c r="B54" s="473">
        <v>20011</v>
      </c>
      <c r="C54" s="454">
        <f>(Overseas_visits_to_UK[[#This Row],[Trips (thousands)]]-B42)/B42</f>
        <v>-0.50268403002137285</v>
      </c>
      <c r="D54" s="473">
        <v>13152</v>
      </c>
      <c r="E54" s="454">
        <f>(Overseas_visits_to_UK[[#This Row],[Spend (£ Millions)]]-D42)/D42</f>
        <v>-0.51045931660835253</v>
      </c>
    </row>
    <row r="55" spans="1:5" ht="15.5">
      <c r="A55" s="472" t="s">
        <v>739</v>
      </c>
      <c r="B55" s="473">
        <v>16850</v>
      </c>
      <c r="C55" s="454">
        <f>(Overseas_visits_to_UK[[#This Row],[Trips (thousands)]]-B43)/B43</f>
        <v>-0.58372449231681411</v>
      </c>
      <c r="D55" s="473">
        <v>10777</v>
      </c>
      <c r="E55" s="454">
        <f>(Overseas_visits_to_UK[[#This Row],[Spend (£ Millions)]]-D43)/D43</f>
        <v>-0.60522363456536865</v>
      </c>
    </row>
    <row r="56" spans="1:5" ht="15.5">
      <c r="A56" s="472" t="s">
        <v>740</v>
      </c>
      <c r="B56" s="473">
        <v>14087</v>
      </c>
      <c r="C56" s="454">
        <f>(Overseas_visits_to_UK[[#This Row],[Trips (thousands)]]-B44)/B44</f>
        <v>-0.65206115543260801</v>
      </c>
      <c r="D56" s="473">
        <v>8732</v>
      </c>
      <c r="E56" s="454">
        <f>(Overseas_visits_to_UK[[#This Row],[Spend (£ Millions)]]-D44)/D44</f>
        <v>-0.68442356342609323</v>
      </c>
    </row>
    <row r="57" spans="1:5" ht="15.5">
      <c r="A57" s="472" t="s">
        <v>741</v>
      </c>
      <c r="B57" s="473">
        <v>11100</v>
      </c>
      <c r="C57" s="454">
        <f>(Overseas_visits_to_UK[[#This Row],[Trips (thousands)]]-B45)/B45</f>
        <v>-0.72832072839415518</v>
      </c>
      <c r="D57" s="473">
        <v>6209</v>
      </c>
      <c r="E57" s="454">
        <f>(Overseas_visits_to_UK[[#This Row],[Spend (£ Millions)]]-D45)/D45</f>
        <v>-0.78173445354518933</v>
      </c>
    </row>
    <row r="58" spans="1:5" ht="15.5">
      <c r="A58" s="472" t="s">
        <v>742</v>
      </c>
      <c r="B58" s="473">
        <v>8129</v>
      </c>
      <c r="C58" s="454">
        <f>(Overseas_visits_to_UK[[#This Row],[Trips (thousands)]]-B46)/B46</f>
        <v>-0.80203589606214842</v>
      </c>
      <c r="D58" s="473">
        <v>4259</v>
      </c>
      <c r="E58" s="454">
        <f>(Overseas_visits_to_UK[[#This Row],[Spend (£ Millions)]]-D46)/D46</f>
        <v>-0.85225656502584379</v>
      </c>
    </row>
    <row r="59" spans="1:5" ht="15.5">
      <c r="A59" s="472" t="s">
        <v>743</v>
      </c>
      <c r="B59" s="473">
        <v>5686</v>
      </c>
      <c r="C59" s="454">
        <f>(Overseas_visits_to_UK[[#This Row],[Trips (thousands)]]-B47)/B47</f>
        <v>-0.86200033978108392</v>
      </c>
      <c r="D59" s="473">
        <v>2803</v>
      </c>
      <c r="E59" s="454">
        <f>(Overseas_visits_to_UK[[#This Row],[Spend (£ Millions)]]-D47)/D47</f>
        <v>-0.90350122215719353</v>
      </c>
    </row>
    <row r="60" spans="1:5" ht="15.5">
      <c r="A60" s="472" t="s">
        <v>744</v>
      </c>
      <c r="B60" s="473">
        <v>4301</v>
      </c>
      <c r="C60" s="454">
        <f>(Overseas_visits_to_UK[[#This Row],[Trips (thousands)]]-B48)/B48</f>
        <v>-0.89116902834008094</v>
      </c>
      <c r="D60" s="473">
        <v>2112</v>
      </c>
      <c r="E60" s="454">
        <f>(Overseas_visits_to_UK[[#This Row],[Spend (£ Millions)]]-D48)/D48</f>
        <v>-0.92453639189623749</v>
      </c>
    </row>
    <row r="61" spans="1:5" ht="15.5">
      <c r="A61" s="472" t="s">
        <v>745</v>
      </c>
      <c r="B61" s="473">
        <v>4271</v>
      </c>
      <c r="C61" s="454">
        <f>(Overseas_visits_to_UK[[#This Row],[Trips (thousands)]]-B49)/B49</f>
        <v>-0.88271638840070299</v>
      </c>
      <c r="D61" s="473">
        <v>2117</v>
      </c>
      <c r="E61" s="454">
        <f>(Overseas_visits_to_UK[[#This Row],[Spend (£ Millions)]]-D49)/D49</f>
        <v>-0.91933701657458566</v>
      </c>
    </row>
    <row r="62" spans="1:5" ht="15.5">
      <c r="A62" s="472" t="s">
        <v>746</v>
      </c>
      <c r="B62" s="473">
        <v>4230</v>
      </c>
      <c r="C62" s="454">
        <f>(Overseas_visits_to_UK[[#This Row],[Trips (thousands)]]-B50)/B50</f>
        <v>-0.87222473946533752</v>
      </c>
      <c r="D62" s="473">
        <v>2176</v>
      </c>
      <c r="E62" s="454">
        <f>(Overseas_visits_to_UK[[#This Row],[Spend (£ Millions)]]-D50)/D50</f>
        <v>-0.90923121845409416</v>
      </c>
    </row>
    <row r="63" spans="1:5" ht="15.5">
      <c r="A63" s="472" t="s">
        <v>1000</v>
      </c>
      <c r="B63" s="473">
        <v>4180</v>
      </c>
      <c r="C63" s="454">
        <f>(Overseas_visits_to_UK[[#This Row],[Trips (thousands)]]-B51)/B51</f>
        <v>-0.85856398457061645</v>
      </c>
      <c r="D63" s="473">
        <v>2280</v>
      </c>
      <c r="E63" s="454">
        <f>(Overseas_visits_to_UK[[#This Row],[Spend (£ Millions)]]-D51)/D51</f>
        <v>-0.8930029564972547</v>
      </c>
    </row>
    <row r="64" spans="1:5" ht="15.5">
      <c r="A64" s="472" t="s">
        <v>760</v>
      </c>
      <c r="B64" s="473">
        <v>3878</v>
      </c>
      <c r="C64" s="454">
        <f>(Overseas_visits_to_UK[[#This Row],[Trips (thousands)]]-B52)/B52</f>
        <v>-0.85102950215119855</v>
      </c>
      <c r="D64" s="473">
        <v>2644</v>
      </c>
      <c r="E64" s="454">
        <f>(Overseas_visits_to_UK[[#This Row],[Spend (£ Millions)]]-D52)/D52</f>
        <v>-0.85542432195975504</v>
      </c>
    </row>
    <row r="65" spans="1:5" ht="15.5">
      <c r="A65" s="472" t="s">
        <v>773</v>
      </c>
      <c r="B65" s="473">
        <v>3644</v>
      </c>
      <c r="C65" s="454">
        <f>(Overseas_visits_to_UK[[#This Row],[Trips (thousands)]]-B53)/B53</f>
        <v>-0.83881098774715801</v>
      </c>
      <c r="D65" s="473">
        <v>2751</v>
      </c>
      <c r="E65" s="454">
        <f>(Overseas_visits_to_UK[[#This Row],[Spend (£ Millions)]]-D53)/D53</f>
        <v>-0.82016081584624434</v>
      </c>
    </row>
    <row r="66" spans="1:5" ht="15.5">
      <c r="A66" s="472" t="s">
        <v>996</v>
      </c>
      <c r="B66" s="473">
        <v>3897</v>
      </c>
      <c r="C66" s="454">
        <f>(Overseas_visits_to_UK[[#This Row],[Trips (thousands)]]-B54)/B54</f>
        <v>-0.80525710859027533</v>
      </c>
      <c r="D66" s="473">
        <v>3019</v>
      </c>
      <c r="E66" s="454">
        <f>(Overseas_visits_to_UK[[#This Row],[Spend (£ Millions)]]-D54)/D54</f>
        <v>-0.77045316301703159</v>
      </c>
    </row>
    <row r="67" spans="1:5" ht="15.5">
      <c r="A67" s="472" t="s">
        <v>997</v>
      </c>
      <c r="B67" s="473">
        <v>4333</v>
      </c>
      <c r="C67" s="454">
        <f>(Overseas_visits_to_UK[[#This Row],[Trips (thousands)]]-B55)/B55</f>
        <v>-0.74284866468842725</v>
      </c>
      <c r="D67" s="473">
        <v>3550</v>
      </c>
      <c r="E67" s="454">
        <f>(Overseas_visits_to_UK[[#This Row],[Spend (£ Millions)]]-D55)/D55</f>
        <v>-0.67059478519068383</v>
      </c>
    </row>
    <row r="68" spans="1:5" ht="15.5">
      <c r="A68" s="472" t="s">
        <v>1028</v>
      </c>
      <c r="B68" s="473">
        <v>5445</v>
      </c>
      <c r="C68" s="454">
        <f>(Overseas_visits_to_UK[[#This Row],[Trips (thousands)]]-B56)/B56</f>
        <v>-0.61347341520550858</v>
      </c>
      <c r="D68" s="473">
        <v>4489</v>
      </c>
      <c r="E68" s="454">
        <f>(Overseas_visits_to_UK[[#This Row],[Spend (£ Millions)]]-D56)/D56</f>
        <v>-0.48591387998167657</v>
      </c>
    </row>
    <row r="69" spans="1:5" ht="15.5">
      <c r="A69" s="472" t="s">
        <v>1029</v>
      </c>
      <c r="B69" s="473">
        <v>5938</v>
      </c>
      <c r="C69" s="454">
        <f>(Overseas_visits_to_UK[[#This Row],[Trips (thousands)]]-B57)/B57</f>
        <v>-0.46504504504504507</v>
      </c>
      <c r="D69" s="473">
        <v>5214</v>
      </c>
      <c r="E69" s="454">
        <f>(Overseas_visits_to_UK[[#This Row],[Spend (£ Millions)]]-D57)/D57</f>
        <v>-0.16025124818811404</v>
      </c>
    </row>
    <row r="70" spans="1:5" ht="15.5">
      <c r="A70" s="472" t="s">
        <v>1093</v>
      </c>
      <c r="B70" s="473">
        <v>6712</v>
      </c>
      <c r="C70" s="454">
        <f>(Overseas_visits_to_UK[[#This Row],[Trips (thousands)]]-B58)/B58</f>
        <v>-0.17431418378644359</v>
      </c>
      <c r="D70" s="473">
        <v>5840</v>
      </c>
      <c r="E70" s="454">
        <f>(Overseas_visits_to_UK[[#This Row],[Spend (£ Millions)]]-D58)/D58</f>
        <v>0.37121389997652032</v>
      </c>
    </row>
    <row r="71" spans="1:5" ht="15.5">
      <c r="A71" s="472" t="s">
        <v>1098</v>
      </c>
      <c r="B71" s="473">
        <v>7688</v>
      </c>
      <c r="C71" s="454">
        <f>(Overseas_visits_to_UK[[#This Row],[Trips (thousands)]]-B59)/B59</f>
        <v>0.35209285965529369</v>
      </c>
      <c r="D71" s="473">
        <v>6545</v>
      </c>
      <c r="E71" s="454">
        <f>(Overseas_visits_to_UK[[#This Row],[Spend (£ Millions)]]-D59)/D59</f>
        <v>1.3349982161969318</v>
      </c>
    </row>
    <row r="72" spans="1:5" ht="15.5">
      <c r="A72" s="472" t="s">
        <v>1099</v>
      </c>
      <c r="B72" s="473">
        <v>9487</v>
      </c>
      <c r="C72" s="454">
        <f>(Overseas_visits_to_UK[[#This Row],[Trips (thousands)]]-B60)/B60</f>
        <v>1.2057661009067659</v>
      </c>
      <c r="D72" s="473">
        <v>7819</v>
      </c>
      <c r="E72" s="454">
        <f>(Overseas_visits_to_UK[[#This Row],[Spend (£ Millions)]]-D60)/D60</f>
        <v>2.7021780303030303</v>
      </c>
    </row>
    <row r="73" spans="1:5" ht="15.5">
      <c r="A73" s="472" t="s">
        <v>1209</v>
      </c>
      <c r="B73" s="473">
        <v>11674</v>
      </c>
      <c r="C73" s="454">
        <f>(Overseas_visits_to_UK[[#This Row],[Trips (thousands)]]-B61)/B61</f>
        <v>1.7333177241863733</v>
      </c>
      <c r="D73" s="473">
        <v>9595</v>
      </c>
      <c r="E73" s="454">
        <f>(Overseas_visits_to_UK[[#This Row],[Spend (£ Millions)]]-D61)/D61</f>
        <v>3.5323571091166746</v>
      </c>
    </row>
    <row r="74" spans="1:5" ht="15.5">
      <c r="A74" s="472" t="s">
        <v>1244</v>
      </c>
      <c r="B74" s="473">
        <v>14316</v>
      </c>
      <c r="C74" s="454">
        <f>(Overseas_visits_to_UK[[#This Row],[Trips (thousands)]]-B62)/B62</f>
        <v>2.3843971631205676</v>
      </c>
      <c r="D74" s="473">
        <v>11690</v>
      </c>
      <c r="E74" s="454">
        <f>(Overseas_visits_to_UK[[#This Row],[Spend (£ Millions)]]-D62)/D62</f>
        <v>4.3722426470588234</v>
      </c>
    </row>
    <row r="75" spans="1:5" ht="15.5">
      <c r="A75" s="123" t="s">
        <v>1264</v>
      </c>
      <c r="B75" s="473">
        <v>17167</v>
      </c>
      <c r="C75" s="454">
        <f>(Overseas_visits_to_UK[[#This Row],[Trips (thousands)]]-B63)/B63</f>
        <v>3.1069377990430622</v>
      </c>
      <c r="D75" s="473">
        <v>14280</v>
      </c>
      <c r="E75" s="454">
        <f>(Overseas_visits_to_UK[[#This Row],[Spend (£ Millions)]]-D63)/D63</f>
        <v>5.2631578947368425</v>
      </c>
    </row>
    <row r="76" spans="1:5" ht="15.5">
      <c r="A76" s="123" t="s">
        <v>1267</v>
      </c>
      <c r="B76" s="453">
        <v>20281</v>
      </c>
      <c r="C76" s="454">
        <f>(Overseas_visits_to_UK[[#This Row],[Trips (thousands)]]-B64)/B64</f>
        <v>4.2297576070139247</v>
      </c>
      <c r="D76" s="453">
        <v>17104</v>
      </c>
      <c r="E76" s="454">
        <f>(Overseas_visits_to_UK[[#This Row],[Spend (£ Millions)]]-D64)/D64</f>
        <v>5.4689863842662634</v>
      </c>
    </row>
    <row r="77" spans="1:5" ht="15.5">
      <c r="A77" s="123" t="s">
        <v>1358</v>
      </c>
      <c r="B77" s="453">
        <v>23067</v>
      </c>
      <c r="C77" s="454">
        <f>(Overseas_visits_to_UK[[#This Row],[Trips (thousands)]]-B65)/B65</f>
        <v>5.3301317233808998</v>
      </c>
      <c r="D77" s="453">
        <v>19652</v>
      </c>
      <c r="E77" s="454">
        <f>(Overseas_visits_to_UK[[#This Row],[Spend (£ Millions)]]-D65)/D65</f>
        <v>6.1435841512177394</v>
      </c>
    </row>
    <row r="78" spans="1:5" ht="15.5">
      <c r="A78" s="615" t="s">
        <v>1359</v>
      </c>
      <c r="B78" s="616">
        <v>25074</v>
      </c>
      <c r="C78" s="454">
        <f>(Overseas_visits_to_UK[[#This Row],[Trips (thousands)]]-B66)/B66</f>
        <v>5.434180138568129</v>
      </c>
      <c r="D78" s="616">
        <v>21571</v>
      </c>
      <c r="E78" s="454">
        <f>(Overseas_visits_to_UK[[#This Row],[Spend (£ Millions)]]-D66)/D66</f>
        <v>6.1450811526995697</v>
      </c>
    </row>
    <row r="79" spans="1:5" ht="15.5">
      <c r="A79" s="615" t="s">
        <v>1374</v>
      </c>
      <c r="B79" s="616">
        <v>27390</v>
      </c>
      <c r="C79" s="454">
        <f>(Overseas_visits_to_UK[[#This Row],[Trips (thousands)]]-B67)/B67</f>
        <v>5.3212554811908612</v>
      </c>
      <c r="D79" s="616">
        <v>23675</v>
      </c>
      <c r="E79" s="454">
        <f>(Overseas_visits_to_UK[[#This Row],[Spend (£ Millions)]]-D67)/D67</f>
        <v>5.669014084507042</v>
      </c>
    </row>
    <row r="80" spans="1:5" ht="15.5">
      <c r="A80" s="615" t="s">
        <v>1375</v>
      </c>
      <c r="B80" s="616">
        <v>29158</v>
      </c>
      <c r="C80" s="454">
        <f>(Overseas_visits_to_UK[[#This Row],[Trips (thousands)]]-B68)/B68</f>
        <v>4.3550045913682274</v>
      </c>
      <c r="D80" s="616">
        <v>24838</v>
      </c>
      <c r="E80" s="454">
        <f>(Overseas_visits_to_UK[[#This Row],[Spend (£ Millions)]]-D68)/D68</f>
        <v>4.5330808643350409</v>
      </c>
    </row>
    <row r="81" spans="1:5" ht="15.5">
      <c r="A81" s="615" t="s">
        <v>1398</v>
      </c>
      <c r="B81" s="616">
        <v>31245</v>
      </c>
      <c r="C81" s="454">
        <f>(Overseas_visits_to_UK[[#This Row],[Trips (thousands)]]-B69)/B69</f>
        <v>4.2618726844055237</v>
      </c>
      <c r="D81" s="616">
        <v>26498</v>
      </c>
      <c r="E81" s="454">
        <f>(Overseas_visits_to_UK[[#This Row],[Spend (£ Millions)]]-D69)/D69</f>
        <v>4.0820866896816268</v>
      </c>
    </row>
    <row r="82" spans="1:5" ht="15.5">
      <c r="A82" s="615" t="s">
        <v>1611</v>
      </c>
      <c r="B82" s="616">
        <v>33306.291351706037</v>
      </c>
      <c r="C82" s="454">
        <f>(Overseas_visits_to_UK[[#This Row],[Trips (thousands)]]-B70)/B70</f>
        <v>3.9622007377392783</v>
      </c>
      <c r="D82" s="616">
        <v>27902.449474339319</v>
      </c>
      <c r="E82" s="454">
        <f>(Overseas_visits_to_UK[[#This Row],[Spend (£ Millions)]]-D70)/D70</f>
        <v>3.7778166908115272</v>
      </c>
    </row>
    <row r="83" spans="1:5" ht="15.5">
      <c r="A83" s="615" t="s">
        <v>1612</v>
      </c>
      <c r="B83" s="616">
        <v>34453.627905791007</v>
      </c>
      <c r="C83" s="454">
        <f>(Overseas_visits_to_UK[[#This Row],[Trips (thousands)]]-B71)/B71</f>
        <v>3.4814812572568949</v>
      </c>
      <c r="D83" s="616">
        <v>28502.590316630831</v>
      </c>
      <c r="E83" s="454">
        <f>(Overseas_visits_to_UK[[#This Row],[Spend (£ Millions)]]-D71)/D71</f>
        <v>3.3548648306540612</v>
      </c>
    </row>
    <row r="84" spans="1:5" ht="15.5">
      <c r="A84" s="615" t="s">
        <v>1623</v>
      </c>
      <c r="B84" s="616">
        <v>35192</v>
      </c>
      <c r="C84" s="454">
        <f>(Overseas_visits_to_UK[[#This Row],[Trips (thousands)]]-B72)/B72</f>
        <v>2.7094972067039107</v>
      </c>
      <c r="D84" s="616">
        <v>29270.000000000004</v>
      </c>
      <c r="E84" s="454">
        <f>(Overseas_visits_to_UK[[#This Row],[Spend (£ Millions)]]-D72)/D72</f>
        <v>2.7434454533827859</v>
      </c>
    </row>
    <row r="85" spans="1:5" ht="15.5">
      <c r="A85" s="760" t="s">
        <v>1624</v>
      </c>
      <c r="B85" s="761">
        <v>36058</v>
      </c>
      <c r="C85" s="454">
        <f>(Overseas_visits_to_UK[[#This Row],[Trips (thousands)]]-B73)/B73</f>
        <v>2.0887442179201643</v>
      </c>
      <c r="D85" s="761">
        <v>29733</v>
      </c>
      <c r="E85" s="454">
        <f>(Overseas_visits_to_UK[[#This Row],[Spend (£ Millions)]]-D73)/D73</f>
        <v>2.0988014590932775</v>
      </c>
    </row>
    <row r="86" spans="1:5" ht="15.5">
      <c r="A86" s="760" t="s">
        <v>1625</v>
      </c>
      <c r="B86" s="761">
        <v>36622</v>
      </c>
      <c r="C86" s="454">
        <f>(Overseas_visits_to_UK[[#This Row],[Trips (thousands)]]-B74)/B74</f>
        <v>1.5581167924001118</v>
      </c>
      <c r="D86" s="761">
        <v>30153</v>
      </c>
      <c r="E86" s="454">
        <f>(Overseas_visits_to_UK[[#This Row],[Spend (£ Millions)]]-D74)/D74</f>
        <v>1.5793840889649273</v>
      </c>
    </row>
    <row r="87" spans="1:5" ht="15.5">
      <c r="A87" s="760" t="s">
        <v>1626</v>
      </c>
      <c r="B87" s="761">
        <v>37117</v>
      </c>
      <c r="C87" s="454">
        <f>(Overseas_visits_to_UK[[#This Row],[Trips (thousands)]]-B75)/B75</f>
        <v>1.1621133570221938</v>
      </c>
      <c r="D87" s="761">
        <v>30323</v>
      </c>
      <c r="E87" s="454">
        <f>(Overseas_visits_to_UK[[#This Row],[Spend (£ Millions)]]-D75)/D75</f>
        <v>1.1234593837535014</v>
      </c>
    </row>
    <row r="88" spans="1:5" ht="15.5">
      <c r="A88" s="760" t="s">
        <v>1659</v>
      </c>
      <c r="B88" s="761">
        <v>37552</v>
      </c>
      <c r="C88" s="454">
        <f>(Overseas_visits_to_UK[[#This Row],[Trips (thousands)]]-B76)/B76</f>
        <v>0.85158522755288202</v>
      </c>
      <c r="D88" s="761">
        <v>30486</v>
      </c>
      <c r="E88" s="454">
        <f>(Overseas_visits_to_UK[[#This Row],[Spend (£ Millions)]]-D76)/D76</f>
        <v>0.78239008419083256</v>
      </c>
    </row>
    <row r="89" spans="1:5" ht="15.5">
      <c r="A89" s="760" t="s">
        <v>1711</v>
      </c>
      <c r="B89" s="761">
        <v>37687</v>
      </c>
      <c r="C89" s="454">
        <f>(Overseas_visits_to_UK[[#This Row],[Trips (thousands)]]-B77)/B77</f>
        <v>0.63380586985737197</v>
      </c>
      <c r="D89" s="761">
        <v>30702</v>
      </c>
      <c r="E89" s="454">
        <f>(Overseas_visits_to_UK[[#This Row],[Spend (£ Millions)]]-D77)/D77</f>
        <v>0.56228373702422141</v>
      </c>
    </row>
  </sheetData>
  <hyperlinks>
    <hyperlink ref="A7" location="Contents!A1" display="&lt;&lt; link back to contents &gt;&gt;"/>
  </hyperlink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40"/>
  <sheetViews>
    <sheetView showGridLines="0" zoomScaleNormal="100" workbookViewId="0"/>
  </sheetViews>
  <sheetFormatPr defaultColWidth="8.7265625" defaultRowHeight="15.5"/>
  <cols>
    <col min="1" max="1" width="81.453125" style="4" customWidth="1"/>
    <col min="2" max="2" width="53.453125" style="129" customWidth="1"/>
    <col min="3" max="3" width="9.7265625" style="4" customWidth="1"/>
    <col min="4" max="4" width="49.26953125" style="4" customWidth="1"/>
    <col min="5" max="5" width="19.7265625" style="106" customWidth="1"/>
    <col min="6" max="6" width="8.26953125" style="106" customWidth="1"/>
    <col min="7" max="8" width="10.7265625" style="4" customWidth="1"/>
    <col min="9" max="9" width="9.7265625" style="4" bestFit="1" customWidth="1"/>
    <col min="10" max="16384" width="8.7265625" style="4"/>
  </cols>
  <sheetData>
    <row r="1" spans="1:8" ht="19">
      <c r="A1" s="348" t="s">
        <v>982</v>
      </c>
    </row>
    <row r="2" spans="1:8">
      <c r="A2" s="4" t="s">
        <v>981</v>
      </c>
    </row>
    <row r="3" spans="1:8" ht="20.65" customHeight="1">
      <c r="A3" s="70" t="s">
        <v>134</v>
      </c>
    </row>
    <row r="4" spans="1:8" ht="20.65" customHeight="1">
      <c r="A4" s="70" t="s">
        <v>301</v>
      </c>
    </row>
    <row r="5" spans="1:8" ht="20.65" customHeight="1">
      <c r="A5" s="70" t="s">
        <v>180</v>
      </c>
    </row>
    <row r="6" spans="1:8" ht="20.65" customHeight="1">
      <c r="A6" s="70" t="s">
        <v>315</v>
      </c>
      <c r="B6" s="4"/>
      <c r="C6" s="7"/>
      <c r="D6" s="48"/>
      <c r="E6" s="48"/>
      <c r="F6" s="4"/>
    </row>
    <row r="7" spans="1:8" ht="20.65" customHeight="1">
      <c r="A7" s="70" t="s">
        <v>148</v>
      </c>
      <c r="B7" s="4"/>
      <c r="D7" s="106"/>
      <c r="F7" s="4"/>
    </row>
    <row r="8" spans="1:8" ht="20.65" customHeight="1">
      <c r="A8" s="70" t="s">
        <v>1130</v>
      </c>
      <c r="B8" s="4"/>
      <c r="D8" s="106"/>
      <c r="F8" s="4"/>
    </row>
    <row r="9" spans="1:8" ht="20.65" customHeight="1">
      <c r="A9" s="70" t="s">
        <v>149</v>
      </c>
      <c r="B9" s="4"/>
      <c r="D9" s="106"/>
      <c r="F9" s="4"/>
    </row>
    <row r="10" spans="1:8" s="403" customFormat="1" ht="63" customHeight="1">
      <c r="A10" s="58" t="s">
        <v>629</v>
      </c>
      <c r="B10" s="401" t="s">
        <v>628</v>
      </c>
      <c r="C10" s="400" t="s">
        <v>781</v>
      </c>
      <c r="D10" s="402" t="s">
        <v>1607</v>
      </c>
      <c r="E10" s="402" t="s">
        <v>961</v>
      </c>
      <c r="F10" s="402" t="s">
        <v>162</v>
      </c>
      <c r="G10" s="402" t="s">
        <v>279</v>
      </c>
      <c r="H10" s="700" t="s">
        <v>1631</v>
      </c>
    </row>
    <row r="11" spans="1:8" s="403" customFormat="1" ht="36" customHeight="1">
      <c r="A11" s="404" t="s">
        <v>958</v>
      </c>
      <c r="B11" s="403" t="s">
        <v>959</v>
      </c>
      <c r="C11" s="403" t="s">
        <v>438</v>
      </c>
      <c r="D11" s="405" t="s">
        <v>960</v>
      </c>
      <c r="E11" s="405" t="s">
        <v>1720</v>
      </c>
      <c r="F11" s="406">
        <v>45261</v>
      </c>
      <c r="G11" s="405" t="s">
        <v>280</v>
      </c>
      <c r="H11" s="750"/>
    </row>
    <row r="12" spans="1:8" s="403" customFormat="1" ht="26.15" customHeight="1">
      <c r="A12" s="404" t="s">
        <v>958</v>
      </c>
      <c r="B12" s="403" t="s">
        <v>959</v>
      </c>
      <c r="C12" s="403" t="s">
        <v>439</v>
      </c>
      <c r="D12" s="405" t="s">
        <v>960</v>
      </c>
      <c r="E12" s="405" t="s">
        <v>1720</v>
      </c>
      <c r="F12" s="406">
        <v>45261</v>
      </c>
      <c r="G12" s="405" t="s">
        <v>280</v>
      </c>
      <c r="H12" s="750"/>
    </row>
    <row r="13" spans="1:8" s="403" customFormat="1" ht="26.15" customHeight="1">
      <c r="A13" s="404" t="s">
        <v>1328</v>
      </c>
      <c r="B13" s="460" t="s">
        <v>1329</v>
      </c>
      <c r="C13" s="460" t="s">
        <v>438</v>
      </c>
      <c r="D13" s="436" t="s">
        <v>322</v>
      </c>
      <c r="E13" s="406" t="s">
        <v>1614</v>
      </c>
      <c r="F13" s="437">
        <v>45078</v>
      </c>
      <c r="G13" s="405" t="s">
        <v>132</v>
      </c>
      <c r="H13" s="699"/>
    </row>
    <row r="14" spans="1:8" s="403" customFormat="1" ht="26.15" customHeight="1">
      <c r="A14" s="404" t="s">
        <v>1328</v>
      </c>
      <c r="B14" s="460" t="s">
        <v>1329</v>
      </c>
      <c r="C14" s="460" t="s">
        <v>439</v>
      </c>
      <c r="D14" s="436" t="s">
        <v>322</v>
      </c>
      <c r="E14" s="406" t="s">
        <v>1614</v>
      </c>
      <c r="F14" s="437">
        <v>45078</v>
      </c>
      <c r="G14" s="405" t="s">
        <v>132</v>
      </c>
      <c r="H14" s="699"/>
    </row>
    <row r="15" spans="1:8" s="403" customFormat="1" ht="26.15" customHeight="1">
      <c r="A15" s="404" t="s">
        <v>309</v>
      </c>
      <c r="B15" s="407" t="s">
        <v>436</v>
      </c>
      <c r="C15" s="403" t="s">
        <v>438</v>
      </c>
      <c r="D15" s="405" t="s">
        <v>1269</v>
      </c>
      <c r="E15" s="405" t="s">
        <v>1717</v>
      </c>
      <c r="F15" s="406">
        <v>45261</v>
      </c>
      <c r="G15" s="405" t="s">
        <v>280</v>
      </c>
      <c r="H15" s="699"/>
    </row>
    <row r="16" spans="1:8" s="403" customFormat="1" ht="26.15" customHeight="1">
      <c r="A16" s="404" t="s">
        <v>309</v>
      </c>
      <c r="B16" s="407" t="s">
        <v>437</v>
      </c>
      <c r="C16" s="403" t="s">
        <v>438</v>
      </c>
      <c r="D16" s="405" t="s">
        <v>1269</v>
      </c>
      <c r="E16" s="405" t="s">
        <v>1717</v>
      </c>
      <c r="F16" s="406">
        <v>45261</v>
      </c>
      <c r="G16" s="405" t="s">
        <v>280</v>
      </c>
      <c r="H16" s="699"/>
    </row>
    <row r="17" spans="1:8" s="403" customFormat="1" ht="26.15" customHeight="1">
      <c r="A17" s="404" t="s">
        <v>309</v>
      </c>
      <c r="B17" s="407" t="s">
        <v>437</v>
      </c>
      <c r="C17" s="403" t="s">
        <v>439</v>
      </c>
      <c r="D17" s="405" t="s">
        <v>1269</v>
      </c>
      <c r="E17" s="405" t="s">
        <v>1717</v>
      </c>
      <c r="F17" s="406">
        <v>45261</v>
      </c>
      <c r="G17" s="405" t="s">
        <v>280</v>
      </c>
      <c r="H17" s="699"/>
    </row>
    <row r="18" spans="1:8" s="403" customFormat="1" ht="26.15" customHeight="1">
      <c r="A18" s="404" t="s">
        <v>1030</v>
      </c>
      <c r="B18" s="403" t="s">
        <v>1031</v>
      </c>
      <c r="C18" s="403" t="s">
        <v>438</v>
      </c>
      <c r="D18" s="405" t="s">
        <v>69</v>
      </c>
      <c r="E18" s="405" t="s">
        <v>1718</v>
      </c>
      <c r="F18" s="406">
        <v>45261</v>
      </c>
      <c r="G18" s="405" t="s">
        <v>280</v>
      </c>
      <c r="H18" s="699"/>
    </row>
    <row r="19" spans="1:8" s="403" customFormat="1" ht="26.15" customHeight="1">
      <c r="A19" s="404" t="s">
        <v>1030</v>
      </c>
      <c r="B19" s="403" t="s">
        <v>1031</v>
      </c>
      <c r="C19" s="403" t="s">
        <v>439</v>
      </c>
      <c r="D19" s="405" t="s">
        <v>69</v>
      </c>
      <c r="E19" s="405" t="s">
        <v>1718</v>
      </c>
      <c r="F19" s="406">
        <v>45261</v>
      </c>
      <c r="G19" s="405" t="s">
        <v>280</v>
      </c>
      <c r="H19" s="699"/>
    </row>
    <row r="20" spans="1:8" s="403" customFormat="1" ht="32.25" customHeight="1">
      <c r="A20" s="404" t="s">
        <v>1040</v>
      </c>
      <c r="B20" s="403" t="s">
        <v>1031</v>
      </c>
      <c r="C20" s="403" t="s">
        <v>438</v>
      </c>
      <c r="D20" s="405" t="s">
        <v>69</v>
      </c>
      <c r="E20" s="405" t="s">
        <v>1718</v>
      </c>
      <c r="F20" s="406">
        <v>45261</v>
      </c>
      <c r="G20" s="405" t="s">
        <v>280</v>
      </c>
      <c r="H20" s="699"/>
    </row>
    <row r="21" spans="1:8" s="403" customFormat="1" ht="32.25" customHeight="1">
      <c r="A21" s="404" t="s">
        <v>1040</v>
      </c>
      <c r="B21" s="403" t="s">
        <v>1031</v>
      </c>
      <c r="C21" s="403" t="s">
        <v>439</v>
      </c>
      <c r="D21" s="405" t="s">
        <v>69</v>
      </c>
      <c r="E21" s="405" t="s">
        <v>1718</v>
      </c>
      <c r="F21" s="406">
        <v>45261</v>
      </c>
      <c r="G21" s="405" t="s">
        <v>280</v>
      </c>
      <c r="H21" s="699"/>
    </row>
    <row r="22" spans="1:8" s="403" customFormat="1" ht="32.25" customHeight="1">
      <c r="A22" s="404" t="s">
        <v>886</v>
      </c>
      <c r="B22" s="403" t="s">
        <v>885</v>
      </c>
      <c r="C22" s="403" t="s">
        <v>438</v>
      </c>
      <c r="D22" s="405" t="s">
        <v>1269</v>
      </c>
      <c r="E22" s="405" t="s">
        <v>1627</v>
      </c>
      <c r="F22" s="406">
        <v>45078</v>
      </c>
      <c r="G22" s="405" t="s">
        <v>132</v>
      </c>
      <c r="H22" s="699"/>
    </row>
    <row r="23" spans="1:8" s="403" customFormat="1" ht="26.15" customHeight="1">
      <c r="A23" s="404" t="s">
        <v>887</v>
      </c>
      <c r="B23" s="403" t="s">
        <v>885</v>
      </c>
      <c r="C23" s="403" t="s">
        <v>438</v>
      </c>
      <c r="D23" s="405" t="s">
        <v>1269</v>
      </c>
      <c r="E23" s="405" t="s">
        <v>1627</v>
      </c>
      <c r="F23" s="406">
        <v>45078</v>
      </c>
      <c r="G23" s="405" t="s">
        <v>132</v>
      </c>
      <c r="H23" s="699"/>
    </row>
    <row r="24" spans="1:8" s="403" customFormat="1" ht="37.5" customHeight="1">
      <c r="A24" s="404" t="s">
        <v>887</v>
      </c>
      <c r="B24" s="403" t="s">
        <v>885</v>
      </c>
      <c r="C24" s="403" t="s">
        <v>439</v>
      </c>
      <c r="D24" s="405" t="s">
        <v>1269</v>
      </c>
      <c r="E24" s="405" t="s">
        <v>1627</v>
      </c>
      <c r="F24" s="406">
        <v>45078</v>
      </c>
      <c r="G24" s="405" t="s">
        <v>132</v>
      </c>
      <c r="H24" s="699"/>
    </row>
    <row r="25" spans="1:8" s="403" customFormat="1" ht="37.5" customHeight="1">
      <c r="A25" s="404" t="s">
        <v>292</v>
      </c>
      <c r="B25" s="407" t="s">
        <v>291</v>
      </c>
      <c r="C25" s="403" t="s">
        <v>627</v>
      </c>
      <c r="D25" s="405" t="s">
        <v>293</v>
      </c>
      <c r="E25" s="406">
        <v>45017</v>
      </c>
      <c r="F25" s="406">
        <v>45078</v>
      </c>
      <c r="G25" s="405" t="s">
        <v>132</v>
      </c>
      <c r="H25" s="699"/>
    </row>
    <row r="26" spans="1:8" s="403" customFormat="1" ht="37.5" customHeight="1">
      <c r="A26" s="404" t="s">
        <v>84</v>
      </c>
      <c r="B26" s="403" t="s">
        <v>73</v>
      </c>
      <c r="C26" s="403" t="s">
        <v>438</v>
      </c>
      <c r="D26" s="405" t="s">
        <v>1269</v>
      </c>
      <c r="E26" s="405" t="s">
        <v>1722</v>
      </c>
      <c r="F26" s="406">
        <v>45261</v>
      </c>
      <c r="G26" s="405" t="s">
        <v>1713</v>
      </c>
      <c r="H26" s="699"/>
    </row>
    <row r="27" spans="1:8" s="403" customFormat="1" ht="26.15" customHeight="1">
      <c r="A27" s="404" t="s">
        <v>1342</v>
      </c>
      <c r="B27" s="403" t="s">
        <v>73</v>
      </c>
      <c r="C27" s="403" t="s">
        <v>438</v>
      </c>
      <c r="D27" s="405" t="s">
        <v>1269</v>
      </c>
      <c r="E27" s="405" t="s">
        <v>1722</v>
      </c>
      <c r="F27" s="406">
        <v>45261</v>
      </c>
      <c r="G27" s="405" t="s">
        <v>1713</v>
      </c>
      <c r="H27" s="699"/>
    </row>
    <row r="28" spans="1:8" s="403" customFormat="1" ht="26.15" customHeight="1">
      <c r="A28" s="404" t="s">
        <v>84</v>
      </c>
      <c r="B28" s="403" t="s">
        <v>73</v>
      </c>
      <c r="C28" s="403" t="s">
        <v>439</v>
      </c>
      <c r="D28" s="405" t="s">
        <v>1269</v>
      </c>
      <c r="E28" s="405" t="s">
        <v>1722</v>
      </c>
      <c r="F28" s="406">
        <v>45261</v>
      </c>
      <c r="G28" s="405" t="s">
        <v>1713</v>
      </c>
      <c r="H28" s="699"/>
    </row>
    <row r="29" spans="1:8" s="403" customFormat="1" ht="31.5" customHeight="1">
      <c r="A29" s="404" t="s">
        <v>1342</v>
      </c>
      <c r="B29" s="403" t="s">
        <v>73</v>
      </c>
      <c r="C29" s="403" t="s">
        <v>439</v>
      </c>
      <c r="D29" s="405" t="s">
        <v>1269</v>
      </c>
      <c r="E29" s="405" t="s">
        <v>1722</v>
      </c>
      <c r="F29" s="406">
        <v>45261</v>
      </c>
      <c r="G29" s="405" t="s">
        <v>1713</v>
      </c>
      <c r="H29" s="699"/>
    </row>
    <row r="30" spans="1:8" s="403" customFormat="1" ht="26.15" customHeight="1">
      <c r="A30" s="404" t="s">
        <v>106</v>
      </c>
      <c r="B30" s="403" t="s">
        <v>88</v>
      </c>
      <c r="C30" s="403" t="s">
        <v>438</v>
      </c>
      <c r="D30" s="405" t="s">
        <v>1269</v>
      </c>
      <c r="E30" s="405" t="s">
        <v>1723</v>
      </c>
      <c r="F30" s="406">
        <v>45261</v>
      </c>
      <c r="G30" s="405" t="s">
        <v>1713</v>
      </c>
      <c r="H30" s="699"/>
    </row>
    <row r="31" spans="1:8" s="403" customFormat="1" ht="26.15" customHeight="1">
      <c r="A31" s="404" t="s">
        <v>106</v>
      </c>
      <c r="B31" s="403" t="s">
        <v>88</v>
      </c>
      <c r="C31" s="403" t="s">
        <v>439</v>
      </c>
      <c r="D31" s="405" t="s">
        <v>1269</v>
      </c>
      <c r="E31" s="405" t="s">
        <v>1723</v>
      </c>
      <c r="F31" s="406">
        <v>45261</v>
      </c>
      <c r="G31" s="405" t="s">
        <v>1713</v>
      </c>
      <c r="H31" s="699"/>
    </row>
    <row r="32" spans="1:8" s="403" customFormat="1" ht="26.15" customHeight="1">
      <c r="A32" s="404" t="s">
        <v>107</v>
      </c>
      <c r="B32" s="403" t="s">
        <v>88</v>
      </c>
      <c r="C32" s="403" t="s">
        <v>438</v>
      </c>
      <c r="D32" s="405" t="s">
        <v>1269</v>
      </c>
      <c r="E32" s="405" t="s">
        <v>1723</v>
      </c>
      <c r="F32" s="406">
        <v>45261</v>
      </c>
      <c r="G32" s="405" t="s">
        <v>1713</v>
      </c>
      <c r="H32" s="699"/>
    </row>
    <row r="33" spans="1:8" s="403" customFormat="1" ht="29.25" customHeight="1">
      <c r="A33" s="404" t="s">
        <v>107</v>
      </c>
      <c r="B33" s="403" t="s">
        <v>88</v>
      </c>
      <c r="C33" s="403" t="s">
        <v>439</v>
      </c>
      <c r="D33" s="405" t="s">
        <v>1269</v>
      </c>
      <c r="E33" s="405" t="s">
        <v>1723</v>
      </c>
      <c r="F33" s="406">
        <v>45261</v>
      </c>
      <c r="G33" s="405" t="s">
        <v>1713</v>
      </c>
      <c r="H33" s="699"/>
    </row>
    <row r="34" spans="1:8" s="403" customFormat="1" ht="26.15" customHeight="1">
      <c r="A34" s="404" t="s">
        <v>1079</v>
      </c>
      <c r="B34" s="407" t="s">
        <v>277</v>
      </c>
      <c r="C34" s="403" t="s">
        <v>438</v>
      </c>
      <c r="D34" s="405" t="s">
        <v>278</v>
      </c>
      <c r="E34" s="405" t="s">
        <v>1719</v>
      </c>
      <c r="F34" s="406">
        <v>45261</v>
      </c>
      <c r="G34" s="405" t="s">
        <v>280</v>
      </c>
      <c r="H34" s="699"/>
    </row>
    <row r="35" spans="1:8" s="403" customFormat="1" ht="33.75" customHeight="1">
      <c r="A35" s="404" t="s">
        <v>1080</v>
      </c>
      <c r="B35" s="407" t="s">
        <v>277</v>
      </c>
      <c r="C35" s="403" t="s">
        <v>438</v>
      </c>
      <c r="D35" s="405" t="s">
        <v>278</v>
      </c>
      <c r="E35" s="405" t="s">
        <v>1719</v>
      </c>
      <c r="F35" s="406">
        <v>45261</v>
      </c>
      <c r="G35" s="405" t="s">
        <v>280</v>
      </c>
      <c r="H35" s="699"/>
    </row>
    <row r="36" spans="1:8" s="403" customFormat="1" ht="26.15" customHeight="1">
      <c r="A36" s="404" t="s">
        <v>1079</v>
      </c>
      <c r="B36" s="407" t="s">
        <v>277</v>
      </c>
      <c r="C36" s="403" t="s">
        <v>439</v>
      </c>
      <c r="D36" s="405" t="s">
        <v>278</v>
      </c>
      <c r="E36" s="405" t="s">
        <v>1719</v>
      </c>
      <c r="F36" s="406">
        <v>45261</v>
      </c>
      <c r="G36" s="405" t="s">
        <v>280</v>
      </c>
      <c r="H36" s="699"/>
    </row>
    <row r="37" spans="1:8" s="403" customFormat="1" ht="26.15" customHeight="1">
      <c r="A37" s="404" t="s">
        <v>85</v>
      </c>
      <c r="B37" s="403" t="s">
        <v>72</v>
      </c>
      <c r="C37" s="403" t="s">
        <v>438</v>
      </c>
      <c r="D37" s="405" t="s">
        <v>1269</v>
      </c>
      <c r="E37" s="405" t="s">
        <v>1667</v>
      </c>
      <c r="F37" s="406">
        <v>45170</v>
      </c>
      <c r="G37" s="405" t="s">
        <v>132</v>
      </c>
      <c r="H37" s="699"/>
    </row>
    <row r="38" spans="1:8" s="403" customFormat="1" ht="26.15" customHeight="1">
      <c r="A38" s="404" t="s">
        <v>85</v>
      </c>
      <c r="B38" s="403" t="s">
        <v>72</v>
      </c>
      <c r="C38" s="403" t="s">
        <v>439</v>
      </c>
      <c r="D38" s="405" t="s">
        <v>1269</v>
      </c>
      <c r="E38" s="405" t="s">
        <v>1667</v>
      </c>
      <c r="F38" s="406">
        <v>45170</v>
      </c>
      <c r="G38" s="405" t="s">
        <v>132</v>
      </c>
      <c r="H38" s="699"/>
    </row>
    <row r="39" spans="1:8" s="403" customFormat="1" ht="26.15" customHeight="1">
      <c r="A39" s="404" t="s">
        <v>86</v>
      </c>
      <c r="B39" s="403" t="s">
        <v>72</v>
      </c>
      <c r="C39" s="403" t="s">
        <v>438</v>
      </c>
      <c r="D39" s="405" t="s">
        <v>1269</v>
      </c>
      <c r="E39" s="405" t="s">
        <v>1667</v>
      </c>
      <c r="F39" s="406">
        <v>45170</v>
      </c>
      <c r="G39" s="405" t="s">
        <v>132</v>
      </c>
      <c r="H39" s="699"/>
    </row>
    <row r="40" spans="1:8" s="403" customFormat="1" ht="26.15" customHeight="1">
      <c r="A40" s="404" t="s">
        <v>86</v>
      </c>
      <c r="B40" s="403" t="s">
        <v>72</v>
      </c>
      <c r="C40" s="403" t="s">
        <v>439</v>
      </c>
      <c r="D40" s="405" t="s">
        <v>1269</v>
      </c>
      <c r="E40" s="405" t="s">
        <v>1667</v>
      </c>
      <c r="F40" s="406">
        <v>45170</v>
      </c>
      <c r="G40" s="405" t="s">
        <v>132</v>
      </c>
      <c r="H40" s="699"/>
    </row>
    <row r="41" spans="1:8" s="403" customFormat="1" ht="26.15" customHeight="1">
      <c r="A41" s="404" t="s">
        <v>87</v>
      </c>
      <c r="B41" s="403" t="s">
        <v>72</v>
      </c>
      <c r="C41" s="403" t="s">
        <v>438</v>
      </c>
      <c r="D41" s="405" t="s">
        <v>1269</v>
      </c>
      <c r="E41" s="405" t="s">
        <v>1667</v>
      </c>
      <c r="F41" s="406">
        <v>45170</v>
      </c>
      <c r="G41" s="405" t="s">
        <v>132</v>
      </c>
      <c r="H41" s="699"/>
    </row>
    <row r="42" spans="1:8" s="403" customFormat="1" ht="26.15" customHeight="1">
      <c r="A42" s="404" t="s">
        <v>87</v>
      </c>
      <c r="B42" s="403" t="s">
        <v>72</v>
      </c>
      <c r="C42" s="403" t="s">
        <v>439</v>
      </c>
      <c r="D42" s="405" t="s">
        <v>1269</v>
      </c>
      <c r="E42" s="405" t="s">
        <v>1667</v>
      </c>
      <c r="F42" s="406">
        <v>45170</v>
      </c>
      <c r="G42" s="405" t="s">
        <v>132</v>
      </c>
      <c r="H42" s="699"/>
    </row>
    <row r="43" spans="1:8" s="403" customFormat="1" ht="26.15" customHeight="1">
      <c r="A43" s="404" t="s">
        <v>247</v>
      </c>
      <c r="B43" s="407" t="s">
        <v>246</v>
      </c>
      <c r="C43" s="403" t="s">
        <v>438</v>
      </c>
      <c r="D43" s="405" t="s">
        <v>248</v>
      </c>
      <c r="E43" s="405" t="s">
        <v>1618</v>
      </c>
      <c r="F43" s="406">
        <v>44713</v>
      </c>
      <c r="G43" s="405" t="s">
        <v>132</v>
      </c>
      <c r="H43" s="699"/>
    </row>
    <row r="44" spans="1:8" s="403" customFormat="1" ht="26.15" customHeight="1">
      <c r="A44" s="404" t="s">
        <v>247</v>
      </c>
      <c r="B44" s="407" t="s">
        <v>246</v>
      </c>
      <c r="C44" s="403" t="s">
        <v>439</v>
      </c>
      <c r="D44" s="405" t="s">
        <v>248</v>
      </c>
      <c r="E44" s="405" t="s">
        <v>1618</v>
      </c>
      <c r="F44" s="406">
        <v>44713</v>
      </c>
      <c r="G44" s="405" t="s">
        <v>132</v>
      </c>
      <c r="H44" s="699"/>
    </row>
    <row r="45" spans="1:8" s="403" customFormat="1" ht="26.15" customHeight="1">
      <c r="A45" s="404" t="s">
        <v>224</v>
      </c>
      <c r="B45" s="403" t="s">
        <v>1414</v>
      </c>
      <c r="C45" s="403" t="s">
        <v>438</v>
      </c>
      <c r="D45" s="405" t="s">
        <v>214</v>
      </c>
      <c r="E45" s="405" t="s">
        <v>1416</v>
      </c>
      <c r="F45" s="406">
        <v>44986</v>
      </c>
      <c r="G45" s="405" t="s">
        <v>132</v>
      </c>
      <c r="H45" s="699"/>
    </row>
    <row r="46" spans="1:8" s="403" customFormat="1" ht="31.5" customHeight="1">
      <c r="A46" s="404" t="s">
        <v>224</v>
      </c>
      <c r="B46" s="403" t="s">
        <v>1414</v>
      </c>
      <c r="C46" s="403" t="s">
        <v>439</v>
      </c>
      <c r="D46" s="405" t="s">
        <v>214</v>
      </c>
      <c r="E46" s="405" t="s">
        <v>1416</v>
      </c>
      <c r="F46" s="406">
        <v>44986</v>
      </c>
      <c r="G46" s="405" t="s">
        <v>132</v>
      </c>
      <c r="H46" s="699"/>
    </row>
    <row r="47" spans="1:8" s="403" customFormat="1" ht="32.25" customHeight="1">
      <c r="A47" s="404" t="s">
        <v>223</v>
      </c>
      <c r="B47" s="403" t="s">
        <v>1415</v>
      </c>
      <c r="C47" s="403" t="s">
        <v>438</v>
      </c>
      <c r="D47" s="405" t="s">
        <v>214</v>
      </c>
      <c r="E47" s="405" t="s">
        <v>1416</v>
      </c>
      <c r="F47" s="406">
        <v>44986</v>
      </c>
      <c r="G47" s="405" t="s">
        <v>132</v>
      </c>
      <c r="H47" s="699"/>
    </row>
    <row r="48" spans="1:8" s="403" customFormat="1" ht="26.15" customHeight="1">
      <c r="A48" s="404" t="s">
        <v>223</v>
      </c>
      <c r="B48" s="403" t="s">
        <v>1414</v>
      </c>
      <c r="C48" s="403" t="s">
        <v>439</v>
      </c>
      <c r="D48" s="405" t="s">
        <v>214</v>
      </c>
      <c r="E48" s="405" t="s">
        <v>1416</v>
      </c>
      <c r="F48" s="406">
        <v>44986</v>
      </c>
      <c r="G48" s="405" t="s">
        <v>132</v>
      </c>
      <c r="H48" s="699"/>
    </row>
    <row r="49" spans="1:8" s="403" customFormat="1" ht="26.15" customHeight="1">
      <c r="A49" s="404" t="s">
        <v>146</v>
      </c>
      <c r="B49" s="403" t="s">
        <v>64</v>
      </c>
      <c r="C49" s="403" t="s">
        <v>438</v>
      </c>
      <c r="D49" s="405" t="s">
        <v>65</v>
      </c>
      <c r="E49" s="405" t="s">
        <v>1511</v>
      </c>
      <c r="F49" s="406">
        <v>44986</v>
      </c>
      <c r="G49" s="405" t="s">
        <v>132</v>
      </c>
      <c r="H49" s="699"/>
    </row>
    <row r="50" spans="1:8" s="403" customFormat="1" ht="26.15" customHeight="1">
      <c r="A50" s="404" t="s">
        <v>146</v>
      </c>
      <c r="B50" s="403" t="s">
        <v>64</v>
      </c>
      <c r="C50" s="403" t="s">
        <v>439</v>
      </c>
      <c r="D50" s="405" t="s">
        <v>65</v>
      </c>
      <c r="E50" s="405" t="s">
        <v>1511</v>
      </c>
      <c r="F50" s="406">
        <v>44986</v>
      </c>
      <c r="G50" s="405" t="s">
        <v>132</v>
      </c>
      <c r="H50" s="699"/>
    </row>
    <row r="51" spans="1:8" s="403" customFormat="1" ht="26.15" customHeight="1">
      <c r="A51" s="404" t="s">
        <v>63</v>
      </c>
      <c r="B51" s="403" t="s">
        <v>64</v>
      </c>
      <c r="C51" s="403" t="s">
        <v>438</v>
      </c>
      <c r="D51" s="405" t="s">
        <v>65</v>
      </c>
      <c r="E51" s="405" t="s">
        <v>1511</v>
      </c>
      <c r="F51" s="406">
        <v>44986</v>
      </c>
      <c r="G51" s="405" t="s">
        <v>132</v>
      </c>
      <c r="H51" s="699"/>
    </row>
    <row r="52" spans="1:8" s="403" customFormat="1" ht="26.15" customHeight="1">
      <c r="A52" s="404" t="s">
        <v>63</v>
      </c>
      <c r="B52" s="403" t="s">
        <v>64</v>
      </c>
      <c r="C52" s="403" t="s">
        <v>439</v>
      </c>
      <c r="D52" s="405" t="s">
        <v>65</v>
      </c>
      <c r="E52" s="405" t="s">
        <v>1511</v>
      </c>
      <c r="F52" s="406">
        <v>44986</v>
      </c>
      <c r="G52" s="405" t="s">
        <v>132</v>
      </c>
      <c r="H52" s="699"/>
    </row>
    <row r="53" spans="1:8" s="403" customFormat="1" ht="33.75" customHeight="1">
      <c r="A53" s="404" t="s">
        <v>1510</v>
      </c>
      <c r="B53" s="403" t="s">
        <v>1451</v>
      </c>
      <c r="C53" s="403" t="s">
        <v>438</v>
      </c>
      <c r="D53" s="405" t="s">
        <v>960</v>
      </c>
      <c r="E53" s="548" t="s">
        <v>1654</v>
      </c>
      <c r="F53" s="584">
        <v>45170</v>
      </c>
      <c r="G53" s="405" t="s">
        <v>132</v>
      </c>
      <c r="H53" s="750"/>
    </row>
    <row r="54" spans="1:8" s="403" customFormat="1" ht="26.15" customHeight="1">
      <c r="A54" s="404" t="s">
        <v>1558</v>
      </c>
      <c r="B54" s="403" t="s">
        <v>1559</v>
      </c>
      <c r="C54" s="403" t="s">
        <v>438</v>
      </c>
      <c r="D54" s="405" t="s">
        <v>960</v>
      </c>
      <c r="E54" s="405" t="s">
        <v>1610</v>
      </c>
      <c r="F54" s="406">
        <v>44986</v>
      </c>
      <c r="G54" s="405" t="s">
        <v>132</v>
      </c>
      <c r="H54" s="699"/>
    </row>
    <row r="55" spans="1:8" s="403" customFormat="1" ht="26.15" customHeight="1">
      <c r="A55" s="404" t="s">
        <v>1560</v>
      </c>
      <c r="B55" s="403" t="s">
        <v>1451</v>
      </c>
      <c r="C55" s="403" t="s">
        <v>438</v>
      </c>
      <c r="D55" s="405" t="s">
        <v>960</v>
      </c>
      <c r="E55" s="405" t="s">
        <v>1610</v>
      </c>
      <c r="F55" s="406">
        <v>44986</v>
      </c>
      <c r="G55" s="405" t="s">
        <v>132</v>
      </c>
      <c r="H55" s="699"/>
    </row>
    <row r="56" spans="1:8" s="403" customFormat="1" ht="26.15" customHeight="1">
      <c r="A56" s="404" t="s">
        <v>1561</v>
      </c>
      <c r="B56" s="403" t="s">
        <v>1451</v>
      </c>
      <c r="C56" s="403" t="s">
        <v>438</v>
      </c>
      <c r="D56" s="405" t="s">
        <v>960</v>
      </c>
      <c r="E56" s="405" t="s">
        <v>1610</v>
      </c>
      <c r="F56" s="406">
        <v>44986</v>
      </c>
      <c r="G56" s="405" t="s">
        <v>132</v>
      </c>
      <c r="H56" s="699"/>
    </row>
    <row r="57" spans="1:8" s="403" customFormat="1" ht="34.5" customHeight="1">
      <c r="A57" s="404" t="s">
        <v>1562</v>
      </c>
      <c r="B57" s="403" t="s">
        <v>1451</v>
      </c>
      <c r="C57" s="403" t="s">
        <v>438</v>
      </c>
      <c r="D57" s="405" t="s">
        <v>960</v>
      </c>
      <c r="E57" s="405" t="s">
        <v>1610</v>
      </c>
      <c r="F57" s="406">
        <v>44986</v>
      </c>
      <c r="G57" s="405" t="s">
        <v>132</v>
      </c>
      <c r="H57" s="699"/>
    </row>
    <row r="58" spans="1:8" s="403" customFormat="1" ht="26.15" customHeight="1">
      <c r="A58" s="404" t="s">
        <v>1563</v>
      </c>
      <c r="B58" s="403" t="s">
        <v>1451</v>
      </c>
      <c r="C58" s="403" t="s">
        <v>438</v>
      </c>
      <c r="D58" s="405" t="s">
        <v>960</v>
      </c>
      <c r="E58" s="405" t="s">
        <v>1610</v>
      </c>
      <c r="F58" s="406">
        <v>44986</v>
      </c>
      <c r="G58" s="405" t="s">
        <v>132</v>
      </c>
      <c r="H58" s="699"/>
    </row>
    <row r="59" spans="1:8" s="403" customFormat="1" ht="26.15" customHeight="1">
      <c r="A59" s="404" t="s">
        <v>1564</v>
      </c>
      <c r="B59" s="403" t="s">
        <v>1451</v>
      </c>
      <c r="C59" s="403" t="s">
        <v>438</v>
      </c>
      <c r="D59" s="405" t="s">
        <v>960</v>
      </c>
      <c r="E59" s="405" t="s">
        <v>1610</v>
      </c>
      <c r="F59" s="406">
        <v>44986</v>
      </c>
      <c r="G59" s="405" t="s">
        <v>132</v>
      </c>
      <c r="H59" s="699"/>
    </row>
    <row r="60" spans="1:8" s="403" customFormat="1" ht="26.15" customHeight="1">
      <c r="A60" s="404" t="s">
        <v>1565</v>
      </c>
      <c r="B60" s="403" t="s">
        <v>1451</v>
      </c>
      <c r="C60" s="403" t="s">
        <v>438</v>
      </c>
      <c r="D60" s="405" t="s">
        <v>960</v>
      </c>
      <c r="E60" s="405" t="s">
        <v>1610</v>
      </c>
      <c r="F60" s="406">
        <v>44986</v>
      </c>
      <c r="G60" s="405" t="s">
        <v>132</v>
      </c>
      <c r="H60" s="699"/>
    </row>
    <row r="61" spans="1:8" s="403" customFormat="1" ht="26.15" customHeight="1">
      <c r="A61" s="404" t="s">
        <v>1566</v>
      </c>
      <c r="B61" s="403" t="s">
        <v>1451</v>
      </c>
      <c r="C61" s="403" t="s">
        <v>438</v>
      </c>
      <c r="D61" s="405" t="s">
        <v>960</v>
      </c>
      <c r="E61" s="405" t="s">
        <v>1610</v>
      </c>
      <c r="F61" s="406">
        <v>44986</v>
      </c>
      <c r="G61" s="405" t="s">
        <v>132</v>
      </c>
      <c r="H61" s="699"/>
    </row>
    <row r="62" spans="1:8" s="403" customFormat="1" ht="26.15" customHeight="1">
      <c r="A62" s="404" t="s">
        <v>1608</v>
      </c>
      <c r="B62" s="403" t="s">
        <v>1582</v>
      </c>
      <c r="C62" s="403" t="s">
        <v>439</v>
      </c>
      <c r="D62" s="405" t="s">
        <v>960</v>
      </c>
      <c r="E62" s="405" t="s">
        <v>995</v>
      </c>
      <c r="F62" s="406">
        <v>44986</v>
      </c>
      <c r="G62" s="405" t="s">
        <v>132</v>
      </c>
      <c r="H62" s="699"/>
    </row>
    <row r="63" spans="1:8" s="403" customFormat="1" ht="26.15" customHeight="1">
      <c r="A63" s="404" t="s">
        <v>1609</v>
      </c>
      <c r="B63" s="403" t="s">
        <v>1582</v>
      </c>
      <c r="C63" s="403" t="s">
        <v>439</v>
      </c>
      <c r="D63" s="405" t="s">
        <v>960</v>
      </c>
      <c r="E63" s="405" t="s">
        <v>1606</v>
      </c>
      <c r="F63" s="406">
        <v>44986</v>
      </c>
      <c r="G63" s="405" t="s">
        <v>132</v>
      </c>
      <c r="H63" s="699"/>
    </row>
    <row r="64" spans="1:8" s="403" customFormat="1" ht="26.15" customHeight="1">
      <c r="A64" s="404" t="s">
        <v>1581</v>
      </c>
      <c r="B64" s="403" t="s">
        <v>1582</v>
      </c>
      <c r="C64" s="403" t="s">
        <v>439</v>
      </c>
      <c r="D64" s="405" t="s">
        <v>960</v>
      </c>
      <c r="E64" s="405" t="s">
        <v>1610</v>
      </c>
      <c r="F64" s="406">
        <v>44986</v>
      </c>
      <c r="G64" s="405" t="s">
        <v>132</v>
      </c>
      <c r="H64" s="699"/>
    </row>
    <row r="65" spans="1:8" s="403" customFormat="1" ht="26.15" customHeight="1">
      <c r="A65" s="510" t="s">
        <v>1235</v>
      </c>
      <c r="B65" s="403" t="s">
        <v>1237</v>
      </c>
      <c r="C65" s="403" t="s">
        <v>627</v>
      </c>
      <c r="D65" s="405" t="s">
        <v>298</v>
      </c>
      <c r="E65" s="406" t="s">
        <v>1388</v>
      </c>
      <c r="F65" s="406">
        <v>44896</v>
      </c>
      <c r="G65" s="405" t="s">
        <v>132</v>
      </c>
      <c r="H65" s="699"/>
    </row>
    <row r="66" spans="1:8" s="403" customFormat="1" ht="26.15" customHeight="1">
      <c r="A66" s="510" t="s">
        <v>1236</v>
      </c>
      <c r="B66" s="407" t="s">
        <v>1100</v>
      </c>
      <c r="C66" s="403" t="s">
        <v>627</v>
      </c>
      <c r="D66" s="405" t="s">
        <v>298</v>
      </c>
      <c r="E66" s="406" t="s">
        <v>1100</v>
      </c>
      <c r="F66" s="406">
        <v>44896</v>
      </c>
      <c r="G66" s="405" t="s">
        <v>132</v>
      </c>
      <c r="H66" s="699"/>
    </row>
    <row r="67" spans="1:8" s="403" customFormat="1" ht="26.15" customHeight="1">
      <c r="A67" s="404" t="s">
        <v>1250</v>
      </c>
      <c r="B67" s="403" t="s">
        <v>1251</v>
      </c>
      <c r="C67" s="403" t="s">
        <v>627</v>
      </c>
      <c r="D67" s="405" t="s">
        <v>1252</v>
      </c>
      <c r="E67" s="406">
        <v>44896</v>
      </c>
      <c r="F67" s="406">
        <v>44896</v>
      </c>
      <c r="G67" s="405" t="s">
        <v>132</v>
      </c>
      <c r="H67" s="699"/>
    </row>
    <row r="68" spans="1:8" s="403" customFormat="1" ht="26.15" customHeight="1">
      <c r="A68" s="404" t="s">
        <v>784</v>
      </c>
      <c r="B68" s="407" t="s">
        <v>789</v>
      </c>
      <c r="C68" s="403" t="s">
        <v>438</v>
      </c>
      <c r="D68" s="405" t="s">
        <v>1269</v>
      </c>
      <c r="E68" s="405" t="s">
        <v>1657</v>
      </c>
      <c r="F68" s="406">
        <v>45170</v>
      </c>
      <c r="G68" s="405" t="s">
        <v>132</v>
      </c>
      <c r="H68" s="699"/>
    </row>
    <row r="69" spans="1:8" s="403" customFormat="1" ht="26.15" customHeight="1">
      <c r="A69" s="404" t="s">
        <v>783</v>
      </c>
      <c r="B69" s="407" t="s">
        <v>790</v>
      </c>
      <c r="C69" s="403" t="s">
        <v>438</v>
      </c>
      <c r="D69" s="405" t="s">
        <v>1269</v>
      </c>
      <c r="E69" s="405" t="s">
        <v>1657</v>
      </c>
      <c r="F69" s="406">
        <v>45170</v>
      </c>
      <c r="G69" s="405" t="s">
        <v>132</v>
      </c>
      <c r="H69" s="699"/>
    </row>
    <row r="70" spans="1:8" s="403" customFormat="1" ht="26.15" customHeight="1">
      <c r="A70" s="404" t="s">
        <v>783</v>
      </c>
      <c r="B70" s="407" t="s">
        <v>790</v>
      </c>
      <c r="C70" s="403" t="s">
        <v>439</v>
      </c>
      <c r="D70" s="405" t="s">
        <v>1269</v>
      </c>
      <c r="E70" s="405" t="s">
        <v>1657</v>
      </c>
      <c r="F70" s="406">
        <v>45170</v>
      </c>
      <c r="G70" s="405" t="s">
        <v>132</v>
      </c>
      <c r="H70" s="699"/>
    </row>
    <row r="71" spans="1:8" s="403" customFormat="1" ht="26.15" customHeight="1">
      <c r="A71" s="408" t="s">
        <v>866</v>
      </c>
      <c r="B71" s="407" t="s">
        <v>865</v>
      </c>
      <c r="C71" s="403" t="s">
        <v>438</v>
      </c>
      <c r="D71" s="405" t="s">
        <v>1269</v>
      </c>
      <c r="E71" s="405" t="s">
        <v>1657</v>
      </c>
      <c r="F71" s="406">
        <v>45139</v>
      </c>
      <c r="G71" s="405" t="s">
        <v>132</v>
      </c>
      <c r="H71" s="699"/>
    </row>
    <row r="72" spans="1:8" s="403" customFormat="1" ht="26.15" customHeight="1">
      <c r="A72" s="408" t="s">
        <v>868</v>
      </c>
      <c r="B72" s="407" t="s">
        <v>867</v>
      </c>
      <c r="C72" s="403" t="s">
        <v>438</v>
      </c>
      <c r="D72" s="405" t="s">
        <v>1269</v>
      </c>
      <c r="E72" s="405" t="s">
        <v>1657</v>
      </c>
      <c r="F72" s="406">
        <v>45139</v>
      </c>
      <c r="G72" s="405" t="s">
        <v>132</v>
      </c>
      <c r="H72" s="699"/>
    </row>
    <row r="73" spans="1:8" s="403" customFormat="1" ht="26.15" customHeight="1">
      <c r="A73" s="404" t="s">
        <v>275</v>
      </c>
      <c r="B73" s="403" t="s">
        <v>64</v>
      </c>
      <c r="C73" s="403" t="s">
        <v>438</v>
      </c>
      <c r="D73" s="405" t="s">
        <v>276</v>
      </c>
      <c r="E73" s="405" t="s">
        <v>1278</v>
      </c>
      <c r="F73" s="406">
        <v>44835</v>
      </c>
      <c r="G73" s="405" t="s">
        <v>132</v>
      </c>
      <c r="H73" s="699"/>
    </row>
    <row r="74" spans="1:8" s="403" customFormat="1" ht="26.15" customHeight="1">
      <c r="A74" s="404" t="s">
        <v>275</v>
      </c>
      <c r="B74" s="403" t="s">
        <v>64</v>
      </c>
      <c r="C74" s="403" t="s">
        <v>439</v>
      </c>
      <c r="D74" s="405" t="s">
        <v>276</v>
      </c>
      <c r="E74" s="405" t="s">
        <v>1278</v>
      </c>
      <c r="F74" s="406">
        <v>44835</v>
      </c>
      <c r="G74" s="405" t="s">
        <v>132</v>
      </c>
      <c r="H74" s="699"/>
    </row>
    <row r="75" spans="1:8" s="403" customFormat="1" ht="26.15" customHeight="1">
      <c r="A75" s="742" t="s">
        <v>1698</v>
      </c>
      <c r="B75" s="407" t="s">
        <v>964</v>
      </c>
      <c r="C75" s="403" t="s">
        <v>438</v>
      </c>
      <c r="D75" s="405" t="s">
        <v>1269</v>
      </c>
      <c r="E75" s="405" t="s">
        <v>1657</v>
      </c>
      <c r="F75" s="405">
        <v>45170</v>
      </c>
      <c r="G75" s="405" t="s">
        <v>132</v>
      </c>
      <c r="H75" s="405"/>
    </row>
    <row r="76" spans="1:8" s="403" customFormat="1" ht="26.15" customHeight="1">
      <c r="A76" s="742" t="s">
        <v>1701</v>
      </c>
      <c r="B76" s="407" t="s">
        <v>964</v>
      </c>
      <c r="C76" s="403" t="s">
        <v>438</v>
      </c>
      <c r="D76" s="405" t="s">
        <v>1269</v>
      </c>
      <c r="E76" s="405" t="s">
        <v>1702</v>
      </c>
      <c r="F76" s="405">
        <v>45170</v>
      </c>
      <c r="G76" s="405" t="s">
        <v>132</v>
      </c>
      <c r="H76" s="405"/>
    </row>
    <row r="77" spans="1:8" s="403" customFormat="1" ht="26.15" customHeight="1">
      <c r="A77" s="742" t="s">
        <v>1699</v>
      </c>
      <c r="B77" s="699" t="s">
        <v>964</v>
      </c>
      <c r="C77" s="699" t="s">
        <v>438</v>
      </c>
      <c r="D77" s="548" t="s">
        <v>1269</v>
      </c>
      <c r="E77" s="405" t="s">
        <v>1703</v>
      </c>
      <c r="F77" s="405">
        <v>45170</v>
      </c>
      <c r="G77" s="405" t="s">
        <v>132</v>
      </c>
      <c r="H77" s="405"/>
    </row>
    <row r="78" spans="1:8" s="403" customFormat="1" ht="26.15" customHeight="1">
      <c r="A78" s="742" t="s">
        <v>1700</v>
      </c>
      <c r="B78" s="699" t="s">
        <v>964</v>
      </c>
      <c r="C78" s="699" t="s">
        <v>438</v>
      </c>
      <c r="D78" s="548" t="s">
        <v>1269</v>
      </c>
      <c r="E78" s="405" t="s">
        <v>1704</v>
      </c>
      <c r="F78" s="405">
        <v>45170</v>
      </c>
      <c r="G78" s="405" t="s">
        <v>132</v>
      </c>
      <c r="H78" s="405"/>
    </row>
    <row r="79" spans="1:8" s="403" customFormat="1" ht="33.65" customHeight="1">
      <c r="A79" s="404" t="s">
        <v>98</v>
      </c>
      <c r="B79" s="403" t="s">
        <v>64</v>
      </c>
      <c r="C79" s="403" t="s">
        <v>438</v>
      </c>
      <c r="D79" s="405" t="s">
        <v>99</v>
      </c>
      <c r="E79" s="405" t="s">
        <v>1273</v>
      </c>
      <c r="F79" s="406">
        <v>44835</v>
      </c>
      <c r="G79" s="405" t="s">
        <v>132</v>
      </c>
      <c r="H79" s="699"/>
    </row>
    <row r="80" spans="1:8" s="403" customFormat="1" ht="38.25" customHeight="1">
      <c r="A80" s="404" t="s">
        <v>98</v>
      </c>
      <c r="B80" s="403" t="s">
        <v>64</v>
      </c>
      <c r="C80" s="403" t="s">
        <v>439</v>
      </c>
      <c r="D80" s="405" t="s">
        <v>99</v>
      </c>
      <c r="E80" s="405" t="s">
        <v>1273</v>
      </c>
      <c r="F80" s="406">
        <v>44835</v>
      </c>
      <c r="G80" s="405" t="s">
        <v>132</v>
      </c>
      <c r="H80" s="699"/>
    </row>
    <row r="81" spans="1:8" s="403" customFormat="1" ht="26.15" customHeight="1">
      <c r="A81" s="510" t="s">
        <v>1227</v>
      </c>
      <c r="B81" s="403" t="s">
        <v>1228</v>
      </c>
      <c r="C81" s="403" t="s">
        <v>627</v>
      </c>
      <c r="D81" s="405" t="s">
        <v>298</v>
      </c>
      <c r="E81" s="406" t="s">
        <v>1229</v>
      </c>
      <c r="F81" s="406">
        <v>44713</v>
      </c>
      <c r="G81" s="405" t="s">
        <v>132</v>
      </c>
      <c r="H81" s="699"/>
    </row>
    <row r="82" spans="1:8" s="403" customFormat="1" ht="26.15" customHeight="1">
      <c r="A82" s="404" t="s">
        <v>267</v>
      </c>
      <c r="B82" s="407" t="s">
        <v>269</v>
      </c>
      <c r="C82" s="403" t="s">
        <v>438</v>
      </c>
      <c r="D82" s="405" t="s">
        <v>268</v>
      </c>
      <c r="E82" s="405">
        <v>2020</v>
      </c>
      <c r="F82" s="406">
        <v>44348</v>
      </c>
      <c r="G82" s="405" t="s">
        <v>132</v>
      </c>
      <c r="H82" s="699"/>
    </row>
    <row r="83" spans="1:8" s="403" customFormat="1" ht="26.15" customHeight="1">
      <c r="A83" s="404" t="s">
        <v>226</v>
      </c>
      <c r="B83" s="407" t="s">
        <v>225</v>
      </c>
      <c r="C83" s="403" t="s">
        <v>439</v>
      </c>
      <c r="D83" s="411" t="s">
        <v>250</v>
      </c>
      <c r="E83" s="406">
        <v>44835</v>
      </c>
      <c r="F83" s="406">
        <v>44835</v>
      </c>
      <c r="G83" s="405" t="s">
        <v>1085</v>
      </c>
      <c r="H83" s="699"/>
    </row>
    <row r="84" spans="1:8" s="403" customFormat="1" ht="26.15" customHeight="1">
      <c r="A84" s="510" t="s">
        <v>1258</v>
      </c>
      <c r="B84" s="460" t="s">
        <v>69</v>
      </c>
      <c r="C84" s="460" t="s">
        <v>627</v>
      </c>
      <c r="D84" s="436" t="s">
        <v>69</v>
      </c>
      <c r="E84" s="437">
        <v>44743</v>
      </c>
      <c r="F84" s="437">
        <v>44743</v>
      </c>
      <c r="G84" s="436" t="s">
        <v>1085</v>
      </c>
      <c r="H84" s="699"/>
    </row>
    <row r="85" spans="1:8" s="403" customFormat="1" ht="26.15" customHeight="1">
      <c r="A85" s="404" t="s">
        <v>1062</v>
      </c>
      <c r="B85" s="403" t="s">
        <v>88</v>
      </c>
      <c r="C85" s="460" t="s">
        <v>438</v>
      </c>
      <c r="D85" s="405" t="s">
        <v>1269</v>
      </c>
      <c r="E85" s="436" t="s">
        <v>1213</v>
      </c>
      <c r="F85" s="437">
        <v>44713</v>
      </c>
      <c r="G85" s="436" t="s">
        <v>1085</v>
      </c>
      <c r="H85" s="699"/>
    </row>
    <row r="86" spans="1:8" s="403" customFormat="1" ht="26.15" customHeight="1">
      <c r="A86" s="404" t="s">
        <v>1062</v>
      </c>
      <c r="B86" s="403" t="s">
        <v>88</v>
      </c>
      <c r="C86" s="460" t="s">
        <v>439</v>
      </c>
      <c r="D86" s="405" t="s">
        <v>1269</v>
      </c>
      <c r="E86" s="436" t="s">
        <v>1213</v>
      </c>
      <c r="F86" s="437">
        <v>44713</v>
      </c>
      <c r="G86" s="436" t="s">
        <v>1085</v>
      </c>
      <c r="H86" s="699"/>
    </row>
    <row r="87" spans="1:8" s="403" customFormat="1" ht="26.15" customHeight="1">
      <c r="A87" s="404" t="s">
        <v>1117</v>
      </c>
      <c r="B87" s="403" t="s">
        <v>143</v>
      </c>
      <c r="C87" s="403" t="s">
        <v>438</v>
      </c>
      <c r="D87" s="405" t="s">
        <v>82</v>
      </c>
      <c r="E87" s="405" t="s">
        <v>1219</v>
      </c>
      <c r="F87" s="406">
        <v>44713</v>
      </c>
      <c r="G87" s="405" t="s">
        <v>1085</v>
      </c>
      <c r="H87" s="699"/>
    </row>
    <row r="88" spans="1:8" s="403" customFormat="1" ht="26.15" customHeight="1">
      <c r="A88" s="404" t="s">
        <v>1117</v>
      </c>
      <c r="B88" s="403" t="s">
        <v>143</v>
      </c>
      <c r="C88" s="403" t="s">
        <v>439</v>
      </c>
      <c r="D88" s="405" t="s">
        <v>82</v>
      </c>
      <c r="E88" s="405" t="s">
        <v>1219</v>
      </c>
      <c r="F88" s="406">
        <v>44713</v>
      </c>
      <c r="G88" s="405" t="s">
        <v>1085</v>
      </c>
      <c r="H88" s="699"/>
    </row>
    <row r="89" spans="1:8" s="403" customFormat="1" ht="26.15" customHeight="1">
      <c r="A89" s="404" t="s">
        <v>184</v>
      </c>
      <c r="B89" s="403" t="s">
        <v>143</v>
      </c>
      <c r="C89" s="403" t="s">
        <v>438</v>
      </c>
      <c r="D89" s="405" t="s">
        <v>82</v>
      </c>
      <c r="E89" s="405" t="s">
        <v>1218</v>
      </c>
      <c r="F89" s="406">
        <v>44713</v>
      </c>
      <c r="G89" s="405" t="s">
        <v>1085</v>
      </c>
      <c r="H89" s="699"/>
    </row>
    <row r="90" spans="1:8" s="403" customFormat="1" ht="26.15" customHeight="1">
      <c r="A90" s="404" t="s">
        <v>184</v>
      </c>
      <c r="B90" s="403" t="s">
        <v>143</v>
      </c>
      <c r="C90" s="403" t="s">
        <v>439</v>
      </c>
      <c r="D90" s="405" t="s">
        <v>82</v>
      </c>
      <c r="E90" s="405" t="s">
        <v>1218</v>
      </c>
      <c r="F90" s="406">
        <v>44713</v>
      </c>
      <c r="G90" s="405" t="s">
        <v>1085</v>
      </c>
      <c r="H90" s="699"/>
    </row>
    <row r="91" spans="1:8" s="403" customFormat="1" ht="26.15" customHeight="1">
      <c r="A91" s="404" t="s">
        <v>164</v>
      </c>
      <c r="B91" s="403" t="s">
        <v>143</v>
      </c>
      <c r="C91" s="403" t="s">
        <v>438</v>
      </c>
      <c r="D91" s="405" t="s">
        <v>82</v>
      </c>
      <c r="E91" s="405" t="s">
        <v>1218</v>
      </c>
      <c r="F91" s="406">
        <v>44713</v>
      </c>
      <c r="G91" s="405" t="s">
        <v>1085</v>
      </c>
      <c r="H91" s="699"/>
    </row>
    <row r="92" spans="1:8" s="403" customFormat="1" ht="26.15" customHeight="1">
      <c r="A92" s="404" t="s">
        <v>164</v>
      </c>
      <c r="B92" s="403" t="s">
        <v>143</v>
      </c>
      <c r="C92" s="403" t="s">
        <v>439</v>
      </c>
      <c r="D92" s="405" t="s">
        <v>82</v>
      </c>
      <c r="E92" s="405" t="s">
        <v>1218</v>
      </c>
      <c r="F92" s="406">
        <v>44713</v>
      </c>
      <c r="G92" s="405" t="s">
        <v>1085</v>
      </c>
      <c r="H92" s="699"/>
    </row>
    <row r="93" spans="1:8" s="403" customFormat="1" ht="26.15" customHeight="1">
      <c r="A93" s="404" t="s">
        <v>1355</v>
      </c>
      <c r="B93" s="403" t="s">
        <v>1357</v>
      </c>
      <c r="C93" s="403" t="s">
        <v>438</v>
      </c>
      <c r="D93" s="405" t="s">
        <v>1356</v>
      </c>
      <c r="E93" s="406">
        <v>44682</v>
      </c>
      <c r="F93" s="406">
        <v>44682</v>
      </c>
      <c r="G93" s="405" t="s">
        <v>1085</v>
      </c>
      <c r="H93" s="699"/>
    </row>
    <row r="94" spans="1:8" s="403" customFormat="1" ht="26.15" customHeight="1">
      <c r="A94" s="409" t="s">
        <v>835</v>
      </c>
      <c r="B94" s="407" t="s">
        <v>815</v>
      </c>
      <c r="C94" s="403" t="s">
        <v>438</v>
      </c>
      <c r="D94" s="405" t="s">
        <v>69</v>
      </c>
      <c r="E94" s="405" t="s">
        <v>1217</v>
      </c>
      <c r="F94" s="406">
        <v>44682</v>
      </c>
      <c r="G94" s="405" t="s">
        <v>1085</v>
      </c>
      <c r="H94" s="699"/>
    </row>
    <row r="95" spans="1:8" s="403" customFormat="1" ht="26.15" customHeight="1">
      <c r="A95" s="409" t="s">
        <v>841</v>
      </c>
      <c r="B95" s="407" t="s">
        <v>815</v>
      </c>
      <c r="C95" s="403" t="s">
        <v>438</v>
      </c>
      <c r="D95" s="405" t="s">
        <v>69</v>
      </c>
      <c r="E95" s="405" t="s">
        <v>1217</v>
      </c>
      <c r="F95" s="406">
        <v>44682</v>
      </c>
      <c r="G95" s="405" t="s">
        <v>1085</v>
      </c>
      <c r="H95" s="699"/>
    </row>
    <row r="96" spans="1:8" s="403" customFormat="1" ht="26.15" customHeight="1">
      <c r="A96" s="408" t="s">
        <v>847</v>
      </c>
      <c r="B96" s="407" t="s">
        <v>815</v>
      </c>
      <c r="C96" s="403" t="s">
        <v>438</v>
      </c>
      <c r="D96" s="405" t="s">
        <v>69</v>
      </c>
      <c r="E96" s="405" t="s">
        <v>1217</v>
      </c>
      <c r="F96" s="406">
        <v>44682</v>
      </c>
      <c r="G96" s="405" t="s">
        <v>1085</v>
      </c>
      <c r="H96" s="699"/>
    </row>
    <row r="97" spans="1:8" s="403" customFormat="1" ht="26.15" customHeight="1">
      <c r="A97" s="404" t="s">
        <v>1148</v>
      </c>
      <c r="B97" s="403" t="s">
        <v>1152</v>
      </c>
      <c r="C97" s="460" t="s">
        <v>627</v>
      </c>
      <c r="D97" s="436" t="s">
        <v>69</v>
      </c>
      <c r="E97" s="437">
        <v>44621</v>
      </c>
      <c r="F97" s="437">
        <v>44652</v>
      </c>
      <c r="G97" s="405" t="s">
        <v>1085</v>
      </c>
      <c r="H97" s="699"/>
    </row>
    <row r="98" spans="1:8" s="403" customFormat="1" ht="26.15" customHeight="1">
      <c r="A98" s="404" t="s">
        <v>1185</v>
      </c>
      <c r="B98" s="460" t="s">
        <v>1153</v>
      </c>
      <c r="C98" s="403" t="s">
        <v>438</v>
      </c>
      <c r="D98" s="436" t="s">
        <v>1154</v>
      </c>
      <c r="E98" s="437" t="s">
        <v>1155</v>
      </c>
      <c r="F98" s="437">
        <v>44652</v>
      </c>
      <c r="G98" s="405" t="s">
        <v>1085</v>
      </c>
      <c r="H98" s="699"/>
    </row>
    <row r="99" spans="1:8" s="403" customFormat="1" ht="26.15" customHeight="1">
      <c r="A99" s="404" t="s">
        <v>1197</v>
      </c>
      <c r="B99" s="460" t="s">
        <v>1153</v>
      </c>
      <c r="C99" s="403" t="s">
        <v>439</v>
      </c>
      <c r="D99" s="436" t="s">
        <v>1154</v>
      </c>
      <c r="E99" s="437" t="s">
        <v>1155</v>
      </c>
      <c r="F99" s="437">
        <v>44652</v>
      </c>
      <c r="G99" s="405" t="s">
        <v>1085</v>
      </c>
      <c r="H99" s="699"/>
    </row>
    <row r="100" spans="1:8" s="403" customFormat="1" ht="26.15" customHeight="1">
      <c r="A100" s="404" t="s">
        <v>1186</v>
      </c>
      <c r="B100" s="460" t="s">
        <v>1153</v>
      </c>
      <c r="C100" s="403" t="s">
        <v>438</v>
      </c>
      <c r="D100" s="436" t="s">
        <v>1154</v>
      </c>
      <c r="E100" s="437" t="s">
        <v>1155</v>
      </c>
      <c r="F100" s="437">
        <v>44652</v>
      </c>
      <c r="G100" s="405" t="s">
        <v>1085</v>
      </c>
      <c r="H100" s="699"/>
    </row>
    <row r="101" spans="1:8" s="403" customFormat="1" ht="26.15" customHeight="1">
      <c r="A101" s="404" t="s">
        <v>1186</v>
      </c>
      <c r="B101" s="460" t="s">
        <v>1153</v>
      </c>
      <c r="C101" s="403" t="s">
        <v>439</v>
      </c>
      <c r="D101" s="436" t="s">
        <v>1154</v>
      </c>
      <c r="E101" s="437" t="s">
        <v>1155</v>
      </c>
      <c r="F101" s="437">
        <v>44652</v>
      </c>
      <c r="G101" s="405" t="s">
        <v>1085</v>
      </c>
      <c r="H101" s="699"/>
    </row>
    <row r="102" spans="1:8" s="403" customFormat="1" ht="26.15" customHeight="1">
      <c r="A102" s="404" t="s">
        <v>1190</v>
      </c>
      <c r="B102" s="460" t="s">
        <v>1153</v>
      </c>
      <c r="C102" s="403" t="s">
        <v>438</v>
      </c>
      <c r="D102" s="436" t="s">
        <v>1154</v>
      </c>
      <c r="E102" s="437" t="s">
        <v>1155</v>
      </c>
      <c r="F102" s="437">
        <v>44652</v>
      </c>
      <c r="G102" s="405" t="s">
        <v>1085</v>
      </c>
      <c r="H102" s="699"/>
    </row>
    <row r="103" spans="1:8" s="403" customFormat="1" ht="26.15" customHeight="1">
      <c r="A103" s="404" t="s">
        <v>1190</v>
      </c>
      <c r="B103" s="460" t="s">
        <v>1153</v>
      </c>
      <c r="C103" s="403" t="s">
        <v>439</v>
      </c>
      <c r="D103" s="436" t="s">
        <v>1154</v>
      </c>
      <c r="E103" s="437" t="s">
        <v>1155</v>
      </c>
      <c r="F103" s="437">
        <v>44652</v>
      </c>
      <c r="G103" s="405" t="s">
        <v>1085</v>
      </c>
      <c r="H103" s="699"/>
    </row>
    <row r="104" spans="1:8" s="403" customFormat="1" ht="26.15" customHeight="1">
      <c r="A104" s="404" t="s">
        <v>1071</v>
      </c>
      <c r="B104" s="403" t="s">
        <v>88</v>
      </c>
      <c r="C104" s="460" t="s">
        <v>438</v>
      </c>
      <c r="D104" s="405" t="s">
        <v>1269</v>
      </c>
      <c r="E104" s="436" t="s">
        <v>1147</v>
      </c>
      <c r="F104" s="437">
        <v>44621</v>
      </c>
      <c r="G104" s="405" t="s">
        <v>1085</v>
      </c>
      <c r="H104" s="699"/>
    </row>
    <row r="105" spans="1:8" s="403" customFormat="1" ht="26.15" customHeight="1">
      <c r="A105" s="404" t="s">
        <v>1071</v>
      </c>
      <c r="B105" s="403" t="s">
        <v>88</v>
      </c>
      <c r="C105" s="460" t="s">
        <v>439</v>
      </c>
      <c r="D105" s="405" t="s">
        <v>1269</v>
      </c>
      <c r="E105" s="436" t="s">
        <v>1147</v>
      </c>
      <c r="F105" s="437">
        <v>44621</v>
      </c>
      <c r="G105" s="405" t="s">
        <v>1085</v>
      </c>
      <c r="H105" s="699"/>
    </row>
    <row r="106" spans="1:8" s="403" customFormat="1" ht="26.15" customHeight="1">
      <c r="A106" s="404" t="s">
        <v>1072</v>
      </c>
      <c r="B106" s="403" t="s">
        <v>88</v>
      </c>
      <c r="C106" s="460" t="s">
        <v>438</v>
      </c>
      <c r="D106" s="405" t="s">
        <v>1269</v>
      </c>
      <c r="E106" s="436" t="s">
        <v>1147</v>
      </c>
      <c r="F106" s="437">
        <v>44621</v>
      </c>
      <c r="G106" s="405" t="s">
        <v>1085</v>
      </c>
      <c r="H106" s="699"/>
    </row>
    <row r="107" spans="1:8" s="403" customFormat="1" ht="26.15" customHeight="1">
      <c r="A107" s="404" t="s">
        <v>1072</v>
      </c>
      <c r="B107" s="403" t="s">
        <v>88</v>
      </c>
      <c r="C107" s="460" t="s">
        <v>439</v>
      </c>
      <c r="D107" s="405" t="s">
        <v>1269</v>
      </c>
      <c r="E107" s="436" t="s">
        <v>1147</v>
      </c>
      <c r="F107" s="437">
        <v>44621</v>
      </c>
      <c r="G107" s="405" t="s">
        <v>1085</v>
      </c>
      <c r="H107" s="699"/>
    </row>
    <row r="108" spans="1:8" s="403" customFormat="1" ht="26.15" customHeight="1">
      <c r="A108" s="404" t="s">
        <v>1025</v>
      </c>
      <c r="B108" s="403" t="s">
        <v>143</v>
      </c>
      <c r="C108" s="403" t="s">
        <v>438</v>
      </c>
      <c r="D108" s="405" t="s">
        <v>82</v>
      </c>
      <c r="E108" s="405" t="s">
        <v>1105</v>
      </c>
      <c r="F108" s="437">
        <v>44593</v>
      </c>
      <c r="G108" s="405" t="s">
        <v>1085</v>
      </c>
      <c r="H108" s="699"/>
    </row>
    <row r="109" spans="1:8" s="403" customFormat="1" ht="26.15" customHeight="1">
      <c r="A109" s="404" t="s">
        <v>1025</v>
      </c>
      <c r="B109" s="403" t="s">
        <v>143</v>
      </c>
      <c r="C109" s="403" t="s">
        <v>439</v>
      </c>
      <c r="D109" s="405" t="s">
        <v>82</v>
      </c>
      <c r="E109" s="405" t="s">
        <v>1105</v>
      </c>
      <c r="F109" s="437">
        <v>44593</v>
      </c>
      <c r="G109" s="405" t="s">
        <v>1085</v>
      </c>
      <c r="H109" s="699"/>
    </row>
    <row r="110" spans="1:8" s="403" customFormat="1" ht="26.15" customHeight="1">
      <c r="A110" s="404" t="s">
        <v>1026</v>
      </c>
      <c r="B110" s="403" t="s">
        <v>143</v>
      </c>
      <c r="C110" s="403" t="s">
        <v>438</v>
      </c>
      <c r="D110" s="405" t="s">
        <v>82</v>
      </c>
      <c r="E110" s="405" t="s">
        <v>1105</v>
      </c>
      <c r="F110" s="437">
        <v>44593</v>
      </c>
      <c r="G110" s="405" t="s">
        <v>1085</v>
      </c>
      <c r="H110" s="699"/>
    </row>
    <row r="111" spans="1:8" s="403" customFormat="1" ht="26.15" customHeight="1">
      <c r="A111" s="404" t="s">
        <v>1027</v>
      </c>
      <c r="B111" s="403" t="s">
        <v>143</v>
      </c>
      <c r="C111" s="403" t="s">
        <v>439</v>
      </c>
      <c r="D111" s="405" t="s">
        <v>82</v>
      </c>
      <c r="E111" s="405" t="s">
        <v>1105</v>
      </c>
      <c r="F111" s="437">
        <v>44593</v>
      </c>
      <c r="G111" s="405" t="s">
        <v>1085</v>
      </c>
      <c r="H111" s="699"/>
    </row>
    <row r="112" spans="1:8" s="403" customFormat="1" ht="26.15" customHeight="1">
      <c r="A112" s="409" t="s">
        <v>823</v>
      </c>
      <c r="B112" s="407" t="s">
        <v>815</v>
      </c>
      <c r="C112" s="403" t="s">
        <v>438</v>
      </c>
      <c r="D112" s="405" t="s">
        <v>69</v>
      </c>
      <c r="E112" s="405" t="s">
        <v>1091</v>
      </c>
      <c r="F112" s="406">
        <v>44593</v>
      </c>
      <c r="G112" s="405" t="s">
        <v>1085</v>
      </c>
      <c r="H112" s="699"/>
    </row>
    <row r="113" spans="1:8" s="403" customFormat="1" ht="26.15" customHeight="1">
      <c r="A113" s="409" t="s">
        <v>833</v>
      </c>
      <c r="B113" s="407" t="s">
        <v>815</v>
      </c>
      <c r="C113" s="403" t="s">
        <v>438</v>
      </c>
      <c r="D113" s="405" t="s">
        <v>69</v>
      </c>
      <c r="E113" s="405" t="s">
        <v>1092</v>
      </c>
      <c r="F113" s="406">
        <v>44593</v>
      </c>
      <c r="G113" s="405" t="s">
        <v>1085</v>
      </c>
      <c r="H113" s="699"/>
    </row>
    <row r="114" spans="1:8" s="403" customFormat="1" ht="26.15" customHeight="1">
      <c r="A114" s="409" t="s">
        <v>834</v>
      </c>
      <c r="B114" s="407" t="s">
        <v>815</v>
      </c>
      <c r="C114" s="403" t="s">
        <v>438</v>
      </c>
      <c r="D114" s="405" t="s">
        <v>69</v>
      </c>
      <c r="E114" s="405" t="s">
        <v>1092</v>
      </c>
      <c r="F114" s="406">
        <v>44593</v>
      </c>
      <c r="G114" s="405" t="s">
        <v>1085</v>
      </c>
      <c r="H114" s="699"/>
    </row>
    <row r="115" spans="1:8" s="403" customFormat="1" ht="26.15" customHeight="1">
      <c r="A115" s="404" t="s">
        <v>66</v>
      </c>
      <c r="B115" s="403" t="s">
        <v>64</v>
      </c>
      <c r="C115" s="403" t="s">
        <v>438</v>
      </c>
      <c r="D115" s="405" t="s">
        <v>65</v>
      </c>
      <c r="E115" s="406" t="s">
        <v>995</v>
      </c>
      <c r="F115" s="406">
        <v>44531</v>
      </c>
      <c r="G115" s="405" t="s">
        <v>1085</v>
      </c>
      <c r="H115" s="699"/>
    </row>
    <row r="116" spans="1:8" s="403" customFormat="1" ht="26.15" customHeight="1">
      <c r="A116" s="404" t="s">
        <v>66</v>
      </c>
      <c r="B116" s="403" t="s">
        <v>64</v>
      </c>
      <c r="C116" s="403" t="s">
        <v>439</v>
      </c>
      <c r="D116" s="405" t="s">
        <v>65</v>
      </c>
      <c r="E116" s="406" t="s">
        <v>995</v>
      </c>
      <c r="F116" s="406">
        <v>44531</v>
      </c>
      <c r="G116" s="405" t="s">
        <v>1085</v>
      </c>
      <c r="H116" s="699"/>
    </row>
    <row r="117" spans="1:8" s="403" customFormat="1" ht="26.15" customHeight="1">
      <c r="A117" s="404" t="s">
        <v>67</v>
      </c>
      <c r="B117" s="403" t="s">
        <v>64</v>
      </c>
      <c r="C117" s="403" t="s">
        <v>438</v>
      </c>
      <c r="D117" s="405" t="s">
        <v>65</v>
      </c>
      <c r="E117" s="406" t="s">
        <v>995</v>
      </c>
      <c r="F117" s="406">
        <v>44531</v>
      </c>
      <c r="G117" s="405" t="s">
        <v>1085</v>
      </c>
      <c r="H117" s="699"/>
    </row>
    <row r="118" spans="1:8" s="403" customFormat="1" ht="26.15" customHeight="1">
      <c r="A118" s="404" t="s">
        <v>67</v>
      </c>
      <c r="B118" s="403" t="s">
        <v>64</v>
      </c>
      <c r="C118" s="403" t="s">
        <v>439</v>
      </c>
      <c r="D118" s="405" t="s">
        <v>65</v>
      </c>
      <c r="E118" s="406" t="s">
        <v>995</v>
      </c>
      <c r="F118" s="406">
        <v>44531</v>
      </c>
      <c r="G118" s="405" t="s">
        <v>1085</v>
      </c>
      <c r="H118" s="699"/>
    </row>
    <row r="119" spans="1:8" s="403" customFormat="1" ht="26.15" customHeight="1">
      <c r="A119" s="404" t="s">
        <v>68</v>
      </c>
      <c r="B119" s="403" t="s">
        <v>64</v>
      </c>
      <c r="C119" s="403" t="s">
        <v>438</v>
      </c>
      <c r="D119" s="405" t="s">
        <v>69</v>
      </c>
      <c r="E119" s="405" t="s">
        <v>1016</v>
      </c>
      <c r="F119" s="406">
        <v>44531</v>
      </c>
      <c r="G119" s="436" t="s">
        <v>1085</v>
      </c>
      <c r="H119" s="699"/>
    </row>
    <row r="120" spans="1:8" s="403" customFormat="1" ht="26.15" customHeight="1">
      <c r="A120" s="404" t="s">
        <v>68</v>
      </c>
      <c r="B120" s="403" t="s">
        <v>64</v>
      </c>
      <c r="C120" s="403" t="s">
        <v>439</v>
      </c>
      <c r="D120" s="405" t="s">
        <v>69</v>
      </c>
      <c r="E120" s="405" t="s">
        <v>1016</v>
      </c>
      <c r="F120" s="406">
        <v>44531</v>
      </c>
      <c r="G120" s="436" t="s">
        <v>1085</v>
      </c>
      <c r="H120" s="699"/>
    </row>
    <row r="121" spans="1:8" s="403" customFormat="1" ht="26.15" customHeight="1">
      <c r="A121" s="404" t="s">
        <v>1333</v>
      </c>
      <c r="B121" s="407" t="s">
        <v>983</v>
      </c>
      <c r="C121" s="403" t="s">
        <v>439</v>
      </c>
      <c r="D121" s="405" t="s">
        <v>1269</v>
      </c>
      <c r="E121" s="405">
        <v>2020</v>
      </c>
      <c r="F121" s="406">
        <v>44470</v>
      </c>
      <c r="G121" s="405" t="s">
        <v>1085</v>
      </c>
      <c r="H121" s="699"/>
    </row>
    <row r="122" spans="1:8" s="403" customFormat="1" ht="26.15" customHeight="1">
      <c r="A122" s="404" t="s">
        <v>914</v>
      </c>
      <c r="B122" s="403" t="s">
        <v>915</v>
      </c>
      <c r="C122" s="403" t="s">
        <v>627</v>
      </c>
      <c r="D122" s="405" t="s">
        <v>69</v>
      </c>
      <c r="E122" s="405">
        <v>2021</v>
      </c>
      <c r="F122" s="406">
        <v>44440</v>
      </c>
      <c r="G122" s="405" t="s">
        <v>1085</v>
      </c>
      <c r="H122" s="699"/>
    </row>
    <row r="123" spans="1:8" s="403" customFormat="1" ht="26.15" customHeight="1">
      <c r="A123" s="404" t="s">
        <v>934</v>
      </c>
      <c r="B123" s="403" t="s">
        <v>935</v>
      </c>
      <c r="C123" s="403" t="s">
        <v>438</v>
      </c>
      <c r="D123" s="405" t="s">
        <v>936</v>
      </c>
      <c r="E123" s="405">
        <v>2021</v>
      </c>
      <c r="F123" s="406">
        <v>44440</v>
      </c>
      <c r="G123" s="405" t="s">
        <v>1085</v>
      </c>
      <c r="H123" s="699"/>
    </row>
    <row r="124" spans="1:8" s="403" customFormat="1" ht="26.15" customHeight="1">
      <c r="A124" s="404" t="s">
        <v>937</v>
      </c>
      <c r="B124" s="403" t="s">
        <v>935</v>
      </c>
      <c r="C124" s="403" t="s">
        <v>438</v>
      </c>
      <c r="D124" s="405" t="s">
        <v>936</v>
      </c>
      <c r="E124" s="405">
        <v>2021</v>
      </c>
      <c r="F124" s="406">
        <v>44440</v>
      </c>
      <c r="G124" s="405" t="s">
        <v>1085</v>
      </c>
      <c r="H124" s="699"/>
    </row>
    <row r="125" spans="1:8" s="403" customFormat="1" ht="28.5" customHeight="1">
      <c r="A125" s="410" t="s">
        <v>974</v>
      </c>
      <c r="B125" s="407" t="s">
        <v>316</v>
      </c>
      <c r="C125" s="403" t="s">
        <v>438</v>
      </c>
      <c r="D125" s="405" t="s">
        <v>322</v>
      </c>
      <c r="E125" s="406">
        <v>44287</v>
      </c>
      <c r="F125" s="406">
        <v>44348</v>
      </c>
      <c r="G125" s="405" t="s">
        <v>1085</v>
      </c>
      <c r="H125" s="699"/>
    </row>
    <row r="126" spans="1:8" s="403" customFormat="1" ht="26.15" customHeight="1">
      <c r="A126" s="404" t="s">
        <v>630</v>
      </c>
      <c r="B126" s="407" t="s">
        <v>815</v>
      </c>
      <c r="C126" s="403" t="s">
        <v>627</v>
      </c>
      <c r="D126" s="405" t="s">
        <v>69</v>
      </c>
      <c r="E126" s="405" t="s">
        <v>641</v>
      </c>
      <c r="F126" s="406">
        <v>44348</v>
      </c>
      <c r="G126" s="405" t="s">
        <v>1085</v>
      </c>
      <c r="H126" s="699"/>
    </row>
    <row r="127" spans="1:8" s="403" customFormat="1" ht="26.15" customHeight="1">
      <c r="A127" s="404" t="s">
        <v>80</v>
      </c>
      <c r="B127" s="407" t="s">
        <v>73</v>
      </c>
      <c r="C127" s="403" t="s">
        <v>438</v>
      </c>
      <c r="D127" s="405" t="s">
        <v>81</v>
      </c>
      <c r="E127" s="406">
        <v>44013</v>
      </c>
      <c r="F127" s="406">
        <v>44348</v>
      </c>
      <c r="G127" s="405" t="s">
        <v>1085</v>
      </c>
      <c r="H127" s="699"/>
    </row>
    <row r="128" spans="1:8" s="403" customFormat="1" ht="26.15" customHeight="1">
      <c r="A128" s="404" t="s">
        <v>80</v>
      </c>
      <c r="B128" s="407" t="s">
        <v>73</v>
      </c>
      <c r="C128" s="403" t="s">
        <v>439</v>
      </c>
      <c r="D128" s="405" t="s">
        <v>81</v>
      </c>
      <c r="E128" s="406">
        <v>44013</v>
      </c>
      <c r="F128" s="406">
        <v>44348</v>
      </c>
      <c r="G128" s="405" t="s">
        <v>1085</v>
      </c>
      <c r="H128" s="699"/>
    </row>
    <row r="129" spans="1:8" s="403" customFormat="1" ht="26.15" customHeight="1">
      <c r="A129" s="404" t="s">
        <v>144</v>
      </c>
      <c r="B129" s="403" t="s">
        <v>143</v>
      </c>
      <c r="C129" s="403" t="s">
        <v>438</v>
      </c>
      <c r="D129" s="405" t="s">
        <v>82</v>
      </c>
      <c r="E129" s="405">
        <v>2020</v>
      </c>
      <c r="F129" s="406">
        <v>44256</v>
      </c>
      <c r="G129" s="405" t="s">
        <v>1085</v>
      </c>
      <c r="H129" s="699"/>
    </row>
    <row r="130" spans="1:8" s="403" customFormat="1" ht="26.15" customHeight="1">
      <c r="A130" s="404" t="s">
        <v>144</v>
      </c>
      <c r="B130" s="403" t="s">
        <v>143</v>
      </c>
      <c r="C130" s="403" t="s">
        <v>439</v>
      </c>
      <c r="D130" s="405" t="s">
        <v>82</v>
      </c>
      <c r="E130" s="405">
        <v>2020</v>
      </c>
      <c r="F130" s="406">
        <v>44256</v>
      </c>
      <c r="G130" s="405" t="s">
        <v>1085</v>
      </c>
      <c r="H130" s="699"/>
    </row>
    <row r="131" spans="1:8" s="403" customFormat="1" ht="26.15" customHeight="1">
      <c r="A131" s="404" t="s">
        <v>165</v>
      </c>
      <c r="B131" s="403" t="s">
        <v>143</v>
      </c>
      <c r="C131" s="403" t="s">
        <v>438</v>
      </c>
      <c r="D131" s="405" t="s">
        <v>82</v>
      </c>
      <c r="E131" s="405" t="s">
        <v>312</v>
      </c>
      <c r="F131" s="406">
        <v>44256</v>
      </c>
      <c r="G131" s="405" t="s">
        <v>1085</v>
      </c>
      <c r="H131" s="699"/>
    </row>
    <row r="132" spans="1:8" s="403" customFormat="1" ht="26.15" customHeight="1">
      <c r="A132" s="404" t="s">
        <v>165</v>
      </c>
      <c r="B132" s="403" t="s">
        <v>143</v>
      </c>
      <c r="C132" s="403" t="s">
        <v>439</v>
      </c>
      <c r="D132" s="405" t="s">
        <v>82</v>
      </c>
      <c r="E132" s="405" t="s">
        <v>312</v>
      </c>
      <c r="F132" s="406">
        <v>44256</v>
      </c>
      <c r="G132" s="405" t="s">
        <v>1085</v>
      </c>
      <c r="H132" s="699"/>
    </row>
    <row r="133" spans="1:8" s="403" customFormat="1" ht="26.15" customHeight="1">
      <c r="A133" s="404" t="s">
        <v>166</v>
      </c>
      <c r="B133" s="403" t="s">
        <v>143</v>
      </c>
      <c r="C133" s="403" t="s">
        <v>438</v>
      </c>
      <c r="D133" s="405" t="s">
        <v>82</v>
      </c>
      <c r="E133" s="405" t="s">
        <v>313</v>
      </c>
      <c r="F133" s="406">
        <v>44256</v>
      </c>
      <c r="G133" s="405" t="s">
        <v>1085</v>
      </c>
      <c r="H133" s="699"/>
    </row>
    <row r="134" spans="1:8" s="403" customFormat="1" ht="26.15" customHeight="1">
      <c r="A134" s="404" t="s">
        <v>166</v>
      </c>
      <c r="B134" s="403" t="s">
        <v>143</v>
      </c>
      <c r="C134" s="403" t="s">
        <v>439</v>
      </c>
      <c r="D134" s="405" t="s">
        <v>82</v>
      </c>
      <c r="E134" s="405" t="s">
        <v>313</v>
      </c>
      <c r="F134" s="406">
        <v>44256</v>
      </c>
      <c r="G134" s="405" t="s">
        <v>1085</v>
      </c>
      <c r="H134" s="699"/>
    </row>
    <row r="135" spans="1:8" s="403" customFormat="1" ht="26.15" customHeight="1">
      <c r="A135" s="404" t="s">
        <v>167</v>
      </c>
      <c r="B135" s="403" t="s">
        <v>143</v>
      </c>
      <c r="C135" s="403" t="s">
        <v>438</v>
      </c>
      <c r="D135" s="405" t="s">
        <v>82</v>
      </c>
      <c r="E135" s="405" t="s">
        <v>314</v>
      </c>
      <c r="F135" s="406">
        <v>44256</v>
      </c>
      <c r="G135" s="405" t="s">
        <v>1085</v>
      </c>
      <c r="H135" s="699"/>
    </row>
    <row r="136" spans="1:8" s="403" customFormat="1" ht="26.15" customHeight="1">
      <c r="A136" s="404" t="s">
        <v>167</v>
      </c>
      <c r="B136" s="403" t="s">
        <v>143</v>
      </c>
      <c r="C136" s="403" t="s">
        <v>439</v>
      </c>
      <c r="D136" s="405" t="s">
        <v>82</v>
      </c>
      <c r="E136" s="405" t="s">
        <v>314</v>
      </c>
      <c r="F136" s="406">
        <v>44256</v>
      </c>
      <c r="G136" s="405" t="s">
        <v>1085</v>
      </c>
      <c r="H136" s="699"/>
    </row>
    <row r="137" spans="1:8" s="403" customFormat="1" ht="26.15" customHeight="1">
      <c r="A137" s="404" t="s">
        <v>213</v>
      </c>
      <c r="B137" s="403" t="s">
        <v>212</v>
      </c>
      <c r="C137" s="403" t="s">
        <v>438</v>
      </c>
      <c r="D137" s="405" t="s">
        <v>214</v>
      </c>
      <c r="E137" s="405">
        <v>2020</v>
      </c>
      <c r="F137" s="406">
        <v>44075</v>
      </c>
      <c r="G137" s="405" t="s">
        <v>1085</v>
      </c>
      <c r="H137" s="699"/>
    </row>
    <row r="138" spans="1:8" s="403" customFormat="1" ht="26.15" customHeight="1">
      <c r="A138" s="404" t="s">
        <v>213</v>
      </c>
      <c r="B138" s="403" t="s">
        <v>212</v>
      </c>
      <c r="C138" s="403" t="s">
        <v>439</v>
      </c>
      <c r="D138" s="405" t="s">
        <v>214</v>
      </c>
      <c r="E138" s="405">
        <v>2020</v>
      </c>
      <c r="F138" s="406">
        <v>44075</v>
      </c>
      <c r="G138" s="405" t="s">
        <v>1085</v>
      </c>
      <c r="H138" s="699"/>
    </row>
    <row r="139" spans="1:8" s="403" customFormat="1" ht="31.5" customHeight="1">
      <c r="A139" s="404" t="s">
        <v>215</v>
      </c>
      <c r="B139" s="403" t="s">
        <v>212</v>
      </c>
      <c r="C139" s="403" t="s">
        <v>438</v>
      </c>
      <c r="D139" s="405" t="s">
        <v>214</v>
      </c>
      <c r="E139" s="405">
        <v>2020</v>
      </c>
      <c r="F139" s="406">
        <v>44075</v>
      </c>
      <c r="G139" s="405" t="s">
        <v>1085</v>
      </c>
      <c r="H139" s="699"/>
    </row>
    <row r="140" spans="1:8" s="403" customFormat="1" ht="26.15" customHeight="1">
      <c r="A140" s="404" t="s">
        <v>215</v>
      </c>
      <c r="B140" s="403" t="s">
        <v>212</v>
      </c>
      <c r="C140" s="403" t="s">
        <v>439</v>
      </c>
      <c r="D140" s="405" t="s">
        <v>214</v>
      </c>
      <c r="E140" s="405">
        <v>2020</v>
      </c>
      <c r="F140" s="406">
        <v>44075</v>
      </c>
      <c r="G140" s="405" t="s">
        <v>1085</v>
      </c>
      <c r="H140" s="699"/>
    </row>
  </sheetData>
  <sortState ref="A6:I106">
    <sortCondition ref="F6:F106" customList="New,Updated,No"/>
    <sortCondition descending="1" ref="E6:E106"/>
  </sortState>
  <phoneticPr fontId="99" type="noConversion"/>
  <hyperlinks>
    <hyperlink ref="A6" location="'Tourism Related Industries'!A1" display="definition of Industries included within Tourism Related Industries"/>
    <hyperlink ref="A49" location="'hours worked ASHE'!A1" display="Hours worked in tourism related industries"/>
    <hyperlink ref="A51" location="'weekly pay'!A1" display="Median weekly earnings in Tourism related industries"/>
    <hyperlink ref="A115" location="'ASHE - furlough'!A1" display="Percentage furloughed "/>
    <hyperlink ref="A117" location="'ASHE - furlough'!A1" display="Percentage furloughed on reduced pay"/>
    <hyperlink ref="A119" location="'furlough scheme'!A1" display="Coronavirus job retention scheme"/>
    <hyperlink ref="A127" location="'reasons not open in Jul'!A1" display="Establishments that didn’t open in July 2020"/>
    <hyperlink ref="A26" location="'Hotels rooms'!A1" display="Hotel rooms sold"/>
    <hyperlink ref="A27" location="'B&amp;B rooms'!A1" display="Other establishments"/>
    <hyperlink ref="A37" location="'air passenger flow'!A1" display="Total air passenger flow"/>
    <hyperlink ref="A39" location="'domestic air flow'!A1" display="Domestic air passenger flow"/>
    <hyperlink ref="A41" location="'international air flow'!A1" display="International air passenger flow"/>
    <hyperlink ref="A30" location="'Total NI overnight trips'!A1" display="Total NI overnight trips"/>
    <hyperlink ref="A79" location="businesses!A1" display="Businesses"/>
    <hyperlink ref="A7" location="Introduction!A1" display="Link to Introduction"/>
    <hyperlink ref="A3" location="'COVID Impact'!A1" display="Link to charts on Impact of COVID on tourism"/>
    <hyperlink ref="A4" location="'Time series'!A1" display="Link to charts on timeseries data in Tourism"/>
    <hyperlink ref="A129" location="'COVIDOP NI Summer Hols 2020'!A1" display="NI residents holiday in summer 2020"/>
    <hyperlink ref="A32" location="'NI overnight trips by dest'!A1" display="NI overnight trips-breakdown by destination"/>
    <hyperlink ref="A9" location="Contact!A1" display="Link to contact details for further information"/>
    <hyperlink ref="A133" location="'COVIDOP refund'!A1" display="Problems you've encountered with companies since the COVID outbreak (refunds)"/>
    <hyperlink ref="A135" location="'COVIDOP park'!A1" display="Have you been to a park or green space in last 7 days"/>
    <hyperlink ref="A89" location="'COVIDOP left house'!A1" display="For what reasons have you left the house in the last seven days"/>
    <hyperlink ref="A5" location="'Change year on year'!A1" display="Link to charts showing change year on year"/>
    <hyperlink ref="A137" location="'Nation Brands Index COVID'!A1" display="Comfort in visiting NI in the next 5 years"/>
    <hyperlink ref="A139" location="'NBI Country breakdown COVID'!A1" display="Comfort in visiting NI in the next 5 years (panel country breakdown)"/>
    <hyperlink ref="A45" location="'Nation Brands Index - ranking'!A1" display="Nation Brands Index - ranks"/>
    <hyperlink ref="A47" location="'Nation Brands Index Score'!A1" display="Nation Brands Index - scores"/>
    <hyperlink ref="A83" location="'google trends'!A1" display="Google travel trends (LGD)"/>
    <hyperlink ref="A43" location="'Travel Survey'!A1" display="NI Travel Survey"/>
    <hyperlink ref="A82" location="'Motorhome ownership'!A1" display="Licensed motorhomes by LGD"/>
    <hyperlink ref="A73" location="employees!A1" display="Number of full and part time jobs in Tourism related industries"/>
    <hyperlink ref="A34" location="'NI IE Traffic'!A1" display="TII traffic count of vehicles at the fifteen NI-IE border locations by vehicle type"/>
    <hyperlink ref="A25" location="'Online job posting'!A1" display="Online job posting"/>
    <hyperlink ref="A66" location="'TNI 360'!A1" display="Travel 360o Winter Edition"/>
    <hyperlink ref="A15" location="'airsea monthly'!A1" display="Departing passengers through NI ports (% through airports/seaports)"/>
    <hyperlink ref="A16" location="'airsea 12 monthly'!A1" display="Departing passengers through NI ports (% through airports/seaports)"/>
    <hyperlink ref="A17" location="airseachart!A1" display="Departing passengers through NI ports (% through airports/seaports)"/>
    <hyperlink ref="A91" location="'COVIDOP affect you'!A1" display="Ways COVID may affect you"/>
    <hyperlink ref="A92" location="'COVID affect you chart'!A1" display="Ways COVID may affect you"/>
    <hyperlink ref="A130" location="'COVIDOP Summer hols chart'!A1" display="NI residents holiday in summer 2020"/>
    <hyperlink ref="A131" location="'COVIDOP affect FF'!A1" display="Ways COVID may affect your family/friends"/>
    <hyperlink ref="A132" location="'COVIDOP affect FF chart'!A1" display="Ways COVID may affect your family/friends"/>
    <hyperlink ref="A134" location="'COVIDOP refund chart'!A1" display="Problems you've encountered with companies since the COVID outbreak (refunds)"/>
    <hyperlink ref="A136" location="'COVIDOP park chart'!A1" display="Have you been to a park or green space in last 7 days"/>
    <hyperlink ref="A90" location="'COVIDOP left house chart'!A1" display="Left the house to go to Visitor Attraction in the last 7 days"/>
    <hyperlink ref="A46" location="'NBI rank chart'!A1" display="Nation Brands Index - ranks"/>
    <hyperlink ref="A48" location="'NBI score chart'!A1" display="Nation Brands Index - scores"/>
    <hyperlink ref="A138" location="'NBI COVID chart'!A1" display="Comfort in visiting NI in the next 5 years"/>
    <hyperlink ref="A140" location="'NBI Country COVID response char'!A1" display="Comfort in visiting NI in the next 5 years (panel country breakdown)"/>
    <hyperlink ref="A28" location="'Hotel rooms chart'!A1" display="Hotel rooms sold"/>
    <hyperlink ref="A29" location="'B&amp;B rooms chart'!A1" display="Other establishments"/>
    <hyperlink ref="A128" location="'Reasons not open J chart'!A1" display="Reasons why establishments didn't open in July 2020"/>
    <hyperlink ref="A38" location="'APF chart'!A1" display="Total air passenger flow"/>
    <hyperlink ref="A40" location="'DAF Chart'!A1" display="Domestic air passenger flow"/>
    <hyperlink ref="A42" location="'international air flow chart'!A1" display="International air passenger flow"/>
    <hyperlink ref="A31" location="'NI overnight trips chart'!A1" display="Total NI overnight trips"/>
    <hyperlink ref="A33" location="'overnight trips des chart'!A1" display="NI overnight trips-breakdown by destination"/>
    <hyperlink ref="A116" location="'ASHE Furlough chart'!A1" display="Percentage furloughed "/>
    <hyperlink ref="A118" location="'ASHE red furlough chart'!A1" display="Percentage furloughed on reduced pay"/>
    <hyperlink ref="A35" location="'NI IE traffic change'!A1" display="TII traffic count of vehicles at the fifteen NI-IE border locations by vehicle type"/>
    <hyperlink ref="A36" location="'NI IE Traffic chart'!A1" display="TII traffic count of vehicles at the fifteen NI-IE border locations by vehicle type"/>
    <hyperlink ref="A120" location="'fulough scheme chart'!A1" display="Coronavirus job retention scheme"/>
    <hyperlink ref="A44" location="'Travel survey chart'!A1" display="NI Travel Survey"/>
    <hyperlink ref="A50" location="'hours worked chart'!A1" display="Median hours worked in tourism related industries"/>
    <hyperlink ref="A52" location="'weekly pay chart'!A1" display="Median weekly earnings in Tourism related industries"/>
    <hyperlink ref="A74" location="'employees chart'!A1" display="Number of full and part time jobs in Tourism related industries"/>
    <hyperlink ref="A80" location="'businesses chart'!A1" display="Businesses"/>
    <hyperlink ref="A126" location="'Red Green Amber list impact'!A1" display="Red, amber and green travel lists and oversees vists from the UK"/>
    <hyperlink ref="A68" location="'SC Stock'!A1" display="Self-Catering Stock"/>
    <hyperlink ref="A121" location="'SC Questions'!A1" display="Self-Catering Additional questions"/>
    <hyperlink ref="A70" location="'SC Occupancy chart'!A1" display="Self-Catering Occupancy Rates"/>
    <hyperlink ref="A112" location="'Travellers receive vaccine'!A1" display="How many travellers have received the vaccine?"/>
    <hyperlink ref="A113" location="'Travellers SD safety journey'!A1" display="How safe did social distancing make travellers feel during their journy over time?"/>
    <hyperlink ref="A114" location="'Travellers SD airports'!A1" display="How safe did social distancing make travellers feel in airports?"/>
    <hyperlink ref="A94" location="'Travellers Testing'!A1" display="How important do travellers think testing is for travelling?"/>
    <hyperlink ref="A95" location="'UK Res follow COVID restriction'!A1" display="How difficult for UK residents to follow overseas restrictions over time?"/>
    <hyperlink ref="A96" location="'UK restrictions understood'!A1" display="How well understood are UK restrictions by overseas travellers?"/>
    <hyperlink ref="A71" location="'Hotel stock'!A1" display="Hotel stock in Northern Ireland"/>
    <hyperlink ref="A72" location="'Accommodation stock'!A1" display="Guesthouse, Guest Accommodation and Bed Breakfast stock in Northern Ireland"/>
    <hyperlink ref="A22" location="'Cruise Ships Monthly'!A1" display="Total Cruise Ships and Capacity (monthly)"/>
    <hyperlink ref="A23" location="'Cruise Ships 12MR'!A1" display="Total Cruise Ships and Capacity (12 month rolling)"/>
    <hyperlink ref="A24" location="'Cruise Chart'!A1" display="Total Cruise Ships and Capacity (12 month rolling)"/>
    <hyperlink ref="A123" location="'NBI 2021 handle healthcare ove'!A1" display="Opinion of how Northern Ireland handles healthcare crises - overall (proportions)"/>
    <hyperlink ref="A124" location="'NBI Country COVID response char'!A1" display="Opinion of how Northern Ireland handles healthcare crises - by panel country"/>
    <hyperlink ref="A122" location="'House prices'!A1" display="House prices in tourist hotspots increasingly out of reach for young and low paid"/>
    <hyperlink ref="A11" location="Redundancies!A1" display="Confirmed Redundancies, Northern Ireland"/>
    <hyperlink ref="A12" location="'Redundancies chart'!A1" display="Confirmed Redundancies, Northern Ireland"/>
    <hyperlink ref="A75" location="'Top 10 attractions'!A1" display="Top Ten Participating Visitor Attractions Visitor Numbers"/>
    <hyperlink ref="A76" location="'Top 10 Parks-Forests-Gardens'!A1" display="Top Ten Participating Country Parks/Parks/Forests/Gardens Visitor Attractions Numbers"/>
    <hyperlink ref="A69" location="'SC Occupancy'!A1" display="Self-Catering Occupancy Rates"/>
    <hyperlink ref="A125" location="'ITT CSO'!A1" display="Republic of Ireland Residents intending to take a trip by Destination (%) and Reference period, April 2021"/>
    <hyperlink ref="A108" location="'COVIDOP Summer Hols 2021'!A1" display="NI residents holiday in summer 2021"/>
    <hyperlink ref="A109" location="'COVIDOP Summer Hols 2021 chart'!A1" display="NI residents holiday in summer 2021"/>
    <hyperlink ref="A110" location="'COVIDOP Usual Summer Hols'!A1" display="NI Residents Usual Summer holidays"/>
    <hyperlink ref="A111" location="'COVIDOP Usual Summer Hols Chart'!A1" display="NI Residents Usual Summer Holidays"/>
    <hyperlink ref="A18" location="'UK Travel abroad'!A1" display="UK Residents visits abroad"/>
    <hyperlink ref="A19" location="'UK Travel abroad chart'!A1" display="UK Residents visits abroad"/>
    <hyperlink ref="A85" location="'NI Intention to travel'!A1" display="NI residents - Intention to take an overnight trip"/>
    <hyperlink ref="A86" location="'NI Intention to Travel chart'!A1" display="NI residents - Intention to take an overnight trip"/>
    <hyperlink ref="A104" location="'NI Cancelled trips'!A1" display="NI residents - cancelled overnight trips"/>
    <hyperlink ref="A105" location="'NI cancelled trips chart'!A1" display="NI residents - cancelled overnight trips"/>
    <hyperlink ref="A106" location="'NI Cancelled tip destination'!A1" display="NI residents - cancelled overnight trips (destination)"/>
    <hyperlink ref="A107" location="'NI cancelled trip dest chart'!A1" display="NI residents - cancelled overnight trips (destination)"/>
    <hyperlink ref="A20" location="'Overseas visits'!A1" display="International Visits to the UK"/>
    <hyperlink ref="A21" location="'Overseas visits chart'!A1" display="International Visits to the UK"/>
    <hyperlink ref="A87" location="'COVIDOP left house other'!A1" display="Reasons Left the house in last 7 days"/>
    <hyperlink ref="A88" location="'COVIDOP left houseOth Chart'!A1" display="Reasons Left the house in last 7 days"/>
    <hyperlink ref="A8" location="Sources!A1" display="Link to Sources for further information"/>
    <hyperlink ref="A97" location="Challenges_food_and_drink!A1" display="Challenges faced by food and drink businesses and their impact on prices"/>
    <hyperlink ref="A98" location="'NI High Street Scheme-expenditu'!A1" display="NI High Street Scheme - expenditure"/>
    <hyperlink ref="A100" location="'NI High Street Scheme-transacti'!A1" display="NI High Street Scheme - transactions"/>
    <hyperlink ref="A102" location="'NI High Street Scheme-av spend'!A1" display="NI High Street Scheme - average transaction spend"/>
    <hyperlink ref="A99" location="'NI HSS - expend chart'!A1" display="NI High Street Scheme-expenditure"/>
    <hyperlink ref="A101" location="'NI HSS - transaction chart'!A1" display="NI High Street Scheme - transactions"/>
    <hyperlink ref="A103" location="'NI HSS - av spend chart'!A1" display="NI High Street Scheme - average transaction spend"/>
    <hyperlink ref="A81" location="'TNI Industry Barometer'!A1" display="Tourism Northern Ireland Industry Barometer"/>
    <hyperlink ref="A65" location="'TNI Consumer Sentiment Analysis'!A1" display="Tourism Northern Ireland Consumer Sentiment Analysis"/>
    <hyperlink ref="A67" location="'TIL SOAR'!A1" display="Tourism Ireland Situation and Outlook Report (SOAR)"/>
    <hyperlink ref="A84" location="spending!A1" display="Online shopping, hobbies and habits - How our spending has changed since the end of coronavirus restrictions"/>
    <hyperlink ref="A13" location="'ROI Overnight trips'!A1" display="Republic of Ireland Residents overnight trips to NI"/>
    <hyperlink ref="A14" location="'ROI Overnight chart'!A1" display="Republic of Ireland Residents overnight trips to NI"/>
    <hyperlink ref="A93" location="'cost of living'!A1" display="Share of individuals who have cut back on holidays due to the cost of living in the UK"/>
    <hyperlink ref="A53" location="'S75 emp in tourism'!A1" display="Employment in the Tourism Industry [Note 6] aged 16 to 64 by section 75 categories Northern Ireland 2019"/>
    <hyperlink ref="A54" location="'WQI Earnings'!A1" display="Work Quality Indicator - Earnings"/>
    <hyperlink ref="A55" location="'WQI Job Security'!A1" display="Work Quality Indicator - Job Security"/>
    <hyperlink ref="A56" location="'WQI Over_Under'!A1" display="Work Quality Indicator - Over/Under Employment"/>
    <hyperlink ref="A57" location="'WQI Job Satisfaction'!A1" display="Work Quality Indicator - Job Satisfaction"/>
    <hyperlink ref="A58" location="'WQI Job Per '!A1" display="Work Quality Indicator - meaningful work"/>
    <hyperlink ref="A59" location="'WQI Dec Making'!A1" display="Work Quality Indicator - decision making"/>
    <hyperlink ref="A60" location="'WQI career progression'!A1" display="Work Quality Indicator - career progression"/>
    <hyperlink ref="A61" location="'WQI Flexibility'!A1" display="Work Quality Indicator - flexible working"/>
    <hyperlink ref="A62" location="'WQI visuals 20-21'!A1" display="Work Quality Indicators (2020-2021)"/>
    <hyperlink ref="A63" location="'WQI visuals 21-22'!A1" display="Work Quality Indicators (2021-2022)"/>
    <hyperlink ref="A64" location="WQI!A1" display="Work Quality Indicators"/>
    <hyperlink ref="A77" location="'Top 10 Paid Visitor Attraction'!A1" display="Top Ten Participating Paid Attractions Visitor Numbers"/>
    <hyperlink ref="A78" location="'Top 10 Free Visitor Attraction'!A1" display="Top Ten Participating Free Attractions Visitor Numbers"/>
  </hyperlinks>
  <pageMargins left="0.7" right="0.7" top="0.75" bottom="0.75" header="0.3" footer="0.3"/>
  <pageSetup paperSize="9" orientation="portrait"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
  <sheetViews>
    <sheetView showGridLines="0" topLeftCell="A4" workbookViewId="0">
      <selection activeCell="J26" sqref="J26"/>
    </sheetView>
  </sheetViews>
  <sheetFormatPr defaultRowHeight="14.5"/>
  <cols>
    <col min="1" max="1" width="13.54296875" customWidth="1"/>
    <col min="2" max="5" width="35.453125" customWidth="1"/>
  </cols>
  <sheetData>
    <row r="1" spans="1:11" s="309" customFormat="1" ht="36" customHeight="1">
      <c r="A1" s="348" t="s">
        <v>1572</v>
      </c>
      <c r="B1" s="383"/>
      <c r="C1" s="383"/>
    </row>
    <row r="2" spans="1:11" s="123" customFormat="1" ht="26.15" customHeight="1">
      <c r="A2" s="349" t="s">
        <v>1039</v>
      </c>
      <c r="B2" s="122"/>
      <c r="C2" s="122"/>
      <c r="D2" s="122"/>
      <c r="E2" s="122"/>
      <c r="F2" s="122"/>
      <c r="G2" s="122"/>
      <c r="H2" s="122"/>
      <c r="I2" s="122"/>
      <c r="J2" s="122"/>
      <c r="K2" s="122"/>
    </row>
    <row r="3" spans="1:11" s="123" customFormat="1" ht="26.15" customHeight="1">
      <c r="A3" s="349" t="s">
        <v>1274</v>
      </c>
      <c r="B3" s="122"/>
      <c r="C3" s="122"/>
      <c r="D3" s="122"/>
      <c r="E3" s="122"/>
      <c r="F3" s="122"/>
      <c r="G3" s="122"/>
      <c r="H3" s="122"/>
      <c r="I3" s="122"/>
      <c r="J3" s="122"/>
      <c r="K3" s="122"/>
    </row>
    <row r="4" spans="1:11" s="123" customFormat="1" ht="26.15" customHeight="1">
      <c r="A4" s="349" t="s">
        <v>1570</v>
      </c>
      <c r="B4" s="122"/>
      <c r="C4" s="122"/>
      <c r="D4" s="122"/>
      <c r="E4" s="122"/>
      <c r="F4" s="122"/>
      <c r="G4" s="122"/>
      <c r="H4" s="122"/>
      <c r="I4" s="122"/>
      <c r="J4" s="122"/>
      <c r="K4" s="122"/>
    </row>
    <row r="5" spans="1:11" s="123" customFormat="1" ht="26.15" customHeight="1">
      <c r="A5" s="349" t="s">
        <v>1275</v>
      </c>
      <c r="B5" s="122"/>
      <c r="C5" s="122"/>
      <c r="D5" s="122"/>
      <c r="E5" s="122"/>
      <c r="F5" s="122"/>
      <c r="G5" s="122"/>
      <c r="H5" s="122"/>
      <c r="I5" s="122"/>
      <c r="J5" s="122"/>
      <c r="K5" s="122"/>
    </row>
    <row r="6" spans="1:11" s="123" customFormat="1" ht="26.15" customHeight="1">
      <c r="A6" s="349" t="s">
        <v>1032</v>
      </c>
      <c r="B6" s="122"/>
      <c r="C6" s="122"/>
      <c r="D6" s="122"/>
      <c r="E6" s="122"/>
      <c r="F6" s="122"/>
      <c r="G6" s="122"/>
      <c r="H6" s="122"/>
      <c r="I6" s="122"/>
      <c r="J6" s="122"/>
      <c r="K6" s="122"/>
    </row>
    <row r="7" spans="1:11" s="3" customFormat="1" ht="31.15" customHeight="1">
      <c r="A7" s="174" t="s">
        <v>97</v>
      </c>
    </row>
  </sheetData>
  <hyperlinks>
    <hyperlink ref="A7" location="Contents!A1" display="&lt;&lt; link back to contents &gt;&gt;"/>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9"/>
  <sheetViews>
    <sheetView showGridLines="0" topLeftCell="DS1" workbookViewId="0">
      <selection activeCell="ED7" sqref="ED7"/>
    </sheetView>
  </sheetViews>
  <sheetFormatPr defaultColWidth="8.7265625" defaultRowHeight="15.5"/>
  <cols>
    <col min="1" max="1" width="53.54296875" style="123" bestFit="1" customWidth="1"/>
    <col min="2" max="98" width="12" style="122" bestFit="1" customWidth="1"/>
    <col min="99" max="100" width="10.26953125" style="122" bestFit="1" customWidth="1"/>
    <col min="101" max="101" width="9.54296875" style="122" customWidth="1"/>
    <col min="102" max="102" width="10.26953125" style="122" customWidth="1"/>
    <col min="103" max="103" width="9.7265625" style="122" customWidth="1"/>
    <col min="104" max="107" width="10.26953125" style="122" bestFit="1" customWidth="1"/>
    <col min="108" max="108" width="10" style="122" customWidth="1"/>
    <col min="109" max="109" width="9.7265625" style="122" customWidth="1"/>
    <col min="110" max="113" width="8.7265625" style="123"/>
    <col min="114" max="115" width="9.26953125" style="123" bestFit="1" customWidth="1"/>
    <col min="116" max="116" width="13.26953125" style="123" bestFit="1" customWidth="1"/>
    <col min="117" max="117" width="10.26953125" style="123" bestFit="1" customWidth="1"/>
    <col min="118" max="121" width="9.26953125" style="123" bestFit="1" customWidth="1"/>
    <col min="122" max="126" width="13.26953125" style="123" bestFit="1" customWidth="1"/>
    <col min="127" max="127" width="10.7265625" style="123" customWidth="1"/>
    <col min="128" max="132" width="13.54296875" style="123" bestFit="1" customWidth="1"/>
    <col min="133" max="133" width="12.26953125" style="123" customWidth="1"/>
    <col min="134" max="135" width="13.54296875" style="123" bestFit="1" customWidth="1"/>
    <col min="136" max="136" width="13.54296875" style="123" customWidth="1"/>
    <col min="137" max="137" width="11.1796875" style="123" bestFit="1" customWidth="1"/>
    <col min="138" max="142" width="11.1796875" style="123" customWidth="1"/>
    <col min="143" max="16384" width="8.7265625" style="123"/>
  </cols>
  <sheetData>
    <row r="1" spans="1:142">
      <c r="A1" s="121" t="s">
        <v>305</v>
      </c>
    </row>
    <row r="2" spans="1:142">
      <c r="A2" s="124" t="s">
        <v>500</v>
      </c>
    </row>
    <row r="3" spans="1:142">
      <c r="A3" s="125" t="s">
        <v>307</v>
      </c>
    </row>
    <row r="4" spans="1:142">
      <c r="A4" s="125" t="s">
        <v>308</v>
      </c>
    </row>
    <row r="5" spans="1:142" s="3" customFormat="1" ht="21.65" customHeight="1">
      <c r="A5" s="5" t="s">
        <v>97</v>
      </c>
    </row>
    <row r="6" spans="1:142" s="234" customFormat="1">
      <c r="A6" s="232" t="s">
        <v>323</v>
      </c>
      <c r="B6" s="233" t="s">
        <v>327</v>
      </c>
      <c r="C6" s="233" t="s">
        <v>328</v>
      </c>
      <c r="D6" s="233" t="s">
        <v>329</v>
      </c>
      <c r="E6" s="233" t="s">
        <v>330</v>
      </c>
      <c r="F6" s="233" t="s">
        <v>331</v>
      </c>
      <c r="G6" s="233" t="s">
        <v>332</v>
      </c>
      <c r="H6" s="233" t="s">
        <v>333</v>
      </c>
      <c r="I6" s="233" t="s">
        <v>334</v>
      </c>
      <c r="J6" s="233" t="s">
        <v>335</v>
      </c>
      <c r="K6" s="233" t="s">
        <v>336</v>
      </c>
      <c r="L6" s="233" t="s">
        <v>337</v>
      </c>
      <c r="M6" s="233" t="s">
        <v>338</v>
      </c>
      <c r="N6" s="233" t="s">
        <v>339</v>
      </c>
      <c r="O6" s="233" t="s">
        <v>340</v>
      </c>
      <c r="P6" s="233" t="s">
        <v>341</v>
      </c>
      <c r="Q6" s="233" t="s">
        <v>342</v>
      </c>
      <c r="R6" s="233" t="s">
        <v>343</v>
      </c>
      <c r="S6" s="233" t="s">
        <v>344</v>
      </c>
      <c r="T6" s="233" t="s">
        <v>345</v>
      </c>
      <c r="U6" s="233" t="s">
        <v>346</v>
      </c>
      <c r="V6" s="233" t="s">
        <v>347</v>
      </c>
      <c r="W6" s="233" t="s">
        <v>348</v>
      </c>
      <c r="X6" s="233" t="s">
        <v>349</v>
      </c>
      <c r="Y6" s="233" t="s">
        <v>350</v>
      </c>
      <c r="Z6" s="233" t="s">
        <v>351</v>
      </c>
      <c r="AA6" s="233" t="s">
        <v>352</v>
      </c>
      <c r="AB6" s="233" t="s">
        <v>353</v>
      </c>
      <c r="AC6" s="233" t="s">
        <v>354</v>
      </c>
      <c r="AD6" s="233" t="s">
        <v>355</v>
      </c>
      <c r="AE6" s="233" t="s">
        <v>356</v>
      </c>
      <c r="AF6" s="233" t="s">
        <v>357</v>
      </c>
      <c r="AG6" s="233" t="s">
        <v>358</v>
      </c>
      <c r="AH6" s="233" t="s">
        <v>359</v>
      </c>
      <c r="AI6" s="233" t="s">
        <v>360</v>
      </c>
      <c r="AJ6" s="233" t="s">
        <v>361</v>
      </c>
      <c r="AK6" s="233" t="s">
        <v>362</v>
      </c>
      <c r="AL6" s="233" t="s">
        <v>363</v>
      </c>
      <c r="AM6" s="233" t="s">
        <v>364</v>
      </c>
      <c r="AN6" s="233" t="s">
        <v>365</v>
      </c>
      <c r="AO6" s="233" t="s">
        <v>366</v>
      </c>
      <c r="AP6" s="233" t="s">
        <v>367</v>
      </c>
      <c r="AQ6" s="233" t="s">
        <v>368</v>
      </c>
      <c r="AR6" s="233" t="s">
        <v>369</v>
      </c>
      <c r="AS6" s="233" t="s">
        <v>370</v>
      </c>
      <c r="AT6" s="233" t="s">
        <v>371</v>
      </c>
      <c r="AU6" s="233" t="s">
        <v>372</v>
      </c>
      <c r="AV6" s="233" t="s">
        <v>373</v>
      </c>
      <c r="AW6" s="233" t="s">
        <v>374</v>
      </c>
      <c r="AX6" s="233" t="s">
        <v>375</v>
      </c>
      <c r="AY6" s="233" t="s">
        <v>376</v>
      </c>
      <c r="AZ6" s="233" t="s">
        <v>377</v>
      </c>
      <c r="BA6" s="233" t="s">
        <v>378</v>
      </c>
      <c r="BB6" s="233" t="s">
        <v>379</v>
      </c>
      <c r="BC6" s="233" t="s">
        <v>380</v>
      </c>
      <c r="BD6" s="233" t="s">
        <v>381</v>
      </c>
      <c r="BE6" s="233" t="s">
        <v>382</v>
      </c>
      <c r="BF6" s="233" t="s">
        <v>383</v>
      </c>
      <c r="BG6" s="233" t="s">
        <v>384</v>
      </c>
      <c r="BH6" s="233" t="s">
        <v>385</v>
      </c>
      <c r="BI6" s="233" t="s">
        <v>386</v>
      </c>
      <c r="BJ6" s="233" t="s">
        <v>387</v>
      </c>
      <c r="BK6" s="233" t="s">
        <v>388</v>
      </c>
      <c r="BL6" s="233" t="s">
        <v>389</v>
      </c>
      <c r="BM6" s="233" t="s">
        <v>390</v>
      </c>
      <c r="BN6" s="233" t="s">
        <v>391</v>
      </c>
      <c r="BO6" s="233" t="s">
        <v>392</v>
      </c>
      <c r="BP6" s="233" t="s">
        <v>393</v>
      </c>
      <c r="BQ6" s="233" t="s">
        <v>394</v>
      </c>
      <c r="BR6" s="233" t="s">
        <v>395</v>
      </c>
      <c r="BS6" s="233" t="s">
        <v>396</v>
      </c>
      <c r="BT6" s="233" t="s">
        <v>397</v>
      </c>
      <c r="BU6" s="233" t="s">
        <v>398</v>
      </c>
      <c r="BV6" s="233" t="s">
        <v>399</v>
      </c>
      <c r="BW6" s="233" t="s">
        <v>400</v>
      </c>
      <c r="BX6" s="233" t="s">
        <v>401</v>
      </c>
      <c r="BY6" s="233" t="s">
        <v>402</v>
      </c>
      <c r="BZ6" s="233" t="s">
        <v>403</v>
      </c>
      <c r="CA6" s="233" t="s">
        <v>404</v>
      </c>
      <c r="CB6" s="233" t="s">
        <v>405</v>
      </c>
      <c r="CC6" s="233" t="s">
        <v>406</v>
      </c>
      <c r="CD6" s="233" t="s">
        <v>407</v>
      </c>
      <c r="CE6" s="233" t="s">
        <v>408</v>
      </c>
      <c r="CF6" s="233" t="s">
        <v>409</v>
      </c>
      <c r="CG6" s="233" t="s">
        <v>410</v>
      </c>
      <c r="CH6" s="233" t="s">
        <v>411</v>
      </c>
      <c r="CI6" s="233" t="s">
        <v>412</v>
      </c>
      <c r="CJ6" s="233" t="s">
        <v>413</v>
      </c>
      <c r="CK6" s="233" t="s">
        <v>414</v>
      </c>
      <c r="CL6" s="233" t="s">
        <v>415</v>
      </c>
      <c r="CM6" s="233" t="s">
        <v>416</v>
      </c>
      <c r="CN6" s="233" t="s">
        <v>417</v>
      </c>
      <c r="CO6" s="233" t="s">
        <v>418</v>
      </c>
      <c r="CP6" s="233" t="s">
        <v>419</v>
      </c>
      <c r="CQ6" s="233" t="s">
        <v>420</v>
      </c>
      <c r="CR6" s="233" t="s">
        <v>421</v>
      </c>
      <c r="CS6" s="233" t="s">
        <v>422</v>
      </c>
      <c r="CT6" s="233" t="s">
        <v>423</v>
      </c>
      <c r="CU6" s="233" t="s">
        <v>424</v>
      </c>
      <c r="CV6" s="233" t="s">
        <v>425</v>
      </c>
      <c r="CW6" s="233" t="s">
        <v>426</v>
      </c>
      <c r="CX6" s="233" t="s">
        <v>427</v>
      </c>
      <c r="CY6" s="233" t="s">
        <v>428</v>
      </c>
      <c r="CZ6" s="233" t="s">
        <v>429</v>
      </c>
      <c r="DA6" s="233" t="s">
        <v>430</v>
      </c>
      <c r="DB6" s="233" t="s">
        <v>431</v>
      </c>
      <c r="DC6" s="233" t="s">
        <v>432</v>
      </c>
      <c r="DD6" s="233" t="s">
        <v>433</v>
      </c>
      <c r="DE6" s="233" t="s">
        <v>434</v>
      </c>
      <c r="DF6" s="287" t="s">
        <v>441</v>
      </c>
      <c r="DG6" s="287" t="s">
        <v>442</v>
      </c>
      <c r="DH6" s="287" t="s">
        <v>443</v>
      </c>
      <c r="DI6" s="287" t="s">
        <v>642</v>
      </c>
      <c r="DJ6" s="287" t="s">
        <v>643</v>
      </c>
      <c r="DK6" s="287" t="s">
        <v>644</v>
      </c>
      <c r="DL6" s="287" t="s">
        <v>1013</v>
      </c>
      <c r="DM6" s="287" t="s">
        <v>1014</v>
      </c>
      <c r="DN6" s="287" t="s">
        <v>1220</v>
      </c>
      <c r="DO6" s="287" t="s">
        <v>1221</v>
      </c>
      <c r="DP6" s="287" t="s">
        <v>1222</v>
      </c>
      <c r="DQ6" s="287" t="s">
        <v>1223</v>
      </c>
      <c r="DR6" s="287" t="s">
        <v>1224</v>
      </c>
      <c r="DS6" s="287" t="s">
        <v>1225</v>
      </c>
      <c r="DT6" s="287" t="s">
        <v>1226</v>
      </c>
      <c r="DU6" s="287" t="s">
        <v>1265</v>
      </c>
      <c r="DV6" s="287" t="s">
        <v>1266</v>
      </c>
      <c r="DW6" s="287" t="s">
        <v>1331</v>
      </c>
      <c r="DX6" s="287" t="s">
        <v>1393</v>
      </c>
      <c r="DY6" s="287" t="s">
        <v>1394</v>
      </c>
      <c r="DZ6" s="287" t="s">
        <v>1568</v>
      </c>
      <c r="EA6" s="287" t="s">
        <v>1569</v>
      </c>
      <c r="EB6" s="287" t="s">
        <v>1619</v>
      </c>
      <c r="EC6" s="287" t="s">
        <v>1620</v>
      </c>
      <c r="ED6" s="287" t="s">
        <v>1621</v>
      </c>
      <c r="EE6" s="287" t="s">
        <v>1622</v>
      </c>
      <c r="EF6" s="287" t="s">
        <v>1663</v>
      </c>
      <c r="EG6" s="287" t="s">
        <v>1664</v>
      </c>
      <c r="EH6" s="287" t="s">
        <v>1665</v>
      </c>
      <c r="EI6" s="753" t="s">
        <v>1666</v>
      </c>
      <c r="EJ6" s="753" t="s">
        <v>1714</v>
      </c>
      <c r="EK6" s="754" t="s">
        <v>1715</v>
      </c>
      <c r="EL6" s="754" t="s">
        <v>1716</v>
      </c>
    </row>
    <row r="7" spans="1:142">
      <c r="A7" s="123" t="s">
        <v>302</v>
      </c>
      <c r="B7" s="126">
        <v>272442</v>
      </c>
      <c r="C7" s="126">
        <v>277226</v>
      </c>
      <c r="D7" s="126">
        <v>315659</v>
      </c>
      <c r="E7" s="126">
        <v>380745</v>
      </c>
      <c r="F7" s="126">
        <v>386335</v>
      </c>
      <c r="G7" s="126">
        <v>424689</v>
      </c>
      <c r="H7" s="126">
        <v>480464</v>
      </c>
      <c r="I7" s="126">
        <v>486867</v>
      </c>
      <c r="J7" s="126">
        <v>400370</v>
      </c>
      <c r="K7" s="126">
        <v>346817</v>
      </c>
      <c r="L7" s="126">
        <v>298584</v>
      </c>
      <c r="M7" s="126">
        <v>277346</v>
      </c>
      <c r="N7" s="126">
        <v>267033</v>
      </c>
      <c r="O7" s="126">
        <v>274743</v>
      </c>
      <c r="P7" s="126">
        <v>315432</v>
      </c>
      <c r="Q7" s="126">
        <v>356523</v>
      </c>
      <c r="R7" s="126">
        <v>381088</v>
      </c>
      <c r="S7" s="126">
        <v>420619</v>
      </c>
      <c r="T7" s="126">
        <v>480406</v>
      </c>
      <c r="U7" s="126">
        <v>499411</v>
      </c>
      <c r="V7" s="126">
        <v>405132</v>
      </c>
      <c r="W7" s="126">
        <v>359358</v>
      </c>
      <c r="X7" s="126">
        <v>298750</v>
      </c>
      <c r="Y7" s="126">
        <v>283275</v>
      </c>
      <c r="Z7" s="126">
        <v>273525</v>
      </c>
      <c r="AA7" s="126">
        <v>272760</v>
      </c>
      <c r="AB7" s="126">
        <v>308566</v>
      </c>
      <c r="AC7" s="126">
        <v>366772</v>
      </c>
      <c r="AD7" s="126">
        <v>380257</v>
      </c>
      <c r="AE7" s="126">
        <v>424784</v>
      </c>
      <c r="AF7" s="126">
        <v>476860</v>
      </c>
      <c r="AG7" s="126">
        <v>495251</v>
      </c>
      <c r="AH7" s="126">
        <v>399762</v>
      </c>
      <c r="AI7" s="126">
        <v>360764</v>
      </c>
      <c r="AJ7" s="126">
        <v>298350</v>
      </c>
      <c r="AK7" s="126">
        <v>279300</v>
      </c>
      <c r="AL7" s="126">
        <v>268011</v>
      </c>
      <c r="AM7" s="126">
        <v>277454</v>
      </c>
      <c r="AN7" s="126">
        <v>326416</v>
      </c>
      <c r="AO7" s="126">
        <v>371208</v>
      </c>
      <c r="AP7" s="126">
        <v>402228</v>
      </c>
      <c r="AQ7" s="126">
        <v>441265</v>
      </c>
      <c r="AR7" s="126">
        <v>496636</v>
      </c>
      <c r="AS7" s="126">
        <v>507520</v>
      </c>
      <c r="AT7" s="126">
        <v>419721</v>
      </c>
      <c r="AU7" s="126">
        <v>381173</v>
      </c>
      <c r="AV7" s="126">
        <v>314949</v>
      </c>
      <c r="AW7" s="126">
        <v>298095</v>
      </c>
      <c r="AX7" s="126">
        <v>289591</v>
      </c>
      <c r="AY7" s="126">
        <v>306778</v>
      </c>
      <c r="AZ7" s="126">
        <v>355178</v>
      </c>
      <c r="BA7" s="126">
        <v>385803</v>
      </c>
      <c r="BB7" s="126">
        <v>423435</v>
      </c>
      <c r="BC7" s="126">
        <v>473155</v>
      </c>
      <c r="BD7" s="126">
        <v>525043</v>
      </c>
      <c r="BE7" s="126">
        <v>539469</v>
      </c>
      <c r="BF7" s="126">
        <v>457910</v>
      </c>
      <c r="BG7" s="126">
        <v>413938</v>
      </c>
      <c r="BH7" s="126">
        <v>350571</v>
      </c>
      <c r="BI7" s="126">
        <v>347544</v>
      </c>
      <c r="BJ7" s="122">
        <v>337852</v>
      </c>
      <c r="BK7" s="122">
        <v>336777</v>
      </c>
      <c r="BL7" s="122">
        <v>369980</v>
      </c>
      <c r="BM7" s="122">
        <v>449645</v>
      </c>
      <c r="BN7" s="122">
        <v>448794</v>
      </c>
      <c r="BO7" s="122">
        <v>503514</v>
      </c>
      <c r="BP7" s="122">
        <v>554094</v>
      </c>
      <c r="BQ7" s="122">
        <v>556484</v>
      </c>
      <c r="BR7" s="122">
        <v>469214</v>
      </c>
      <c r="BS7" s="122">
        <v>426823</v>
      </c>
      <c r="BT7" s="122">
        <v>344707</v>
      </c>
      <c r="BU7" s="122">
        <v>338613</v>
      </c>
      <c r="BV7" s="126">
        <v>325675</v>
      </c>
      <c r="BW7" s="126">
        <v>324294</v>
      </c>
      <c r="BX7" s="126">
        <v>376820</v>
      </c>
      <c r="BY7" s="126">
        <v>435406</v>
      </c>
      <c r="BZ7" s="126">
        <v>477478</v>
      </c>
      <c r="CA7" s="126">
        <v>525106</v>
      </c>
      <c r="CB7" s="126">
        <v>583729</v>
      </c>
      <c r="CC7" s="126">
        <v>590526</v>
      </c>
      <c r="CD7" s="126">
        <v>494497</v>
      </c>
      <c r="CE7" s="126">
        <v>449272</v>
      </c>
      <c r="CF7" s="126">
        <v>370917</v>
      </c>
      <c r="CG7" s="126">
        <v>365101</v>
      </c>
      <c r="CH7" s="126">
        <v>347420</v>
      </c>
      <c r="CI7" s="126">
        <v>357273</v>
      </c>
      <c r="CJ7" s="126">
        <v>391985</v>
      </c>
      <c r="CK7" s="126">
        <v>469208</v>
      </c>
      <c r="CL7" s="126">
        <v>495955</v>
      </c>
      <c r="CM7" s="126">
        <v>526101</v>
      </c>
      <c r="CN7" s="126">
        <v>570213</v>
      </c>
      <c r="CO7" s="126">
        <v>576964</v>
      </c>
      <c r="CP7" s="126">
        <v>477331</v>
      </c>
      <c r="CQ7" s="126">
        <v>433200</v>
      </c>
      <c r="CR7" s="126">
        <v>336737</v>
      </c>
      <c r="CS7" s="126">
        <v>338716</v>
      </c>
      <c r="CT7" s="126">
        <v>323881</v>
      </c>
      <c r="CU7" s="126">
        <v>317406</v>
      </c>
      <c r="CV7" s="126">
        <v>168819</v>
      </c>
      <c r="CW7" s="126">
        <v>7373</v>
      </c>
      <c r="CX7" s="126">
        <v>15497</v>
      </c>
      <c r="CY7" s="126">
        <v>38538</v>
      </c>
      <c r="CZ7" s="126">
        <v>118404</v>
      </c>
      <c r="DA7" s="126">
        <v>200543</v>
      </c>
      <c r="DB7" s="126">
        <v>163801</v>
      </c>
      <c r="DC7" s="126">
        <v>102614</v>
      </c>
      <c r="DD7" s="126">
        <v>52805</v>
      </c>
      <c r="DE7" s="126">
        <v>74141</v>
      </c>
      <c r="DF7" s="288">
        <v>47123</v>
      </c>
      <c r="DG7" s="288">
        <v>36099</v>
      </c>
      <c r="DH7" s="288">
        <v>53263</v>
      </c>
      <c r="DI7" s="288">
        <v>81152</v>
      </c>
      <c r="DJ7" s="288">
        <v>125812</v>
      </c>
      <c r="DK7" s="288">
        <v>202274</v>
      </c>
      <c r="DL7" s="432">
        <v>306636</v>
      </c>
      <c r="DM7" s="433">
        <v>372157</v>
      </c>
      <c r="DN7" s="506">
        <v>301402</v>
      </c>
      <c r="DO7" s="506">
        <v>324030</v>
      </c>
      <c r="DP7" s="506">
        <v>246376</v>
      </c>
      <c r="DQ7" s="506">
        <v>243145</v>
      </c>
      <c r="DR7" s="432">
        <v>203356</v>
      </c>
      <c r="DS7" s="432">
        <v>246944</v>
      </c>
      <c r="DT7" s="432">
        <v>289852</v>
      </c>
      <c r="DU7" s="433">
        <v>370594</v>
      </c>
      <c r="DV7" s="433">
        <v>380818</v>
      </c>
      <c r="DW7" s="528">
        <v>416167</v>
      </c>
      <c r="DX7" s="433">
        <v>473164</v>
      </c>
      <c r="DY7" s="433">
        <v>488451</v>
      </c>
      <c r="DZ7" s="613">
        <v>407954</v>
      </c>
      <c r="EA7" s="613">
        <v>391240</v>
      </c>
      <c r="EB7" s="632">
        <v>291045</v>
      </c>
      <c r="EC7" s="632">
        <v>302999</v>
      </c>
      <c r="ED7" s="432">
        <v>290353</v>
      </c>
      <c r="EE7" s="432">
        <v>296974.5</v>
      </c>
      <c r="EF7" s="432">
        <v>345257</v>
      </c>
      <c r="EG7" s="432">
        <v>455560</v>
      </c>
      <c r="EH7" s="432">
        <v>443788</v>
      </c>
      <c r="EI7" s="755">
        <v>490947</v>
      </c>
      <c r="EJ7" s="755">
        <v>542974</v>
      </c>
      <c r="EK7" s="755">
        <v>553751</v>
      </c>
      <c r="EL7" s="755">
        <v>458393</v>
      </c>
    </row>
    <row r="8" spans="1:142">
      <c r="A8" s="123" t="s">
        <v>303</v>
      </c>
      <c r="B8" s="127">
        <v>0.8447339250189031</v>
      </c>
      <c r="C8" s="127">
        <v>0.86107363667188508</v>
      </c>
      <c r="D8" s="127">
        <v>0.85011990787527048</v>
      </c>
      <c r="E8" s="127">
        <v>0.77994983519153238</v>
      </c>
      <c r="F8" s="127">
        <v>0.81823029236284572</v>
      </c>
      <c r="G8" s="127">
        <v>0.79050081353649382</v>
      </c>
      <c r="H8" s="127">
        <v>0.74671359352625799</v>
      </c>
      <c r="I8" s="127">
        <v>0.72914779600999857</v>
      </c>
      <c r="J8" s="127">
        <v>0.78695206933586437</v>
      </c>
      <c r="K8" s="127">
        <v>0.81799046759530247</v>
      </c>
      <c r="L8" s="127">
        <v>0.85359228893711647</v>
      </c>
      <c r="M8" s="127">
        <v>0.81805758871589995</v>
      </c>
      <c r="N8" s="127">
        <v>0.84006096624761739</v>
      </c>
      <c r="O8" s="127">
        <v>0.85390710591352648</v>
      </c>
      <c r="P8" s="127">
        <v>0.84063760176519819</v>
      </c>
      <c r="Q8" s="127">
        <v>0.79376926593796193</v>
      </c>
      <c r="R8" s="127">
        <v>0.80857702158031741</v>
      </c>
      <c r="S8" s="127">
        <v>0.79500450526485966</v>
      </c>
      <c r="T8" s="127">
        <v>0.7499510830422601</v>
      </c>
      <c r="U8" s="127">
        <v>0.72417107352461196</v>
      </c>
      <c r="V8" s="127">
        <v>0.79864093678109849</v>
      </c>
      <c r="W8" s="127">
        <v>0.82108371039464823</v>
      </c>
      <c r="X8" s="127">
        <v>0.85869121338912135</v>
      </c>
      <c r="Y8" s="127">
        <v>0.82423440120024716</v>
      </c>
      <c r="Z8" s="127">
        <v>0.85235353258385893</v>
      </c>
      <c r="AA8" s="127">
        <v>0.87028523243877398</v>
      </c>
      <c r="AB8" s="127">
        <v>0.85694470550870805</v>
      </c>
      <c r="AC8" s="127">
        <v>0.7822680030100444</v>
      </c>
      <c r="AD8" s="127">
        <v>0.81245315668087636</v>
      </c>
      <c r="AE8" s="127">
        <v>0.79924385099250439</v>
      </c>
      <c r="AF8" s="127">
        <v>0.73879964769534034</v>
      </c>
      <c r="AG8" s="127">
        <v>0.7157744254933357</v>
      </c>
      <c r="AH8" s="127">
        <v>0.79855514030848351</v>
      </c>
      <c r="AI8" s="127">
        <v>0.81488452284596025</v>
      </c>
      <c r="AJ8" s="127">
        <v>0.85290095525389642</v>
      </c>
      <c r="AK8" s="127">
        <v>0.82467239527389902</v>
      </c>
      <c r="AL8" s="127">
        <v>0.85071881378003145</v>
      </c>
      <c r="AM8" s="127">
        <v>0.87154627433736764</v>
      </c>
      <c r="AN8" s="127">
        <v>0.86033213270606679</v>
      </c>
      <c r="AO8" s="127">
        <v>0.8</v>
      </c>
      <c r="AP8" s="127">
        <v>0.82</v>
      </c>
      <c r="AQ8" s="127">
        <v>0.82</v>
      </c>
      <c r="AR8" s="127">
        <v>0.76</v>
      </c>
      <c r="AS8" s="127">
        <v>0.75</v>
      </c>
      <c r="AT8" s="127">
        <v>0.82</v>
      </c>
      <c r="AU8" s="127">
        <v>0.84</v>
      </c>
      <c r="AV8" s="127">
        <v>0.88</v>
      </c>
      <c r="AW8" s="127">
        <v>0.84</v>
      </c>
      <c r="AX8" s="128">
        <v>0.86033213270606679</v>
      </c>
      <c r="AY8" s="127">
        <v>0.89</v>
      </c>
      <c r="AZ8" s="127">
        <v>0.84</v>
      </c>
      <c r="BA8" s="127">
        <v>0.83</v>
      </c>
      <c r="BB8" s="127">
        <v>0.83932835027808284</v>
      </c>
      <c r="BC8" s="127">
        <v>0.83932835027808284</v>
      </c>
      <c r="BD8" s="127">
        <v>0.78</v>
      </c>
      <c r="BE8" s="127">
        <v>0.77</v>
      </c>
      <c r="BF8" s="127">
        <v>0.83</v>
      </c>
      <c r="BG8" s="127">
        <v>0.84</v>
      </c>
      <c r="BH8" s="127">
        <v>0.89</v>
      </c>
      <c r="BI8" s="127">
        <v>0.85</v>
      </c>
      <c r="BJ8" s="127">
        <v>0.88</v>
      </c>
      <c r="BK8" s="127">
        <v>0.88</v>
      </c>
      <c r="BL8" s="127">
        <v>0.89</v>
      </c>
      <c r="BM8" s="127">
        <v>0.82</v>
      </c>
      <c r="BN8" s="127">
        <v>0.82</v>
      </c>
      <c r="BO8" s="127">
        <v>0.84</v>
      </c>
      <c r="BP8" s="127">
        <v>0.79</v>
      </c>
      <c r="BQ8" s="127">
        <v>0.7757168220469951</v>
      </c>
      <c r="BR8" s="127">
        <v>0.83</v>
      </c>
      <c r="BS8" s="127">
        <v>0.84</v>
      </c>
      <c r="BT8" s="127">
        <v>0.88587699118381702</v>
      </c>
      <c r="BU8" s="127">
        <v>0.84026897963161484</v>
      </c>
      <c r="BV8" s="127">
        <v>0.87</v>
      </c>
      <c r="BW8" s="127">
        <v>0.88</v>
      </c>
      <c r="BX8" s="127">
        <v>0.87</v>
      </c>
      <c r="BY8" s="127">
        <v>0.83637800122184813</v>
      </c>
      <c r="BZ8" s="127">
        <v>0.85318485877883377</v>
      </c>
      <c r="CA8" s="127">
        <v>0.85318485877883377</v>
      </c>
      <c r="CB8" s="127">
        <v>0.80373255397624588</v>
      </c>
      <c r="CC8" s="127">
        <v>0.79</v>
      </c>
      <c r="CD8" s="127">
        <v>0.83637800122184813</v>
      </c>
      <c r="CE8" s="127">
        <v>0.86031624494738157</v>
      </c>
      <c r="CF8" s="127">
        <v>0.88691809757978202</v>
      </c>
      <c r="CG8" s="127">
        <v>0.84518824754583766</v>
      </c>
      <c r="CH8" s="127">
        <v>0.88034655460249844</v>
      </c>
      <c r="CI8" s="127">
        <v>0.88932552977694923</v>
      </c>
      <c r="CJ8" s="127">
        <v>0.89</v>
      </c>
      <c r="CK8" s="127">
        <v>0.83430802543861149</v>
      </c>
      <c r="CL8" s="127">
        <v>0.85812422498008889</v>
      </c>
      <c r="CM8" s="127">
        <v>0.84</v>
      </c>
      <c r="CN8" s="127">
        <v>0.8</v>
      </c>
      <c r="CO8" s="127">
        <v>0.78314244909561082</v>
      </c>
      <c r="CP8" s="127">
        <v>0.84</v>
      </c>
      <c r="CQ8" s="127">
        <v>0.85</v>
      </c>
      <c r="CR8" s="127">
        <v>0.8741302559564289</v>
      </c>
      <c r="CS8" s="127">
        <v>0.83249388868550644</v>
      </c>
      <c r="CT8" s="127">
        <v>0.86733707750686206</v>
      </c>
      <c r="CU8" s="127">
        <v>0.87864123551539663</v>
      </c>
      <c r="CV8" s="127">
        <v>0.83032123161492488</v>
      </c>
      <c r="CW8" s="127">
        <v>0.19191645191916451</v>
      </c>
      <c r="CX8" s="127">
        <v>0.20887913789765761</v>
      </c>
      <c r="CY8" s="127">
        <v>0.37056930821526807</v>
      </c>
      <c r="CZ8" s="127">
        <v>0.57384041079693249</v>
      </c>
      <c r="DA8" s="127">
        <v>0.63123120727225579</v>
      </c>
      <c r="DB8" s="127">
        <v>0.67298734439960683</v>
      </c>
      <c r="DC8" s="127">
        <v>0.72209445104956438</v>
      </c>
      <c r="DD8" s="127">
        <v>0.65060126881924063</v>
      </c>
      <c r="DE8" s="127">
        <v>0.68306335226123194</v>
      </c>
      <c r="DF8" s="127">
        <v>0.59</v>
      </c>
      <c r="DG8" s="127">
        <v>0.56999999999999995</v>
      </c>
      <c r="DH8" s="127">
        <v>0.56000000000000005</v>
      </c>
      <c r="DI8" s="127">
        <v>0.55000000000000004</v>
      </c>
      <c r="DJ8" s="127">
        <v>0.62</v>
      </c>
      <c r="DK8" s="127">
        <v>0.63</v>
      </c>
      <c r="DL8" s="128">
        <v>0.61</v>
      </c>
      <c r="DM8" s="434">
        <v>0.64</v>
      </c>
      <c r="DN8" s="505">
        <f>100%-DN9</f>
        <v>0.70989575384370374</v>
      </c>
      <c r="DO8" s="505">
        <f t="shared" ref="DO8:DQ8" si="0">100%-DO9</f>
        <v>0.75305064345893902</v>
      </c>
      <c r="DP8" s="505">
        <f t="shared" si="0"/>
        <v>0.82049387927395523</v>
      </c>
      <c r="DQ8" s="505">
        <f t="shared" si="0"/>
        <v>0.75146517510127708</v>
      </c>
      <c r="DR8" s="330">
        <f>100%-DR9</f>
        <v>0.76993548260193945</v>
      </c>
      <c r="DS8" s="330">
        <f t="shared" ref="DS8:DT8" si="1">100%-DS9</f>
        <v>0.81923432033173516</v>
      </c>
      <c r="DT8" s="330">
        <f t="shared" si="1"/>
        <v>0.83145536342685233</v>
      </c>
      <c r="DU8" s="505">
        <v>0.75</v>
      </c>
      <c r="DV8" s="505">
        <v>0.81</v>
      </c>
      <c r="DW8" s="505">
        <v>0.78</v>
      </c>
      <c r="DX8" s="505">
        <v>0.73</v>
      </c>
      <c r="DY8" s="505">
        <v>0.73</v>
      </c>
      <c r="DZ8" s="614">
        <v>0.78</v>
      </c>
      <c r="EA8" s="614">
        <v>0.79</v>
      </c>
      <c r="EB8" s="330">
        <v>0.83</v>
      </c>
      <c r="EC8" s="330">
        <v>0.77</v>
      </c>
      <c r="ED8" s="330">
        <v>0.80081831425885042</v>
      </c>
      <c r="EE8" s="330">
        <v>0.82703565457640305</v>
      </c>
      <c r="EF8" s="330">
        <v>0.82250902950555671</v>
      </c>
      <c r="EG8" s="330">
        <v>0.80363947668803237</v>
      </c>
      <c r="EH8" s="330">
        <v>0.83970724760471216</v>
      </c>
      <c r="EI8" s="756">
        <v>0.81762797206215743</v>
      </c>
      <c r="EJ8" s="758">
        <v>0.76908470755505787</v>
      </c>
      <c r="EK8" s="758">
        <v>0.7622126190291304</v>
      </c>
      <c r="EL8" s="758">
        <v>0.81071046023826721</v>
      </c>
    </row>
    <row r="9" spans="1:142">
      <c r="A9" s="123" t="s">
        <v>304</v>
      </c>
      <c r="B9" s="127">
        <v>0.1552660749810969</v>
      </c>
      <c r="C9" s="127">
        <v>0.13892636332811498</v>
      </c>
      <c r="D9" s="127">
        <v>0.14988009212472952</v>
      </c>
      <c r="E9" s="127">
        <v>0.22005016480846762</v>
      </c>
      <c r="F9" s="127">
        <v>0.18176970763715428</v>
      </c>
      <c r="G9" s="127">
        <v>0.20949918646350624</v>
      </c>
      <c r="H9" s="127">
        <v>0.25328640647374207</v>
      </c>
      <c r="I9" s="127">
        <v>0.27085220399000137</v>
      </c>
      <c r="J9" s="127">
        <v>0.21304793066413569</v>
      </c>
      <c r="K9" s="127">
        <v>0.18200953240469758</v>
      </c>
      <c r="L9" s="127">
        <v>0.14640771106288347</v>
      </c>
      <c r="M9" s="127">
        <v>0.18194241128409999</v>
      </c>
      <c r="N9" s="127">
        <v>0.15993903375238266</v>
      </c>
      <c r="O9" s="127">
        <v>0.14609289408647355</v>
      </c>
      <c r="P9" s="127">
        <v>0.15936239823480181</v>
      </c>
      <c r="Q9" s="127">
        <v>0.20623073406203807</v>
      </c>
      <c r="R9" s="127">
        <v>0.19142297841968259</v>
      </c>
      <c r="S9" s="127">
        <v>0.20499549473514037</v>
      </c>
      <c r="T9" s="127">
        <v>0.2500489169577399</v>
      </c>
      <c r="U9" s="127">
        <v>0.27582892647538798</v>
      </c>
      <c r="V9" s="127">
        <v>0.20135906321890149</v>
      </c>
      <c r="W9" s="127">
        <v>0.17891628960535177</v>
      </c>
      <c r="X9" s="127">
        <v>0.14130878661087867</v>
      </c>
      <c r="Y9" s="127">
        <v>0.1757655987997529</v>
      </c>
      <c r="Z9" s="127">
        <v>0.14764646741614113</v>
      </c>
      <c r="AA9" s="127">
        <v>0.12971476756122599</v>
      </c>
      <c r="AB9" s="127">
        <v>0.14305529449129198</v>
      </c>
      <c r="AC9" s="127">
        <v>0.2177319969899556</v>
      </c>
      <c r="AD9" s="127">
        <v>0.18754684331912364</v>
      </c>
      <c r="AE9" s="127">
        <v>0.20075614900749558</v>
      </c>
      <c r="AF9" s="127">
        <v>0.26120035230465966</v>
      </c>
      <c r="AG9" s="127">
        <v>0.2842255745066643</v>
      </c>
      <c r="AH9" s="127">
        <v>0.20144485969151646</v>
      </c>
      <c r="AI9" s="127">
        <v>0.18511547715403975</v>
      </c>
      <c r="AJ9" s="127">
        <v>0.14709904474610358</v>
      </c>
      <c r="AK9" s="127">
        <v>0.17532760472610096</v>
      </c>
      <c r="AL9" s="127">
        <v>0.14928118621996858</v>
      </c>
      <c r="AM9" s="127">
        <v>0.12845372566263236</v>
      </c>
      <c r="AN9" s="127">
        <v>0.13966786729393316</v>
      </c>
      <c r="AO9" s="127">
        <v>0.2</v>
      </c>
      <c r="AP9" s="127">
        <v>0.18</v>
      </c>
      <c r="AQ9" s="127">
        <v>0.18</v>
      </c>
      <c r="AR9" s="127">
        <v>0.24</v>
      </c>
      <c r="AS9" s="127">
        <v>0.25</v>
      </c>
      <c r="AT9" s="127">
        <v>0.18</v>
      </c>
      <c r="AU9" s="127">
        <v>0.16</v>
      </c>
      <c r="AV9" s="127">
        <v>0.12</v>
      </c>
      <c r="AW9" s="127">
        <v>0.16</v>
      </c>
      <c r="AX9" s="128">
        <v>0.13966786729393316</v>
      </c>
      <c r="AY9" s="127">
        <v>0.11</v>
      </c>
      <c r="AZ9" s="127">
        <v>0.16</v>
      </c>
      <c r="BA9" s="127">
        <v>0.17</v>
      </c>
      <c r="BB9" s="127">
        <v>0.16067164972191716</v>
      </c>
      <c r="BC9" s="127">
        <v>0.16067164972191716</v>
      </c>
      <c r="BD9" s="127">
        <v>0.22</v>
      </c>
      <c r="BE9" s="127">
        <v>0.23</v>
      </c>
      <c r="BF9" s="127">
        <v>0.17</v>
      </c>
      <c r="BG9" s="127">
        <v>0.16</v>
      </c>
      <c r="BH9" s="127">
        <v>0.11</v>
      </c>
      <c r="BI9" s="127">
        <v>0.15</v>
      </c>
      <c r="BJ9" s="127">
        <v>0.12</v>
      </c>
      <c r="BK9" s="127">
        <v>0.12</v>
      </c>
      <c r="BL9" s="127">
        <v>0.11</v>
      </c>
      <c r="BM9" s="127">
        <v>0.18</v>
      </c>
      <c r="BN9" s="127">
        <v>0.18</v>
      </c>
      <c r="BO9" s="127">
        <v>0.16</v>
      </c>
      <c r="BP9" s="127">
        <v>0.21</v>
      </c>
      <c r="BQ9" s="127">
        <v>0.22428317795300493</v>
      </c>
      <c r="BR9" s="127">
        <v>0.17</v>
      </c>
      <c r="BS9" s="127">
        <v>0.16</v>
      </c>
      <c r="BT9" s="127">
        <v>0.11412300881618302</v>
      </c>
      <c r="BU9" s="127">
        <v>0.15973102036838516</v>
      </c>
      <c r="BV9" s="127">
        <v>0.13</v>
      </c>
      <c r="BW9" s="127">
        <v>0.12</v>
      </c>
      <c r="BX9" s="127">
        <v>0.13</v>
      </c>
      <c r="BY9" s="127">
        <v>0.16362199877815189</v>
      </c>
      <c r="BZ9" s="127">
        <v>0.14681514122116621</v>
      </c>
      <c r="CA9" s="127">
        <v>0.14681514122116621</v>
      </c>
      <c r="CB9" s="127">
        <v>0.19626744602375418</v>
      </c>
      <c r="CC9" s="127">
        <v>0.21</v>
      </c>
      <c r="CD9" s="127">
        <v>0.16362199877815189</v>
      </c>
      <c r="CE9" s="127">
        <v>0.13968375505261846</v>
      </c>
      <c r="CF9" s="127">
        <v>0.113081902420218</v>
      </c>
      <c r="CG9" s="127">
        <v>0.15481175245416232</v>
      </c>
      <c r="CH9" s="127">
        <v>0.11965344539750158</v>
      </c>
      <c r="CI9" s="127">
        <v>0.11067447022305071</v>
      </c>
      <c r="CJ9" s="127">
        <v>0.11</v>
      </c>
      <c r="CK9" s="127">
        <v>0.16569197456138857</v>
      </c>
      <c r="CL9" s="127">
        <v>0.14187577501991108</v>
      </c>
      <c r="CM9" s="127">
        <v>0.16</v>
      </c>
      <c r="CN9" s="127">
        <v>0.2</v>
      </c>
      <c r="CO9" s="127">
        <v>0.21685755090438918</v>
      </c>
      <c r="CP9" s="127">
        <v>0.16</v>
      </c>
      <c r="CQ9" s="127">
        <v>0.15</v>
      </c>
      <c r="CR9" s="127">
        <v>0.1258697440435711</v>
      </c>
      <c r="CS9" s="127">
        <v>0.17</v>
      </c>
      <c r="CT9" s="127">
        <f t="shared" ref="CT9:DE9" si="2">100%-CT8</f>
        <v>0.13266292249313794</v>
      </c>
      <c r="CU9" s="127">
        <f t="shared" si="2"/>
        <v>0.12135876448460337</v>
      </c>
      <c r="CV9" s="127">
        <f t="shared" si="2"/>
        <v>0.16967876838507512</v>
      </c>
      <c r="CW9" s="127">
        <f t="shared" si="2"/>
        <v>0.80808354808083549</v>
      </c>
      <c r="CX9" s="127">
        <f t="shared" si="2"/>
        <v>0.79112086210234245</v>
      </c>
      <c r="CY9" s="127">
        <f t="shared" si="2"/>
        <v>0.62943069178473188</v>
      </c>
      <c r="CZ9" s="127">
        <f t="shared" si="2"/>
        <v>0.42615958920306751</v>
      </c>
      <c r="DA9" s="127">
        <f t="shared" si="2"/>
        <v>0.36876879272774421</v>
      </c>
      <c r="DB9" s="127">
        <f t="shared" si="2"/>
        <v>0.32701265560039317</v>
      </c>
      <c r="DC9" s="127">
        <f t="shared" si="2"/>
        <v>0.27790554895043562</v>
      </c>
      <c r="DD9" s="127">
        <f t="shared" si="2"/>
        <v>0.34939873118075937</v>
      </c>
      <c r="DE9" s="127">
        <f t="shared" si="2"/>
        <v>0.31693664773876806</v>
      </c>
      <c r="DF9" s="127">
        <v>0.41</v>
      </c>
      <c r="DG9" s="127">
        <v>0.43</v>
      </c>
      <c r="DH9" s="127">
        <v>0.44</v>
      </c>
      <c r="DI9" s="127">
        <v>0.45</v>
      </c>
      <c r="DJ9" s="127">
        <v>0.38</v>
      </c>
      <c r="DK9" s="127">
        <v>0.37</v>
      </c>
      <c r="DL9" s="128">
        <v>0.39</v>
      </c>
      <c r="DM9" s="434">
        <v>0.36</v>
      </c>
      <c r="DN9" s="505">
        <v>0.29010424615629626</v>
      </c>
      <c r="DO9" s="505">
        <v>0.24694935654106101</v>
      </c>
      <c r="DP9" s="505">
        <v>0.17950612072604474</v>
      </c>
      <c r="DQ9" s="505">
        <v>0.24853482489872297</v>
      </c>
      <c r="DR9" s="454">
        <v>0.23006451739806055</v>
      </c>
      <c r="DS9" s="454">
        <v>0.18076567966826487</v>
      </c>
      <c r="DT9" s="454">
        <v>0.16854463657314767</v>
      </c>
      <c r="DU9" s="633">
        <v>0.24625061387933966</v>
      </c>
      <c r="DV9" s="633">
        <v>0.18691080778744701</v>
      </c>
      <c r="DW9" s="633">
        <v>0.21957771759894465</v>
      </c>
      <c r="DX9" s="633">
        <v>0.27486030213625717</v>
      </c>
      <c r="DY9" s="633">
        <v>0.27468671371335096</v>
      </c>
      <c r="DZ9" s="634">
        <v>0.21503404795638725</v>
      </c>
      <c r="EA9" s="634">
        <v>0.20512473162253347</v>
      </c>
      <c r="EB9" s="635">
        <v>0.17489735264306208</v>
      </c>
      <c r="EC9" s="635">
        <v>0.2250997528044647</v>
      </c>
      <c r="ED9" s="635">
        <v>0.19918168574114956</v>
      </c>
      <c r="EE9" s="635">
        <v>0.17296434542359698</v>
      </c>
      <c r="EF9" s="635">
        <v>0.17749097049444326</v>
      </c>
      <c r="EG9" s="635">
        <v>0.19636052331196768</v>
      </c>
      <c r="EH9" s="635">
        <v>0.16029275239528784</v>
      </c>
      <c r="EI9" s="757">
        <v>0.18237202793784257</v>
      </c>
      <c r="EJ9" s="758">
        <v>0.23091529244494211</v>
      </c>
      <c r="EK9" s="758">
        <v>0.23778738097086957</v>
      </c>
      <c r="EL9" s="758">
        <v>0.18928953976173282</v>
      </c>
    </row>
  </sheetData>
  <phoneticPr fontId="99" type="noConversion"/>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1"/>
  <sheetViews>
    <sheetView showGridLines="0" topLeftCell="DK1" workbookViewId="0">
      <selection activeCell="EA7" sqref="EA7"/>
    </sheetView>
  </sheetViews>
  <sheetFormatPr defaultColWidth="8.7265625" defaultRowHeight="15.5"/>
  <cols>
    <col min="1" max="1" width="53.54296875" style="113" bestFit="1" customWidth="1"/>
    <col min="2" max="97" width="12" style="116" bestFit="1" customWidth="1"/>
    <col min="98" max="103" width="12" style="116" customWidth="1"/>
    <col min="104" max="104" width="12" style="116" bestFit="1" customWidth="1"/>
    <col min="105" max="110" width="12" style="116" customWidth="1"/>
    <col min="111" max="112" width="15.26953125" style="116" bestFit="1" customWidth="1"/>
    <col min="113" max="113" width="19.453125" style="116" customWidth="1"/>
    <col min="114" max="116" width="12" style="116" bestFit="1" customWidth="1"/>
    <col min="117" max="121" width="12.26953125" style="116" bestFit="1" customWidth="1"/>
    <col min="122" max="123" width="12.26953125" style="113" bestFit="1" customWidth="1"/>
    <col min="124" max="128" width="12.453125" style="113" customWidth="1"/>
    <col min="129" max="131" width="12.26953125" style="113" bestFit="1" customWidth="1"/>
    <col min="132" max="16384" width="8.7265625" style="113"/>
  </cols>
  <sheetData>
    <row r="1" spans="1:134" ht="16" thickBot="1">
      <c r="A1" s="115" t="s">
        <v>306</v>
      </c>
    </row>
    <row r="2" spans="1:134" ht="16" thickTop="1">
      <c r="A2" s="114" t="s">
        <v>500</v>
      </c>
    </row>
    <row r="3" spans="1:134">
      <c r="A3" s="114" t="s">
        <v>307</v>
      </c>
    </row>
    <row r="4" spans="1:134">
      <c r="A4" s="114" t="s">
        <v>308</v>
      </c>
    </row>
    <row r="5" spans="1:134" s="3" customFormat="1" ht="21.65" customHeight="1">
      <c r="A5" s="5" t="s">
        <v>97</v>
      </c>
    </row>
    <row r="6" spans="1:134" ht="35.5" customHeight="1">
      <c r="A6" s="119" t="s">
        <v>323</v>
      </c>
      <c r="B6" s="289" t="s">
        <v>645</v>
      </c>
      <c r="C6" s="289" t="s">
        <v>646</v>
      </c>
      <c r="D6" s="289" t="s">
        <v>647</v>
      </c>
      <c r="E6" s="289" t="s">
        <v>648</v>
      </c>
      <c r="F6" s="289" t="s">
        <v>649</v>
      </c>
      <c r="G6" s="289" t="s">
        <v>650</v>
      </c>
      <c r="H6" s="289" t="s">
        <v>651</v>
      </c>
      <c r="I6" s="289" t="s">
        <v>652</v>
      </c>
      <c r="J6" s="289" t="s">
        <v>653</v>
      </c>
      <c r="K6" s="289" t="s">
        <v>654</v>
      </c>
      <c r="L6" s="289" t="s">
        <v>655</v>
      </c>
      <c r="M6" s="289" t="s">
        <v>656</v>
      </c>
      <c r="N6" s="289" t="s">
        <v>657</v>
      </c>
      <c r="O6" s="290" t="s">
        <v>658</v>
      </c>
      <c r="P6" s="289" t="s">
        <v>659</v>
      </c>
      <c r="Q6" s="289" t="s">
        <v>660</v>
      </c>
      <c r="R6" s="289" t="s">
        <v>661</v>
      </c>
      <c r="S6" s="289" t="s">
        <v>662</v>
      </c>
      <c r="T6" s="289" t="s">
        <v>663</v>
      </c>
      <c r="U6" s="289" t="s">
        <v>664</v>
      </c>
      <c r="V6" s="289" t="s">
        <v>665</v>
      </c>
      <c r="W6" s="289" t="s">
        <v>666</v>
      </c>
      <c r="X6" s="289" t="s">
        <v>667</v>
      </c>
      <c r="Y6" s="289" t="s">
        <v>668</v>
      </c>
      <c r="Z6" s="289" t="s">
        <v>669</v>
      </c>
      <c r="AA6" s="289" t="s">
        <v>670</v>
      </c>
      <c r="AB6" s="289" t="s">
        <v>671</v>
      </c>
      <c r="AC6" s="289" t="s">
        <v>672</v>
      </c>
      <c r="AD6" s="289" t="s">
        <v>673</v>
      </c>
      <c r="AE6" s="289" t="s">
        <v>674</v>
      </c>
      <c r="AF6" s="289" t="s">
        <v>675</v>
      </c>
      <c r="AG6" s="289" t="s">
        <v>676</v>
      </c>
      <c r="AH6" s="289" t="s">
        <v>677</v>
      </c>
      <c r="AI6" s="289" t="s">
        <v>678</v>
      </c>
      <c r="AJ6" s="289" t="s">
        <v>679</v>
      </c>
      <c r="AK6" s="289" t="s">
        <v>680</v>
      </c>
      <c r="AL6" s="289" t="s">
        <v>681</v>
      </c>
      <c r="AM6" s="290" t="s">
        <v>682</v>
      </c>
      <c r="AN6" s="289" t="s">
        <v>683</v>
      </c>
      <c r="AO6" s="289" t="s">
        <v>684</v>
      </c>
      <c r="AP6" s="289" t="s">
        <v>685</v>
      </c>
      <c r="AQ6" s="289" t="s">
        <v>686</v>
      </c>
      <c r="AR6" s="289" t="s">
        <v>687</v>
      </c>
      <c r="AS6" s="289" t="s">
        <v>688</v>
      </c>
      <c r="AT6" s="289" t="s">
        <v>689</v>
      </c>
      <c r="AU6" s="289" t="s">
        <v>690</v>
      </c>
      <c r="AV6" s="289" t="s">
        <v>691</v>
      </c>
      <c r="AW6" s="289" t="s">
        <v>692</v>
      </c>
      <c r="AX6" s="289" t="s">
        <v>693</v>
      </c>
      <c r="AY6" s="289" t="s">
        <v>694</v>
      </c>
      <c r="AZ6" s="289" t="s">
        <v>695</v>
      </c>
      <c r="BA6" s="289" t="s">
        <v>696</v>
      </c>
      <c r="BB6" s="289" t="s">
        <v>697</v>
      </c>
      <c r="BC6" s="289" t="s">
        <v>698</v>
      </c>
      <c r="BD6" s="289" t="s">
        <v>699</v>
      </c>
      <c r="BE6" s="289" t="s">
        <v>700</v>
      </c>
      <c r="BF6" s="289" t="s">
        <v>701</v>
      </c>
      <c r="BG6" s="289" t="s">
        <v>702</v>
      </c>
      <c r="BH6" s="289" t="s">
        <v>703</v>
      </c>
      <c r="BI6" s="289" t="s">
        <v>704</v>
      </c>
      <c r="BJ6" s="289" t="s">
        <v>705</v>
      </c>
      <c r="BK6" s="290" t="s">
        <v>706</v>
      </c>
      <c r="BL6" s="289" t="s">
        <v>707</v>
      </c>
      <c r="BM6" s="289" t="s">
        <v>708</v>
      </c>
      <c r="BN6" s="289" t="s">
        <v>709</v>
      </c>
      <c r="BO6" s="289" t="s">
        <v>710</v>
      </c>
      <c r="BP6" s="289" t="s">
        <v>711</v>
      </c>
      <c r="BQ6" s="289" t="s">
        <v>712</v>
      </c>
      <c r="BR6" s="289" t="s">
        <v>713</v>
      </c>
      <c r="BS6" s="289" t="s">
        <v>714</v>
      </c>
      <c r="BT6" s="289" t="s">
        <v>715</v>
      </c>
      <c r="BU6" s="289" t="s">
        <v>716</v>
      </c>
      <c r="BV6" s="289" t="s">
        <v>717</v>
      </c>
      <c r="BW6" s="289" t="s">
        <v>718</v>
      </c>
      <c r="BX6" s="289" t="s">
        <v>719</v>
      </c>
      <c r="BY6" s="289" t="s">
        <v>720</v>
      </c>
      <c r="BZ6" s="289" t="s">
        <v>721</v>
      </c>
      <c r="CA6" s="289" t="s">
        <v>722</v>
      </c>
      <c r="CB6" s="289" t="s">
        <v>723</v>
      </c>
      <c r="CC6" s="289" t="s">
        <v>724</v>
      </c>
      <c r="CD6" s="289" t="s">
        <v>725</v>
      </c>
      <c r="CE6" s="289" t="s">
        <v>726</v>
      </c>
      <c r="CF6" s="289" t="s">
        <v>727</v>
      </c>
      <c r="CG6" s="289" t="s">
        <v>728</v>
      </c>
      <c r="CH6" s="289" t="s">
        <v>729</v>
      </c>
      <c r="CI6" s="290" t="s">
        <v>730</v>
      </c>
      <c r="CJ6" s="289" t="s">
        <v>731</v>
      </c>
      <c r="CK6" s="289" t="s">
        <v>732</v>
      </c>
      <c r="CL6" s="289" t="s">
        <v>733</v>
      </c>
      <c r="CM6" s="289" t="s">
        <v>734</v>
      </c>
      <c r="CN6" s="289" t="s">
        <v>735</v>
      </c>
      <c r="CO6" s="289" t="s">
        <v>736</v>
      </c>
      <c r="CP6" s="289" t="s">
        <v>737</v>
      </c>
      <c r="CQ6" s="289" t="s">
        <v>738</v>
      </c>
      <c r="CR6" s="289" t="s">
        <v>739</v>
      </c>
      <c r="CS6" s="289" t="s">
        <v>740</v>
      </c>
      <c r="CT6" s="289" t="s">
        <v>741</v>
      </c>
      <c r="CU6" s="289" t="s">
        <v>742</v>
      </c>
      <c r="CV6" s="289" t="s">
        <v>743</v>
      </c>
      <c r="CW6" s="289" t="s">
        <v>744</v>
      </c>
      <c r="CX6" s="289" t="s">
        <v>745</v>
      </c>
      <c r="CY6" s="289" t="s">
        <v>746</v>
      </c>
      <c r="CZ6" s="289" t="s">
        <v>1000</v>
      </c>
      <c r="DA6" s="289" t="s">
        <v>760</v>
      </c>
      <c r="DB6" s="289" t="s">
        <v>773</v>
      </c>
      <c r="DC6" s="289" t="s">
        <v>996</v>
      </c>
      <c r="DD6" s="289" t="s">
        <v>997</v>
      </c>
      <c r="DE6" s="289" t="s">
        <v>1028</v>
      </c>
      <c r="DF6" s="289" t="s">
        <v>1029</v>
      </c>
      <c r="DG6" s="508" t="s">
        <v>1093</v>
      </c>
      <c r="DH6" s="508" t="s">
        <v>1098</v>
      </c>
      <c r="DI6" s="508" t="s">
        <v>1099</v>
      </c>
      <c r="DJ6" s="508" t="s">
        <v>1209</v>
      </c>
      <c r="DK6" s="508" t="s">
        <v>1244</v>
      </c>
      <c r="DL6" s="508" t="s">
        <v>1264</v>
      </c>
      <c r="DM6" s="508" t="s">
        <v>1267</v>
      </c>
      <c r="DN6" s="508" t="s">
        <v>1358</v>
      </c>
      <c r="DO6" s="508" t="s">
        <v>1359</v>
      </c>
      <c r="DP6" s="508" t="s">
        <v>1374</v>
      </c>
      <c r="DQ6" s="508" t="s">
        <v>1375</v>
      </c>
      <c r="DR6" s="508" t="s">
        <v>1398</v>
      </c>
      <c r="DS6" s="508" t="s">
        <v>1611</v>
      </c>
      <c r="DT6" s="508" t="s">
        <v>1612</v>
      </c>
      <c r="DU6" s="508" t="s">
        <v>1623</v>
      </c>
      <c r="DV6" s="508" t="s">
        <v>1624</v>
      </c>
      <c r="DW6" s="508" t="s">
        <v>1625</v>
      </c>
      <c r="DX6" s="508" t="s">
        <v>1626</v>
      </c>
      <c r="DY6" s="508" t="s">
        <v>1659</v>
      </c>
      <c r="DZ6" s="508" t="s">
        <v>1711</v>
      </c>
      <c r="EA6" s="508" t="s">
        <v>1712</v>
      </c>
      <c r="EB6" s="116"/>
      <c r="EC6" s="116"/>
      <c r="ED6" s="116"/>
    </row>
    <row r="7" spans="1:134">
      <c r="A7" s="113" t="s">
        <v>303</v>
      </c>
      <c r="B7" s="117">
        <v>0.80808851789811431</v>
      </c>
      <c r="C7" s="117">
        <v>0.80769910466717387</v>
      </c>
      <c r="D7" s="117">
        <v>0.8071018937706439</v>
      </c>
      <c r="E7" s="117">
        <v>0.80631170159480448</v>
      </c>
      <c r="F7" s="117">
        <v>0.80746332082367367</v>
      </c>
      <c r="G7" s="117">
        <v>0.80665888159179622</v>
      </c>
      <c r="H7" s="117">
        <v>0.80703418923582682</v>
      </c>
      <c r="I7" s="117">
        <v>0.80730398002882675</v>
      </c>
      <c r="J7" s="117">
        <v>0.80688925315504478</v>
      </c>
      <c r="K7" s="117">
        <v>0.80786332544214756</v>
      </c>
      <c r="L7" s="117">
        <v>0.80812109567542623</v>
      </c>
      <c r="M7" s="117">
        <v>0.80854600604642679</v>
      </c>
      <c r="N7" s="117">
        <v>0.80906074042012255</v>
      </c>
      <c r="O7" s="117">
        <v>0.81008512094814256</v>
      </c>
      <c r="P7" s="117">
        <v>0.81144996482524656</v>
      </c>
      <c r="Q7" s="117">
        <v>0.8128088901372057</v>
      </c>
      <c r="R7" s="117">
        <v>0.81185045155987901</v>
      </c>
      <c r="S7" s="117">
        <v>0.81217346281825897</v>
      </c>
      <c r="T7" s="117">
        <v>0.81252674162889604</v>
      </c>
      <c r="U7" s="117">
        <v>0.81159745534998606</v>
      </c>
      <c r="V7" s="117">
        <v>0.81089773468071302</v>
      </c>
      <c r="W7" s="117">
        <v>0.81089058497466182</v>
      </c>
      <c r="X7" s="117">
        <v>0.81037398601227117</v>
      </c>
      <c r="Y7" s="117">
        <v>0.80989146450100247</v>
      </c>
      <c r="Z7" s="117">
        <v>0.80992796400714007</v>
      </c>
      <c r="AA7" s="117">
        <v>0.80979173744015454</v>
      </c>
      <c r="AB7" s="117">
        <v>0.80989682426503729</v>
      </c>
      <c r="AC7" s="117">
        <v>0.81017910986481734</v>
      </c>
      <c r="AD7" s="117">
        <v>0.81165677628064692</v>
      </c>
      <c r="AE7" s="117">
        <v>0.81228567989057388</v>
      </c>
      <c r="AF7" s="117">
        <v>0.81401535897453181</v>
      </c>
      <c r="AG7" s="117">
        <v>0.81578205499992007</v>
      </c>
      <c r="AH7" s="117">
        <v>0.81863418620880879</v>
      </c>
      <c r="AI7" s="117">
        <v>0.8204212578497686</v>
      </c>
      <c r="AJ7" s="117">
        <v>0.82251421427927196</v>
      </c>
      <c r="AK7" s="117">
        <v>0.82477246800811388</v>
      </c>
      <c r="AL7" s="117">
        <v>0.82604976840195565</v>
      </c>
      <c r="AM7" s="117">
        <v>0.82685087831245829</v>
      </c>
      <c r="AN7" s="117">
        <v>0.82838868878434446</v>
      </c>
      <c r="AO7" s="117">
        <v>0.82669434439217226</v>
      </c>
      <c r="AP7" s="117">
        <v>0.82919434439217221</v>
      </c>
      <c r="AQ7" s="117">
        <v>0.83080504024867918</v>
      </c>
      <c r="AR7" s="117">
        <v>0.83241573610518582</v>
      </c>
      <c r="AS7" s="117">
        <v>0.83408240277185264</v>
      </c>
      <c r="AT7" s="117">
        <v>0.83574906943851923</v>
      </c>
      <c r="AU7" s="117">
        <v>0.8365824027718527</v>
      </c>
      <c r="AV7" s="117">
        <v>0.83658240277185281</v>
      </c>
      <c r="AW7" s="117">
        <v>0.83741573610518616</v>
      </c>
      <c r="AX7" s="117">
        <v>0.83824906943851951</v>
      </c>
      <c r="AY7" s="117">
        <v>0.8398880583796805</v>
      </c>
      <c r="AZ7" s="117">
        <v>0.83905472504634737</v>
      </c>
      <c r="BA7" s="117">
        <v>0.8432213917130138</v>
      </c>
      <c r="BB7" s="117">
        <v>0.84238805837968045</v>
      </c>
      <c r="BC7" s="117">
        <v>0.84077736252317348</v>
      </c>
      <c r="BD7" s="117">
        <v>0.84083333333333321</v>
      </c>
      <c r="BE7" s="117">
        <v>0.84166666666666645</v>
      </c>
      <c r="BF7" s="117">
        <v>0.8421430685039164</v>
      </c>
      <c r="BG7" s="117">
        <v>0.84214306850391629</v>
      </c>
      <c r="BH7" s="117">
        <v>0.84214306850391629</v>
      </c>
      <c r="BI7" s="117">
        <v>0.84179948443590102</v>
      </c>
      <c r="BJ7" s="117">
        <v>0.84098856607186889</v>
      </c>
      <c r="BK7" s="117">
        <v>0.84015523273853543</v>
      </c>
      <c r="BL7" s="117">
        <v>0.84015523273853565</v>
      </c>
      <c r="BM7" s="117">
        <v>0.83848856607186895</v>
      </c>
      <c r="BN7" s="117">
        <v>0.83985339950702287</v>
      </c>
      <c r="BO7" s="117">
        <v>0.84261880440525905</v>
      </c>
      <c r="BP7" s="117">
        <v>0.84371754263682852</v>
      </c>
      <c r="BQ7" s="117">
        <v>0.84486192213484912</v>
      </c>
      <c r="BR7" s="117">
        <v>0.84605218696426621</v>
      </c>
      <c r="BS7" s="117">
        <v>0.84658368706608667</v>
      </c>
      <c r="BT7" s="117">
        <v>0.84827670747836859</v>
      </c>
      <c r="BU7" s="117">
        <v>0.84836346634469895</v>
      </c>
      <c r="BV7" s="117">
        <v>0.84877340533755108</v>
      </c>
      <c r="BW7" s="117">
        <v>0.84963561822109235</v>
      </c>
      <c r="BX7" s="117">
        <v>0.85041274570250491</v>
      </c>
      <c r="BY7" s="117">
        <v>0.85207941236917162</v>
      </c>
      <c r="BZ7" s="117">
        <v>0.8519069143872352</v>
      </c>
      <c r="CA7" s="117">
        <v>0.85231852823733989</v>
      </c>
      <c r="CB7" s="117">
        <v>0.85121979000577019</v>
      </c>
      <c r="CC7" s="117">
        <v>0.85090874384108306</v>
      </c>
      <c r="CD7" s="117">
        <v>0.85033728126571739</v>
      </c>
      <c r="CE7" s="117">
        <v>0.85063911449722995</v>
      </c>
      <c r="CF7" s="117">
        <v>0.8497794274182815</v>
      </c>
      <c r="CG7" s="117">
        <v>0.84871377394966874</v>
      </c>
      <c r="CH7" s="117">
        <v>0.84765591071130786</v>
      </c>
      <c r="CI7" s="117">
        <v>0.84657178762000485</v>
      </c>
      <c r="CJ7" s="117">
        <v>0.84568142976487548</v>
      </c>
      <c r="CK7" s="117">
        <v>0.84070819906611927</v>
      </c>
      <c r="CL7" s="117">
        <v>0.7871755679394985</v>
      </c>
      <c r="CM7" s="117">
        <v>0.73307181068262928</v>
      </c>
      <c r="CN7" s="117">
        <v>0.693952586367235</v>
      </c>
      <c r="CO7" s="117">
        <v>0.67510595393364603</v>
      </c>
      <c r="CP7" s="117">
        <v>0.66244668378169969</v>
      </c>
      <c r="CQ7" s="117">
        <v>0.64852896248166692</v>
      </c>
      <c r="CR7" s="117">
        <v>0.63787016673579733</v>
      </c>
      <c r="CS7" s="117">
        <v>0.61924275114103156</v>
      </c>
      <c r="CT7" s="117">
        <v>0.60679020643900883</v>
      </c>
      <c r="CU7" s="117">
        <v>0.58367878331343703</v>
      </c>
      <c r="CV7" s="117">
        <v>0.55795868035382057</v>
      </c>
      <c r="CW7" s="117">
        <v>0.53543191105257693</v>
      </c>
      <c r="CX7" s="117">
        <v>0.56527220672597989</v>
      </c>
      <c r="CY7" s="117">
        <v>0.59953227856784164</v>
      </c>
      <c r="CZ7" s="117">
        <v>0.62115150288323606</v>
      </c>
      <c r="DA7" s="117">
        <v>0.62</v>
      </c>
      <c r="DB7" s="117">
        <v>0.62</v>
      </c>
      <c r="DC7" s="117">
        <f>100%-DC8</f>
        <v>0.65958444631202229</v>
      </c>
      <c r="DD7" s="117">
        <f t="shared" ref="DD7:DF7" si="0">100%-DD8</f>
        <v>0.65635933366423016</v>
      </c>
      <c r="DE7" s="117">
        <f t="shared" si="0"/>
        <v>0.67516949718329644</v>
      </c>
      <c r="DF7" s="117">
        <f t="shared" si="0"/>
        <v>0.683252909100313</v>
      </c>
      <c r="DG7" s="117">
        <v>0.69204175819068137</v>
      </c>
      <c r="DH7" s="117">
        <v>0.70526283120152722</v>
      </c>
      <c r="DI7" s="509">
        <v>0.72027830178421925</v>
      </c>
      <c r="DJ7" s="509">
        <v>0.72829611536055738</v>
      </c>
      <c r="DK7" s="509">
        <v>0.74153253369667937</v>
      </c>
      <c r="DL7" s="509">
        <v>0.7517661193085895</v>
      </c>
      <c r="DM7" s="509">
        <v>0.75966887323051546</v>
      </c>
      <c r="DN7" s="509">
        <v>0.76647485542626193</v>
      </c>
      <c r="DO7" s="509">
        <v>0.77248743598825775</v>
      </c>
      <c r="DP7" s="509">
        <v>0.77610862370705958</v>
      </c>
      <c r="DQ7" s="509">
        <v>0.77689953910910292</v>
      </c>
      <c r="DR7" s="509">
        <v>0.77820824176133541</v>
      </c>
      <c r="DS7" s="509">
        <v>0.78046069265062545</v>
      </c>
      <c r="DT7" s="509">
        <v>0.78127864244377032</v>
      </c>
      <c r="DU7" s="166">
        <v>0.78087892603764764</v>
      </c>
      <c r="DV7" s="166">
        <v>0.7853773665427124</v>
      </c>
      <c r="DW7" s="166">
        <v>0.78832282105887475</v>
      </c>
      <c r="DX7" s="166">
        <v>0.79210140810745377</v>
      </c>
      <c r="DY7" s="117">
        <v>0.79614274121821971</v>
      </c>
      <c r="DZ7" s="117">
        <v>0.79942726154034749</v>
      </c>
      <c r="EA7" s="117">
        <v>0.80170384955096674</v>
      </c>
      <c r="EB7" s="116"/>
      <c r="EC7" s="116"/>
      <c r="ED7" s="116"/>
    </row>
    <row r="8" spans="1:134">
      <c r="A8" s="113" t="s">
        <v>304</v>
      </c>
      <c r="B8" s="117">
        <v>0.19191148210188583</v>
      </c>
      <c r="C8" s="117">
        <v>0.19230089533282632</v>
      </c>
      <c r="D8" s="117">
        <v>0.19289810622935619</v>
      </c>
      <c r="E8" s="117">
        <v>0.19368829840519552</v>
      </c>
      <c r="F8" s="117">
        <v>0.19253667917632636</v>
      </c>
      <c r="G8" s="117">
        <v>0.19334111840820375</v>
      </c>
      <c r="H8" s="117">
        <v>0.19296581076417327</v>
      </c>
      <c r="I8" s="117">
        <v>0.19269601997117311</v>
      </c>
      <c r="J8" s="117">
        <v>0.19311074684495533</v>
      </c>
      <c r="K8" s="117">
        <v>0.19213667455785247</v>
      </c>
      <c r="L8" s="117">
        <v>0.19187890432457363</v>
      </c>
      <c r="M8" s="117">
        <v>0.19145399395357324</v>
      </c>
      <c r="N8" s="117">
        <v>0.19093925957987767</v>
      </c>
      <c r="O8" s="117">
        <v>0.18991487905185753</v>
      </c>
      <c r="P8" s="117">
        <v>0.18855003517475355</v>
      </c>
      <c r="Q8" s="117">
        <v>0.18719110986279441</v>
      </c>
      <c r="R8" s="117">
        <v>0.18814954844012086</v>
      </c>
      <c r="S8" s="117">
        <v>0.18782653718174094</v>
      </c>
      <c r="T8" s="117">
        <v>0.18747325837110385</v>
      </c>
      <c r="U8" s="117">
        <v>0.18840254465001385</v>
      </c>
      <c r="V8" s="117">
        <v>0.18910226531928687</v>
      </c>
      <c r="W8" s="117">
        <v>0.18910941502533815</v>
      </c>
      <c r="X8" s="117">
        <v>0.18962601398772883</v>
      </c>
      <c r="Y8" s="117">
        <v>0.19010853549899753</v>
      </c>
      <c r="Z8" s="117">
        <v>0.19007203599285985</v>
      </c>
      <c r="AA8" s="117">
        <v>0.19020826255984549</v>
      </c>
      <c r="AB8" s="117">
        <v>0.19010317573496271</v>
      </c>
      <c r="AC8" s="117">
        <v>0.1898208901351828</v>
      </c>
      <c r="AD8" s="117">
        <v>0.18834322371935319</v>
      </c>
      <c r="AE8" s="117">
        <v>0.18771432010942624</v>
      </c>
      <c r="AF8" s="117">
        <v>0.18598464102546822</v>
      </c>
      <c r="AG8" s="117">
        <v>0.1842179450000799</v>
      </c>
      <c r="AH8" s="117">
        <v>0.18136581379119124</v>
      </c>
      <c r="AI8" s="117">
        <v>0.17957874215023151</v>
      </c>
      <c r="AJ8" s="117">
        <v>0.17748578572072818</v>
      </c>
      <c r="AK8" s="117">
        <v>0.17522753199188623</v>
      </c>
      <c r="AL8" s="117">
        <v>0.17395023159804449</v>
      </c>
      <c r="AM8" s="117">
        <v>0.17314912168754151</v>
      </c>
      <c r="AN8" s="117">
        <v>0.17161131121565551</v>
      </c>
      <c r="AO8" s="117">
        <v>0.17330565560782774</v>
      </c>
      <c r="AP8" s="117">
        <v>0.17080565560782776</v>
      </c>
      <c r="AQ8" s="117">
        <v>0.16919495975132084</v>
      </c>
      <c r="AR8" s="117">
        <v>0.16758426389481396</v>
      </c>
      <c r="AS8" s="117">
        <v>0.16591759722814728</v>
      </c>
      <c r="AT8" s="117">
        <v>0.16425093056148063</v>
      </c>
      <c r="AU8" s="117">
        <v>0.16341759722814728</v>
      </c>
      <c r="AV8" s="117">
        <v>0.16341759722814728</v>
      </c>
      <c r="AW8" s="117">
        <v>0.16258426389481395</v>
      </c>
      <c r="AX8" s="117">
        <v>0.16175093056148063</v>
      </c>
      <c r="AY8" s="117">
        <v>0.16011194162031953</v>
      </c>
      <c r="AZ8" s="117">
        <v>0.16094527495365285</v>
      </c>
      <c r="BA8" s="117">
        <v>0.15677860828698623</v>
      </c>
      <c r="BB8" s="117">
        <v>0.15761194162031955</v>
      </c>
      <c r="BC8" s="117">
        <v>0.15922263747682644</v>
      </c>
      <c r="BD8" s="117">
        <v>0.15916666666666668</v>
      </c>
      <c r="BE8" s="117">
        <v>0.15833333333333333</v>
      </c>
      <c r="BF8" s="117">
        <v>0.15785693149608374</v>
      </c>
      <c r="BG8" s="117">
        <v>0.15785693149608374</v>
      </c>
      <c r="BH8" s="117">
        <v>0.15785693149608374</v>
      </c>
      <c r="BI8" s="117">
        <v>0.15820051556409898</v>
      </c>
      <c r="BJ8" s="117">
        <v>0.15901143392813111</v>
      </c>
      <c r="BK8" s="117">
        <v>0.15984476726146443</v>
      </c>
      <c r="BL8" s="117">
        <v>0.15984476726146443</v>
      </c>
      <c r="BM8" s="117">
        <v>0.16151143392813108</v>
      </c>
      <c r="BN8" s="117">
        <v>0.16014660049297708</v>
      </c>
      <c r="BO8" s="117">
        <v>0.15738119559474095</v>
      </c>
      <c r="BP8" s="117">
        <v>0.15628245736317145</v>
      </c>
      <c r="BQ8" s="117">
        <v>0.15513807786515096</v>
      </c>
      <c r="BR8" s="117">
        <v>0.15394781303573388</v>
      </c>
      <c r="BS8" s="117">
        <v>0.1534163129339132</v>
      </c>
      <c r="BT8" s="117">
        <v>0.15172329252163141</v>
      </c>
      <c r="BU8" s="117">
        <v>0.15163653365530103</v>
      </c>
      <c r="BV8" s="117">
        <v>0.15122659466244912</v>
      </c>
      <c r="BW8" s="117">
        <v>0.15036438177890757</v>
      </c>
      <c r="BX8" s="117">
        <v>0.14958725429749511</v>
      </c>
      <c r="BY8" s="117">
        <v>0.14792058763082847</v>
      </c>
      <c r="BZ8" s="117">
        <v>0.14809308561276485</v>
      </c>
      <c r="CA8" s="117">
        <v>0.14768147176266025</v>
      </c>
      <c r="CB8" s="117">
        <v>0.14878020999422972</v>
      </c>
      <c r="CC8" s="117">
        <v>0.14909125615891688</v>
      </c>
      <c r="CD8" s="117">
        <v>0.14966271873428263</v>
      </c>
      <c r="CE8" s="117">
        <v>0.14936088550276999</v>
      </c>
      <c r="CF8" s="117">
        <v>0.15022057258171845</v>
      </c>
      <c r="CG8" s="117">
        <v>0.15128622605033124</v>
      </c>
      <c r="CH8" s="117">
        <v>0.15255191334581766</v>
      </c>
      <c r="CI8" s="117">
        <v>0.1536360364371207</v>
      </c>
      <c r="CJ8" s="117">
        <v>0.1545263942922501</v>
      </c>
      <c r="CK8" s="117">
        <v>0.15949962499100637</v>
      </c>
      <c r="CL8" s="117">
        <v>0.21303225611762691</v>
      </c>
      <c r="CM8" s="117">
        <v>0.26713601337449622</v>
      </c>
      <c r="CN8" s="117">
        <v>0.30625523768989055</v>
      </c>
      <c r="CO8" s="117">
        <v>0.32510187012347952</v>
      </c>
      <c r="CP8" s="117">
        <v>0.33776114027542575</v>
      </c>
      <c r="CQ8" s="117">
        <v>0.35167886157545847</v>
      </c>
      <c r="CR8" s="117">
        <v>0.36233765732132817</v>
      </c>
      <c r="CS8" s="117">
        <v>0.38096507291609383</v>
      </c>
      <c r="CT8" s="117">
        <v>0.39320979356099112</v>
      </c>
      <c r="CU8" s="117">
        <v>0.41632121668656302</v>
      </c>
      <c r="CV8" s="117">
        <v>0.44204131964617943</v>
      </c>
      <c r="CW8" s="117">
        <v>0.46456808894742313</v>
      </c>
      <c r="CX8" s="117">
        <v>0.43472779327402028</v>
      </c>
      <c r="CY8" s="117">
        <v>0.40046772143215831</v>
      </c>
      <c r="CZ8" s="117">
        <v>0.37884849711676405</v>
      </c>
      <c r="DA8" s="117">
        <v>0.38</v>
      </c>
      <c r="DB8" s="117">
        <v>0.38</v>
      </c>
      <c r="DC8" s="117">
        <v>0.34041555368797771</v>
      </c>
      <c r="DD8" s="117">
        <v>0.3436406663357699</v>
      </c>
      <c r="DE8" s="117">
        <v>0.32483050281670361</v>
      </c>
      <c r="DF8" s="117">
        <v>0.31674709089968706</v>
      </c>
      <c r="DG8" s="117">
        <v>0.30795824180931858</v>
      </c>
      <c r="DH8" s="117">
        <v>0.29473716879847273</v>
      </c>
      <c r="DI8" s="509">
        <v>0.27972169821578075</v>
      </c>
      <c r="DJ8" s="509">
        <v>0.27170388463944256</v>
      </c>
      <c r="DK8" s="509">
        <v>0.25846746630332057</v>
      </c>
      <c r="DL8" s="509">
        <v>0.24823388069141047</v>
      </c>
      <c r="DM8" s="509">
        <v>0.24033112676948454</v>
      </c>
      <c r="DN8" s="509">
        <v>0.23352514457373807</v>
      </c>
      <c r="DO8" s="509">
        <v>0.2275125640117423</v>
      </c>
      <c r="DP8" s="509">
        <v>0.2238913762929404</v>
      </c>
      <c r="DQ8" s="509">
        <v>0.22310046089089711</v>
      </c>
      <c r="DR8" s="509">
        <v>0.22179175823866462</v>
      </c>
      <c r="DS8" s="509">
        <v>0.21953930734937455</v>
      </c>
      <c r="DT8" s="509">
        <v>0.21872135755622968</v>
      </c>
      <c r="DU8" s="166">
        <v>0.21912107396235236</v>
      </c>
      <c r="DV8" s="166">
        <v>0.2146226334572876</v>
      </c>
      <c r="DW8" s="166">
        <v>0.21167717894112525</v>
      </c>
      <c r="DX8" s="166">
        <v>0.20789859189254623</v>
      </c>
      <c r="DY8" s="117">
        <v>0.20385725878178029</v>
      </c>
      <c r="DZ8" s="117">
        <v>0.20057273845965251</v>
      </c>
      <c r="EA8" s="117">
        <v>0.19829615044903326</v>
      </c>
      <c r="EB8" s="116"/>
      <c r="EC8" s="116"/>
      <c r="ED8" s="116"/>
    </row>
    <row r="9" spans="1:134">
      <c r="A9" s="113" t="s">
        <v>306</v>
      </c>
      <c r="B9" s="118">
        <v>4347544</v>
      </c>
      <c r="C9" s="118">
        <v>4342135</v>
      </c>
      <c r="D9" s="118">
        <v>4339652</v>
      </c>
      <c r="E9" s="118">
        <v>4339425</v>
      </c>
      <c r="F9" s="118">
        <v>4315203</v>
      </c>
      <c r="G9" s="118">
        <v>4309956</v>
      </c>
      <c r="H9" s="118">
        <v>4305886</v>
      </c>
      <c r="I9" s="118">
        <v>4305828</v>
      </c>
      <c r="J9" s="118">
        <v>4318372</v>
      </c>
      <c r="K9" s="118">
        <v>4323134</v>
      </c>
      <c r="L9" s="118">
        <v>4335675</v>
      </c>
      <c r="M9" s="118">
        <v>4335841</v>
      </c>
      <c r="N9" s="118">
        <v>4341770</v>
      </c>
      <c r="O9" s="118">
        <v>4348262</v>
      </c>
      <c r="P9" s="118">
        <v>4346279</v>
      </c>
      <c r="Q9" s="118">
        <v>4339413</v>
      </c>
      <c r="R9" s="118">
        <v>4349662</v>
      </c>
      <c r="S9" s="118">
        <v>4348831</v>
      </c>
      <c r="T9" s="118">
        <v>4352996</v>
      </c>
      <c r="U9" s="118">
        <v>4349450</v>
      </c>
      <c r="V9" s="118">
        <v>4345290</v>
      </c>
      <c r="W9" s="118">
        <v>4339920</v>
      </c>
      <c r="X9" s="118">
        <v>4341326</v>
      </c>
      <c r="Y9" s="118">
        <v>4340926</v>
      </c>
      <c r="Z9" s="118">
        <v>4336951</v>
      </c>
      <c r="AA9" s="118">
        <v>4331437</v>
      </c>
      <c r="AB9" s="118">
        <v>4336131</v>
      </c>
      <c r="AC9" s="118">
        <v>4353981</v>
      </c>
      <c r="AD9" s="118">
        <v>4358417</v>
      </c>
      <c r="AE9" s="118">
        <v>4380388</v>
      </c>
      <c r="AF9" s="118">
        <v>4396869</v>
      </c>
      <c r="AG9" s="118">
        <v>4416645</v>
      </c>
      <c r="AH9" s="118">
        <v>4428914</v>
      </c>
      <c r="AI9" s="118">
        <v>4448873</v>
      </c>
      <c r="AJ9" s="118">
        <v>4469282</v>
      </c>
      <c r="AK9" s="118">
        <v>4485881</v>
      </c>
      <c r="AL9" s="118">
        <v>4504676</v>
      </c>
      <c r="AM9" s="118">
        <v>4526256</v>
      </c>
      <c r="AN9" s="118">
        <v>4555580</v>
      </c>
      <c r="AO9" s="118">
        <v>4584342</v>
      </c>
      <c r="AP9" s="118">
        <v>4598937</v>
      </c>
      <c r="AQ9" s="118">
        <v>4620144</v>
      </c>
      <c r="AR9" s="118">
        <v>4652034</v>
      </c>
      <c r="AS9" s="118">
        <v>4680441</v>
      </c>
      <c r="AT9" s="118">
        <v>4712390</v>
      </c>
      <c r="AU9" s="118">
        <v>4750579</v>
      </c>
      <c r="AV9" s="118">
        <v>4783344</v>
      </c>
      <c r="AW9" s="118">
        <v>4818966</v>
      </c>
      <c r="AX9" s="118">
        <v>4868415</v>
      </c>
      <c r="AY9" s="118">
        <v>4916676</v>
      </c>
      <c r="AZ9" s="118">
        <v>4946675</v>
      </c>
      <c r="BA9" s="118">
        <v>4961477</v>
      </c>
      <c r="BB9" s="118">
        <v>5025319</v>
      </c>
      <c r="BC9" s="118">
        <v>5050678</v>
      </c>
      <c r="BD9" s="118">
        <v>5081037</v>
      </c>
      <c r="BE9" s="118">
        <v>5110088</v>
      </c>
      <c r="BF9" s="118">
        <v>5127103</v>
      </c>
      <c r="BG9" s="118">
        <v>5138407</v>
      </c>
      <c r="BH9" s="118">
        <v>5151292</v>
      </c>
      <c r="BI9" s="118">
        <v>5145428</v>
      </c>
      <c r="BJ9" s="118">
        <v>5136497</v>
      </c>
      <c r="BK9" s="118">
        <v>5124320</v>
      </c>
      <c r="BL9" s="118">
        <v>5111837</v>
      </c>
      <c r="BM9" s="118">
        <v>5118677</v>
      </c>
      <c r="BN9" s="118">
        <v>5104438</v>
      </c>
      <c r="BO9" s="118">
        <v>5133122</v>
      </c>
      <c r="BP9" s="118">
        <v>5154714</v>
      </c>
      <c r="BQ9" s="118">
        <v>5184349</v>
      </c>
      <c r="BR9" s="118">
        <v>5218391</v>
      </c>
      <c r="BS9" s="118">
        <v>5243674</v>
      </c>
      <c r="BT9" s="118">
        <v>5266123</v>
      </c>
      <c r="BU9" s="118">
        <v>5292333</v>
      </c>
      <c r="BV9" s="118">
        <v>5318821</v>
      </c>
      <c r="BW9" s="118">
        <v>5340566</v>
      </c>
      <c r="BX9" s="118">
        <v>5373545</v>
      </c>
      <c r="BY9" s="118">
        <v>5388710</v>
      </c>
      <c r="BZ9" s="118">
        <v>5422512</v>
      </c>
      <c r="CA9" s="118">
        <v>5440989</v>
      </c>
      <c r="CB9" s="118">
        <v>5441984</v>
      </c>
      <c r="CC9" s="118">
        <v>5428468</v>
      </c>
      <c r="CD9" s="118">
        <v>5414906</v>
      </c>
      <c r="CE9" s="118">
        <v>5397740</v>
      </c>
      <c r="CF9" s="118">
        <v>5381668</v>
      </c>
      <c r="CG9" s="118">
        <v>5347488</v>
      </c>
      <c r="CH9" s="118">
        <v>5321103</v>
      </c>
      <c r="CI9" s="118">
        <v>5297564</v>
      </c>
      <c r="CJ9" s="118">
        <v>5257697</v>
      </c>
      <c r="CK9" s="118">
        <v>5034531</v>
      </c>
      <c r="CL9" s="118">
        <v>4572696</v>
      </c>
      <c r="CM9" s="118">
        <v>4092238</v>
      </c>
      <c r="CN9" s="118">
        <v>3604675</v>
      </c>
      <c r="CO9" s="118">
        <v>3152866</v>
      </c>
      <c r="CP9" s="118">
        <v>2776445</v>
      </c>
      <c r="CQ9" s="118">
        <v>2462915</v>
      </c>
      <c r="CR9" s="118">
        <v>2132329</v>
      </c>
      <c r="CS9" s="118">
        <v>1848397</v>
      </c>
      <c r="CT9" s="118">
        <v>1583822</v>
      </c>
      <c r="CU9" s="118">
        <v>1307064</v>
      </c>
      <c r="CV9" s="118">
        <v>1025757</v>
      </c>
      <c r="CW9" s="118">
        <v>910201</v>
      </c>
      <c r="CX9" s="118">
        <v>983980</v>
      </c>
      <c r="CY9" s="118">
        <v>1094295</v>
      </c>
      <c r="CZ9" s="118">
        <v>1258031</v>
      </c>
      <c r="DA9" s="118">
        <v>1446263</v>
      </c>
      <c r="DB9" s="118">
        <v>1617877</v>
      </c>
      <c r="DC9" s="118">
        <v>2081127</v>
      </c>
      <c r="DD9" s="118">
        <v>1978462</v>
      </c>
      <c r="DE9" s="118">
        <v>2171865</v>
      </c>
      <c r="DF9" s="118">
        <v>2339469</v>
      </c>
      <c r="DG9" s="507">
        <v>2495702</v>
      </c>
      <c r="DH9" s="507">
        <v>2706547</v>
      </c>
      <c r="DI9" s="507">
        <v>2943136</v>
      </c>
      <c r="DJ9" s="507">
        <v>3232578</v>
      </c>
      <c r="DK9" s="507">
        <v>3487584</v>
      </c>
      <c r="DL9" s="507">
        <v>3701477</v>
      </c>
      <c r="DM9" s="507">
        <v>3868005</v>
      </c>
      <c r="DN9" s="507">
        <v>3984299</v>
      </c>
      <c r="DO9" s="507">
        <v>4090851</v>
      </c>
      <c r="DP9" s="507">
        <v>4158061</v>
      </c>
      <c r="DQ9" s="507">
        <v>4202730</v>
      </c>
      <c r="DR9" s="507">
        <v>4262584</v>
      </c>
      <c r="DS9" s="507">
        <v>4349581</v>
      </c>
      <c r="DT9" s="507">
        <v>4399611.5</v>
      </c>
      <c r="DU9" s="507">
        <v>4455016.5</v>
      </c>
      <c r="DV9" s="507">
        <v>4539982.5</v>
      </c>
      <c r="DW9" s="507">
        <v>4602952.5</v>
      </c>
      <c r="DX9" s="507">
        <v>4677732.5</v>
      </c>
      <c r="DY9" s="759">
        <v>4747542.5</v>
      </c>
      <c r="DZ9" s="759">
        <v>4812842.5</v>
      </c>
      <c r="EA9" s="759">
        <v>4863281.5</v>
      </c>
      <c r="EB9" s="116"/>
      <c r="EC9" s="116"/>
      <c r="ED9" s="116"/>
    </row>
    <row r="10" spans="1:134">
      <c r="DU10" s="507"/>
      <c r="DV10" s="507"/>
      <c r="DW10" s="507"/>
      <c r="DX10" s="507"/>
    </row>
    <row r="11" spans="1:134">
      <c r="CT11" s="166"/>
    </row>
  </sheetData>
  <phoneticPr fontId="99" type="noConversion"/>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3"/>
  <sheetViews>
    <sheetView showGridLines="0" workbookViewId="0">
      <selection activeCell="A37" sqref="A37"/>
    </sheetView>
  </sheetViews>
  <sheetFormatPr defaultColWidth="8.7265625" defaultRowHeight="14"/>
  <cols>
    <col min="1" max="16384" width="8.7265625" style="107"/>
  </cols>
  <sheetData>
    <row r="1" spans="1:109" s="113" customFormat="1" ht="16" thickBot="1">
      <c r="A1" s="115" t="s">
        <v>306</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row>
    <row r="2" spans="1:109" s="113" customFormat="1" ht="16" thickTop="1">
      <c r="A2" s="114" t="s">
        <v>454</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row>
    <row r="3" spans="1:109" s="3" customFormat="1" ht="21.65" customHeight="1">
      <c r="A3" s="5" t="s">
        <v>97</v>
      </c>
    </row>
  </sheetData>
  <hyperlinks>
    <hyperlink ref="A3" location="Contents!A1" display="&lt;&lt; link back to contents &gt;&gt;"/>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25"/>
  <sheetViews>
    <sheetView showGridLines="0" topLeftCell="A6" workbookViewId="0"/>
  </sheetViews>
  <sheetFormatPr defaultColWidth="8.7265625" defaultRowHeight="14"/>
  <cols>
    <col min="1" max="1" width="25.7265625" style="25" customWidth="1"/>
    <col min="2" max="2" width="45.54296875" style="25" customWidth="1"/>
    <col min="3" max="3" width="24" style="25" customWidth="1"/>
    <col min="4" max="14" width="8.7265625" style="25"/>
    <col min="15" max="23" width="9.54296875" style="25" bestFit="1" customWidth="1"/>
    <col min="24" max="38" width="10.26953125" style="25" bestFit="1" customWidth="1"/>
    <col min="39" max="54" width="9.54296875" style="25" bestFit="1" customWidth="1"/>
    <col min="55" max="63" width="10.26953125" style="25" bestFit="1" customWidth="1"/>
    <col min="64" max="65" width="9.54296875" style="25" bestFit="1" customWidth="1"/>
    <col min="66" max="66" width="10.26953125" style="25" bestFit="1" customWidth="1"/>
    <col min="67" max="75" width="9.54296875" style="25" bestFit="1" customWidth="1"/>
    <col min="76" max="80" width="10.26953125" style="25" bestFit="1" customWidth="1"/>
    <col min="81" max="87" width="11.26953125" style="25" bestFit="1" customWidth="1"/>
    <col min="88" max="16384" width="8.7265625" style="25"/>
  </cols>
  <sheetData>
    <row r="1" spans="1:120" s="3" customFormat="1" ht="28.5" customHeight="1" thickBot="1">
      <c r="A1" s="213" t="s">
        <v>1403</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522</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3" customFormat="1" ht="28.5" customHeight="1">
      <c r="A5" s="114" t="s">
        <v>523</v>
      </c>
      <c r="B5" s="220"/>
      <c r="C5" s="148"/>
      <c r="D5" s="220"/>
      <c r="E5" s="148"/>
      <c r="F5" s="220"/>
      <c r="G5" s="148"/>
      <c r="H5" s="220"/>
      <c r="I5" s="148"/>
      <c r="J5" s="220"/>
      <c r="K5" s="148"/>
      <c r="L5" s="220"/>
      <c r="M5" s="148"/>
      <c r="N5" s="220"/>
      <c r="O5" s="148"/>
      <c r="P5" s="203"/>
      <c r="Q5" s="203"/>
      <c r="R5" s="203"/>
      <c r="S5" s="203"/>
      <c r="T5" s="203"/>
      <c r="U5" s="203"/>
      <c r="V5" s="23"/>
      <c r="W5" s="23"/>
      <c r="X5" s="23"/>
      <c r="Y5" s="23"/>
    </row>
    <row r="6" spans="1:120" s="3" customFormat="1" ht="28.5" customHeight="1">
      <c r="A6" s="114" t="s">
        <v>1268</v>
      </c>
      <c r="B6" s="220"/>
      <c r="C6" s="148"/>
      <c r="D6" s="220"/>
      <c r="E6" s="148"/>
      <c r="F6" s="220"/>
      <c r="G6" s="148"/>
      <c r="H6" s="220"/>
      <c r="I6" s="148"/>
      <c r="J6" s="220"/>
      <c r="K6" s="148"/>
      <c r="L6" s="220"/>
      <c r="M6" s="148"/>
      <c r="N6" s="220"/>
      <c r="O6" s="148"/>
      <c r="P6" s="203"/>
      <c r="Q6" s="203"/>
      <c r="R6" s="203"/>
      <c r="S6" s="203"/>
      <c r="T6" s="203"/>
      <c r="U6" s="203"/>
      <c r="V6" s="23"/>
      <c r="W6" s="23"/>
      <c r="X6" s="23"/>
      <c r="Y6" s="23"/>
    </row>
    <row r="7" spans="1:120" s="3" customFormat="1" ht="28.5" customHeight="1">
      <c r="A7" s="114" t="s">
        <v>782</v>
      </c>
      <c r="B7" s="220"/>
      <c r="C7" s="148"/>
      <c r="D7" s="220"/>
      <c r="E7" s="148"/>
      <c r="F7" s="220"/>
      <c r="G7" s="148"/>
      <c r="H7" s="220"/>
      <c r="I7" s="148"/>
      <c r="J7" s="220"/>
      <c r="K7" s="148"/>
      <c r="L7" s="220"/>
      <c r="M7" s="148"/>
      <c r="N7" s="220"/>
      <c r="O7" s="148"/>
      <c r="P7" s="203"/>
      <c r="Q7" s="203"/>
      <c r="R7" s="203"/>
      <c r="S7" s="203"/>
      <c r="T7" s="203"/>
      <c r="U7" s="203"/>
      <c r="V7" s="23"/>
      <c r="W7" s="23"/>
      <c r="X7" s="23"/>
      <c r="Y7" s="23"/>
    </row>
    <row r="8" spans="1:120" s="3" customFormat="1" ht="28.5" customHeight="1">
      <c r="A8" s="114" t="s">
        <v>1399</v>
      </c>
      <c r="B8" s="220"/>
      <c r="C8" s="148"/>
      <c r="D8" s="220"/>
      <c r="E8" s="148"/>
      <c r="F8" s="220"/>
      <c r="G8" s="148"/>
      <c r="H8" s="220"/>
      <c r="I8" s="148"/>
      <c r="J8" s="220"/>
      <c r="K8" s="148"/>
      <c r="L8" s="220"/>
      <c r="M8" s="148"/>
      <c r="N8" s="220"/>
      <c r="O8" s="148"/>
      <c r="P8" s="203"/>
      <c r="Q8" s="203"/>
      <c r="R8" s="203"/>
      <c r="S8" s="203"/>
      <c r="T8" s="203"/>
      <c r="U8" s="203"/>
      <c r="V8" s="23"/>
      <c r="W8" s="23"/>
      <c r="X8" s="23"/>
      <c r="Y8" s="23"/>
    </row>
    <row r="9" spans="1:120" s="4" customFormat="1" ht="24.65" customHeight="1">
      <c r="A9" s="5" t="s">
        <v>97</v>
      </c>
    </row>
    <row r="10" spans="1:120" ht="41.65" customHeight="1">
      <c r="A10" s="131" t="s">
        <v>323</v>
      </c>
      <c r="B10" s="226" t="s">
        <v>1001</v>
      </c>
      <c r="C10" s="26" t="s">
        <v>1002</v>
      </c>
    </row>
    <row r="11" spans="1:120">
      <c r="A11" s="86" t="s">
        <v>660</v>
      </c>
      <c r="B11" s="178">
        <v>28.875968040563333</v>
      </c>
    </row>
    <row r="12" spans="1:120">
      <c r="A12" s="86" t="s">
        <v>661</v>
      </c>
      <c r="B12" s="178">
        <v>29.502056616680601</v>
      </c>
    </row>
    <row r="13" spans="1:120">
      <c r="A13" s="86" t="s">
        <v>662</v>
      </c>
      <c r="B13" s="178">
        <v>29.895120501700827</v>
      </c>
    </row>
    <row r="14" spans="1:120">
      <c r="A14" s="86" t="s">
        <v>663</v>
      </c>
      <c r="B14" s="178">
        <v>30.474564235716173</v>
      </c>
    </row>
    <row r="15" spans="1:120">
      <c r="A15" s="86" t="s">
        <v>664</v>
      </c>
      <c r="B15" s="178">
        <v>31.420894973893798</v>
      </c>
    </row>
    <row r="16" spans="1:120">
      <c r="A16" s="86" t="s">
        <v>665</v>
      </c>
      <c r="B16" s="178">
        <v>30.604270167230251</v>
      </c>
    </row>
    <row r="17" spans="1:3">
      <c r="A17" s="86" t="s">
        <v>666</v>
      </c>
      <c r="B17" s="178">
        <v>30.265307328267404</v>
      </c>
    </row>
    <row r="18" spans="1:3">
      <c r="A18" s="86" t="s">
        <v>667</v>
      </c>
      <c r="B18" s="178">
        <v>31.293990909535797</v>
      </c>
    </row>
    <row r="19" spans="1:3">
      <c r="A19" s="86" t="s">
        <v>668</v>
      </c>
      <c r="B19" s="178">
        <v>31.210941571167311</v>
      </c>
    </row>
    <row r="20" spans="1:3">
      <c r="A20" s="86" t="s">
        <v>669</v>
      </c>
      <c r="B20" s="178">
        <v>31.70219973372636</v>
      </c>
    </row>
    <row r="21" spans="1:3">
      <c r="A21" s="86" t="s">
        <v>670</v>
      </c>
      <c r="B21" s="178">
        <v>32.10249046652941</v>
      </c>
    </row>
    <row r="22" spans="1:3">
      <c r="A22" s="86" t="s">
        <v>671</v>
      </c>
      <c r="B22" s="178">
        <v>32.66603369661992</v>
      </c>
    </row>
    <row r="23" spans="1:3">
      <c r="A23" s="86" t="s">
        <v>672</v>
      </c>
      <c r="B23" s="178">
        <v>33.48980980069387</v>
      </c>
      <c r="C23" s="364">
        <f>(NI_overnight_trips[[#This Row],[Number of Overnight trips per 100 interviews]]-B11)/B11</f>
        <v>0.15978137091886485</v>
      </c>
    </row>
    <row r="24" spans="1:3">
      <c r="A24" s="86" t="s">
        <v>673</v>
      </c>
      <c r="B24" s="178">
        <v>33.410060881163098</v>
      </c>
      <c r="C24" s="364">
        <f>(NI_overnight_trips[[#This Row],[Number of Overnight trips per 100 interviews]]-B12)/B12</f>
        <v>0.13246548588998683</v>
      </c>
    </row>
    <row r="25" spans="1:3">
      <c r="A25" s="86" t="s">
        <v>674</v>
      </c>
      <c r="B25" s="178">
        <v>32.202979336098721</v>
      </c>
      <c r="C25" s="364">
        <f>(NI_overnight_trips[[#This Row],[Number of Overnight trips per 100 interviews]]-B13)/B13</f>
        <v>7.7198512522021548E-2</v>
      </c>
    </row>
    <row r="26" spans="1:3">
      <c r="A26" s="86" t="s">
        <v>675</v>
      </c>
      <c r="B26" s="178">
        <v>32.495727643096465</v>
      </c>
      <c r="C26" s="364">
        <f>(NI_overnight_trips[[#This Row],[Number of Overnight trips per 100 interviews]]-B14)/B14</f>
        <v>6.6322963365346183E-2</v>
      </c>
    </row>
    <row r="27" spans="1:3">
      <c r="A27" s="86" t="s">
        <v>676</v>
      </c>
      <c r="B27" s="178">
        <v>31.825967760533818</v>
      </c>
      <c r="C27" s="364">
        <f>(NI_overnight_trips[[#This Row],[Number of Overnight trips per 100 interviews]]-B15)/B15</f>
        <v>1.2891828414708624E-2</v>
      </c>
    </row>
    <row r="28" spans="1:3">
      <c r="A28" s="86" t="s">
        <v>677</v>
      </c>
      <c r="B28" s="178">
        <v>32.099688178139132</v>
      </c>
      <c r="C28" s="364">
        <f>(NI_overnight_trips[[#This Row],[Number of Overnight trips per 100 interviews]]-B16)/B16</f>
        <v>4.8863050899024922E-2</v>
      </c>
    </row>
    <row r="29" spans="1:3">
      <c r="A29" s="86" t="s">
        <v>678</v>
      </c>
      <c r="B29" s="178">
        <v>31.646249212041933</v>
      </c>
      <c r="C29" s="364">
        <f>(NI_overnight_trips[[#This Row],[Number of Overnight trips per 100 interviews]]-B17)/B17</f>
        <v>4.5627882406624277E-2</v>
      </c>
    </row>
    <row r="30" spans="1:3">
      <c r="A30" s="86" t="s">
        <v>679</v>
      </c>
      <c r="B30" s="178">
        <v>30.7446793116663</v>
      </c>
      <c r="C30" s="364">
        <f>(NI_overnight_trips[[#This Row],[Number of Overnight trips per 100 interviews]]-B18)/B18</f>
        <v>-1.7553261246142721E-2</v>
      </c>
    </row>
    <row r="31" spans="1:3">
      <c r="A31" s="86" t="s">
        <v>680</v>
      </c>
      <c r="B31" s="178">
        <v>30.438827497434595</v>
      </c>
      <c r="C31" s="364">
        <f>(NI_overnight_trips[[#This Row],[Number of Overnight trips per 100 interviews]]-B19)/B19</f>
        <v>-2.4738570349508316E-2</v>
      </c>
    </row>
    <row r="32" spans="1:3">
      <c r="A32" s="86" t="s">
        <v>681</v>
      </c>
      <c r="B32" s="178">
        <v>30.411264792280367</v>
      </c>
      <c r="C32" s="364">
        <f>(NI_overnight_trips[[#This Row],[Number of Overnight trips per 100 interviews]]-B20)/B20</f>
        <v>-4.0720674031733926E-2</v>
      </c>
    </row>
    <row r="33" spans="1:3">
      <c r="A33" s="86" t="s">
        <v>682</v>
      </c>
      <c r="B33" s="178">
        <v>30.190368397857831</v>
      </c>
      <c r="C33" s="364">
        <f>(NI_overnight_trips[[#This Row],[Number of Overnight trips per 100 interviews]]-B21)/B21</f>
        <v>-5.9563044514106746E-2</v>
      </c>
    </row>
    <row r="34" spans="1:3">
      <c r="A34" s="86" t="s">
        <v>683</v>
      </c>
      <c r="B34" s="178">
        <v>29.788796722065619</v>
      </c>
      <c r="C34" s="364">
        <f>(NI_overnight_trips[[#This Row],[Number of Overnight trips per 100 interviews]]-B22)/B22</f>
        <v>-8.8080389595998579E-2</v>
      </c>
    </row>
    <row r="35" spans="1:3">
      <c r="A35" s="86" t="s">
        <v>684</v>
      </c>
      <c r="B35" s="178">
        <v>28.934823832888316</v>
      </c>
      <c r="C35" s="364">
        <f>(NI_overnight_trips[[#This Row],[Number of Overnight trips per 100 interviews]]-B23)/B23</f>
        <v>-0.13601110292693211</v>
      </c>
    </row>
    <row r="36" spans="1:3">
      <c r="A36" s="86" t="s">
        <v>685</v>
      </c>
      <c r="B36" s="178">
        <v>28.277204415180414</v>
      </c>
      <c r="C36" s="364">
        <f>(NI_overnight_trips[[#This Row],[Number of Overnight trips per 100 interviews]]-B24)/B24</f>
        <v>-0.15363205964334642</v>
      </c>
    </row>
    <row r="37" spans="1:3">
      <c r="A37" s="86" t="s">
        <v>686</v>
      </c>
      <c r="B37" s="178">
        <v>29.089704415180417</v>
      </c>
      <c r="C37" s="364">
        <f>(NI_overnight_trips[[#This Row],[Number of Overnight trips per 100 interviews]]-B25)/B25</f>
        <v>-9.6676611453412997E-2</v>
      </c>
    </row>
    <row r="38" spans="1:3">
      <c r="A38" s="86" t="s">
        <v>687</v>
      </c>
      <c r="B38" s="178">
        <v>28.162844603060535</v>
      </c>
      <c r="C38" s="364">
        <f>(NI_overnight_trips[[#This Row],[Number of Overnight trips per 100 interviews]]-B26)/B26</f>
        <v>-0.13333700625584938</v>
      </c>
    </row>
    <row r="39" spans="1:3">
      <c r="A39" s="86" t="s">
        <v>688</v>
      </c>
      <c r="B39" s="178">
        <v>27.418259907634013</v>
      </c>
      <c r="C39" s="364">
        <f>(NI_overnight_trips[[#This Row],[Number of Overnight trips per 100 interviews]]-B27)/B27</f>
        <v>-0.13849407144707904</v>
      </c>
    </row>
    <row r="40" spans="1:3">
      <c r="A40" s="86" t="s">
        <v>689</v>
      </c>
      <c r="B40" s="178">
        <v>26.846237985247122</v>
      </c>
      <c r="C40" s="364">
        <f>(NI_overnight_trips[[#This Row],[Number of Overnight trips per 100 interviews]]-B28)/B28</f>
        <v>-0.16366047432416403</v>
      </c>
    </row>
    <row r="41" spans="1:3">
      <c r="A41" s="86" t="s">
        <v>690</v>
      </c>
      <c r="B41" s="178">
        <v>27.592080626100941</v>
      </c>
      <c r="C41" s="364">
        <f>(NI_overnight_trips[[#This Row],[Number of Overnight trips per 100 interviews]]-B29)/B29</f>
        <v>-0.12810897616259409</v>
      </c>
    </row>
    <row r="42" spans="1:3">
      <c r="A42" s="86" t="s">
        <v>691</v>
      </c>
      <c r="B42" s="178">
        <v>28.039106299748745</v>
      </c>
      <c r="C42" s="364">
        <f>(NI_overnight_trips[[#This Row],[Number of Overnight trips per 100 interviews]]-B30)/B30</f>
        <v>-8.8001341126069388E-2</v>
      </c>
    </row>
    <row r="43" spans="1:3">
      <c r="A43" s="86" t="s">
        <v>692</v>
      </c>
      <c r="B43" s="178">
        <v>28.734450224784037</v>
      </c>
      <c r="C43" s="364">
        <f>(NI_overnight_trips[[#This Row],[Number of Overnight trips per 100 interviews]]-B31)/B31</f>
        <v>-5.5993525795111632E-2</v>
      </c>
    </row>
    <row r="44" spans="1:3">
      <c r="A44" s="86" t="s">
        <v>693</v>
      </c>
      <c r="B44" s="178">
        <v>28.550057078415264</v>
      </c>
      <c r="C44" s="364">
        <f>(NI_overnight_trips[[#This Row],[Number of Overnight trips per 100 interviews]]-B32)/B32</f>
        <v>-6.1201259683798276E-2</v>
      </c>
    </row>
    <row r="45" spans="1:3">
      <c r="A45" s="86" t="s">
        <v>694</v>
      </c>
      <c r="B45" s="178">
        <v>28.230145540247037</v>
      </c>
      <c r="C45" s="364">
        <f>(NI_overnight_trips[[#This Row],[Number of Overnight trips per 100 interviews]]-B33)/B33</f>
        <v>-6.4928749188429349E-2</v>
      </c>
    </row>
    <row r="46" spans="1:3">
      <c r="A46" s="86" t="s">
        <v>695</v>
      </c>
      <c r="B46" s="178">
        <v>28.179411743463106</v>
      </c>
      <c r="C46" s="364">
        <f>(NI_overnight_trips[[#This Row],[Number of Overnight trips per 100 interviews]]-B34)/B34</f>
        <v>-5.4026518547168591E-2</v>
      </c>
    </row>
    <row r="47" spans="1:3">
      <c r="A47" s="86" t="s">
        <v>696</v>
      </c>
      <c r="B47" s="178">
        <v>28.161267284847792</v>
      </c>
      <c r="C47" s="364">
        <f>(NI_overnight_trips[[#This Row],[Number of Overnight trips per 100 interviews]]-B35)/B35</f>
        <v>-2.6734448169035446E-2</v>
      </c>
    </row>
    <row r="48" spans="1:3">
      <c r="A48" s="86" t="s">
        <v>697</v>
      </c>
      <c r="B48" s="178">
        <v>28.177991829714671</v>
      </c>
      <c r="C48" s="364">
        <f>(NI_overnight_trips[[#This Row],[Number of Overnight trips per 100 interviews]]-B36)/B36</f>
        <v>-3.5085712154940434E-3</v>
      </c>
    </row>
    <row r="49" spans="1:3">
      <c r="A49" s="86" t="s">
        <v>698</v>
      </c>
      <c r="B49" s="178">
        <v>28.098761630646479</v>
      </c>
      <c r="C49" s="364">
        <f>(NI_overnight_trips[[#This Row],[Number of Overnight trips per 100 interviews]]-B37)/B37</f>
        <v>-3.4065068877661635E-2</v>
      </c>
    </row>
    <row r="50" spans="1:3">
      <c r="A50" s="86" t="s">
        <v>699</v>
      </c>
      <c r="B50" s="178">
        <v>28.703673874577834</v>
      </c>
      <c r="C50" s="364">
        <f>(NI_overnight_trips[[#This Row],[Number of Overnight trips per 100 interviews]]-B38)/B38</f>
        <v>1.9203645055745767E-2</v>
      </c>
    </row>
    <row r="51" spans="1:3">
      <c r="A51" s="86" t="s">
        <v>700</v>
      </c>
      <c r="B51" s="178">
        <v>28.950579223823343</v>
      </c>
      <c r="C51" s="364">
        <f>(NI_overnight_trips[[#This Row],[Number of Overnight trips per 100 interviews]]-B39)/B39</f>
        <v>5.5886818541780958E-2</v>
      </c>
    </row>
    <row r="52" spans="1:3">
      <c r="A52" s="86" t="s">
        <v>701</v>
      </c>
      <c r="B52" s="178">
        <v>30.171193337233611</v>
      </c>
      <c r="C52" s="364">
        <f>(NI_overnight_trips[[#This Row],[Number of Overnight trips per 100 interviews]]-B40)/B40</f>
        <v>0.12385181692174746</v>
      </c>
    </row>
    <row r="53" spans="1:3">
      <c r="A53" s="86" t="s">
        <v>702</v>
      </c>
      <c r="B53" s="178">
        <v>30.01749644180877</v>
      </c>
      <c r="C53" s="364">
        <f>(NI_overnight_trips[[#This Row],[Number of Overnight trips per 100 interviews]]-B41)/B41</f>
        <v>8.7902606859356913E-2</v>
      </c>
    </row>
    <row r="54" spans="1:3">
      <c r="A54" s="86" t="s">
        <v>703</v>
      </c>
      <c r="B54" s="178">
        <v>29.980484115995637</v>
      </c>
      <c r="C54" s="364">
        <f>(NI_overnight_trips[[#This Row],[Number of Overnight trips per 100 interviews]]-B42)/B42</f>
        <v>6.9238220201914488E-2</v>
      </c>
    </row>
    <row r="55" spans="1:3">
      <c r="A55" s="86" t="s">
        <v>704</v>
      </c>
      <c r="B55" s="178">
        <v>29.210364538471879</v>
      </c>
      <c r="C55" s="364">
        <f>(NI_overnight_trips[[#This Row],[Number of Overnight trips per 100 interviews]]-B43)/B43</f>
        <v>1.6562499368000985E-2</v>
      </c>
    </row>
    <row r="56" spans="1:3">
      <c r="A56" s="86" t="s">
        <v>705</v>
      </c>
      <c r="B56" s="178">
        <v>29.460001430265631</v>
      </c>
      <c r="C56" s="364">
        <f>(NI_overnight_trips[[#This Row],[Number of Overnight trips per 100 interviews]]-B44)/B44</f>
        <v>3.1871892562285391E-2</v>
      </c>
    </row>
    <row r="57" spans="1:3">
      <c r="A57" s="86" t="s">
        <v>706</v>
      </c>
      <c r="B57" s="178">
        <v>29.96236549645948</v>
      </c>
      <c r="C57" s="364">
        <f>(NI_overnight_trips[[#This Row],[Number of Overnight trips per 100 interviews]]-B45)/B45</f>
        <v>6.1360645617035837E-2</v>
      </c>
    </row>
    <row r="58" spans="1:3">
      <c r="A58" s="86" t="s">
        <v>707</v>
      </c>
      <c r="B58" s="178">
        <v>30.455373060262065</v>
      </c>
      <c r="C58" s="364">
        <f>(NI_overnight_trips[[#This Row],[Number of Overnight trips per 100 interviews]]-B46)/B46</f>
        <v>8.0766814350797203E-2</v>
      </c>
    </row>
    <row r="59" spans="1:3">
      <c r="A59" s="86" t="s">
        <v>708</v>
      </c>
      <c r="B59" s="178">
        <v>30.829640491458417</v>
      </c>
      <c r="C59" s="364">
        <f>(NI_overnight_trips[[#This Row],[Number of Overnight trips per 100 interviews]]-B47)/B47</f>
        <v>9.4753307073163789E-2</v>
      </c>
    </row>
    <row r="60" spans="1:3">
      <c r="A60" s="86" t="s">
        <v>709</v>
      </c>
      <c r="B60" s="178">
        <v>30.494452929056482</v>
      </c>
      <c r="C60" s="364">
        <f>(NI_overnight_trips[[#This Row],[Number of Overnight trips per 100 interviews]]-B48)/B48</f>
        <v>8.2208168464972822E-2</v>
      </c>
    </row>
    <row r="61" spans="1:3">
      <c r="A61" s="86" t="s">
        <v>710</v>
      </c>
      <c r="B61" s="178">
        <v>30.082114372685158</v>
      </c>
      <c r="C61" s="364">
        <f>(NI_overnight_trips[[#This Row],[Number of Overnight trips per 100 interviews]]-B49)/B49</f>
        <v>7.0585058804708889E-2</v>
      </c>
    </row>
    <row r="62" spans="1:3">
      <c r="A62" s="86" t="s">
        <v>711</v>
      </c>
      <c r="B62" s="178">
        <v>30.42980883771288</v>
      </c>
      <c r="C62" s="364">
        <f>(NI_overnight_trips[[#This Row],[Number of Overnight trips per 100 interviews]]-B50)/B50</f>
        <v>6.0136377338924636E-2</v>
      </c>
    </row>
    <row r="63" spans="1:3">
      <c r="A63" s="86" t="s">
        <v>712</v>
      </c>
      <c r="B63" s="178">
        <v>30.597326517859237</v>
      </c>
      <c r="C63" s="364">
        <f>(NI_overnight_trips[[#This Row],[Number of Overnight trips per 100 interviews]]-B51)/B51</f>
        <v>5.6881324594735244E-2</v>
      </c>
    </row>
    <row r="64" spans="1:3">
      <c r="A64" s="86" t="s">
        <v>713</v>
      </c>
      <c r="B64" s="178">
        <v>29.523100264267114</v>
      </c>
      <c r="C64" s="364">
        <f>(NI_overnight_trips[[#This Row],[Number of Overnight trips per 100 interviews]]-B52)/B52</f>
        <v>-2.148052500683487E-2</v>
      </c>
    </row>
    <row r="65" spans="1:3">
      <c r="A65" s="86" t="s">
        <v>714</v>
      </c>
      <c r="B65" s="178">
        <v>29.077557463813591</v>
      </c>
      <c r="C65" s="364">
        <f>(NI_overnight_trips[[#This Row],[Number of Overnight trips per 100 interviews]]-B53)/B53</f>
        <v>-3.1313037042157189E-2</v>
      </c>
    </row>
    <row r="66" spans="1:3">
      <c r="A66" s="86" t="s">
        <v>715</v>
      </c>
      <c r="B66" s="178">
        <v>28.781961417896213</v>
      </c>
      <c r="C66" s="364">
        <f>(NI_overnight_trips[[#This Row],[Number of Overnight trips per 100 interviews]]-B54)/B54</f>
        <v>-3.9976762665415742E-2</v>
      </c>
    </row>
    <row r="67" spans="1:3">
      <c r="A67" s="86" t="s">
        <v>716</v>
      </c>
      <c r="B67" s="178">
        <v>29.070327689992993</v>
      </c>
      <c r="C67" s="364">
        <f>(NI_overnight_trips[[#This Row],[Number of Overnight trips per 100 interviews]]-B55)/B55</f>
        <v>-4.7940808234162345E-3</v>
      </c>
    </row>
    <row r="68" spans="1:3">
      <c r="A68" s="86" t="s">
        <v>717</v>
      </c>
      <c r="B68" s="178">
        <v>29.394531445569299</v>
      </c>
      <c r="C68" s="364">
        <f>(NI_overnight_trips[[#This Row],[Number of Overnight trips per 100 interviews]]-B56)/B56</f>
        <v>-2.2223347426273865E-3</v>
      </c>
    </row>
    <row r="69" spans="1:3">
      <c r="A69" s="86" t="s">
        <v>718</v>
      </c>
      <c r="B69" s="178">
        <v>29.303437807990925</v>
      </c>
      <c r="C69" s="364">
        <f>(NI_overnight_trips[[#This Row],[Number of Overnight trips per 100 interviews]]-B57)/B57</f>
        <v>-2.1991844687510333E-2</v>
      </c>
    </row>
    <row r="70" spans="1:3">
      <c r="A70" s="86" t="s">
        <v>719</v>
      </c>
      <c r="B70" s="178">
        <v>29.124130513941992</v>
      </c>
      <c r="C70" s="364">
        <f>(NI_overnight_trips[[#This Row],[Number of Overnight trips per 100 interviews]]-B58)/B58</f>
        <v>-4.3711253961195705E-2</v>
      </c>
    </row>
    <row r="71" spans="1:3">
      <c r="A71" s="86" t="s">
        <v>720</v>
      </c>
      <c r="B71" s="178">
        <v>29.049516662422313</v>
      </c>
      <c r="C71" s="364">
        <f>(NI_overnight_trips[[#This Row],[Number of Overnight trips per 100 interviews]]-B59)/B59</f>
        <v>-5.7740661281123276E-2</v>
      </c>
    </row>
    <row r="72" spans="1:3">
      <c r="A72" s="86" t="s">
        <v>721</v>
      </c>
      <c r="B72" s="178">
        <v>29.591522082476512</v>
      </c>
      <c r="C72" s="364">
        <f>(NI_overnight_trips[[#This Row],[Number of Overnight trips per 100 interviews]]-B60)/B60</f>
        <v>-2.9609675198324911E-2</v>
      </c>
    </row>
    <row r="73" spans="1:3">
      <c r="A73" s="86" t="s">
        <v>722</v>
      </c>
      <c r="B73" s="178">
        <v>30.069920923177907</v>
      </c>
      <c r="C73" s="364">
        <f>(NI_overnight_trips[[#This Row],[Number of Overnight trips per 100 interviews]]-B61)/B61</f>
        <v>-4.0533884540784279E-4</v>
      </c>
    </row>
    <row r="74" spans="1:3">
      <c r="A74" s="86" t="s">
        <v>723</v>
      </c>
      <c r="B74" s="178">
        <v>29.771637162127046</v>
      </c>
      <c r="C74" s="364">
        <f>(NI_overnight_trips[[#This Row],[Number of Overnight trips per 100 interviews]]-B62)/B62</f>
        <v>-2.1629175493542218E-2</v>
      </c>
    </row>
    <row r="75" spans="1:3">
      <c r="A75" s="86" t="s">
        <v>724</v>
      </c>
      <c r="B75" s="178">
        <v>29.911123775554977</v>
      </c>
      <c r="C75" s="364">
        <f>(NI_overnight_trips[[#This Row],[Number of Overnight trips per 100 interviews]]-B63)/B63</f>
        <v>-2.2426885626877675E-2</v>
      </c>
    </row>
    <row r="76" spans="1:3">
      <c r="A76" s="86" t="s">
        <v>725</v>
      </c>
      <c r="B76" s="178">
        <v>30.556495345396627</v>
      </c>
      <c r="C76" s="364">
        <f>(NI_overnight_trips[[#This Row],[Number of Overnight trips per 100 interviews]]-B64)/B64</f>
        <v>3.5002932343804971E-2</v>
      </c>
    </row>
    <row r="77" spans="1:3">
      <c r="A77" s="86" t="s">
        <v>726</v>
      </c>
      <c r="B77" s="178">
        <v>30.892115177548003</v>
      </c>
      <c r="C77" s="364">
        <f>(NI_overnight_trips[[#This Row],[Number of Overnight trips per 100 interviews]]-B65)/B65</f>
        <v>6.2404062514280698E-2</v>
      </c>
    </row>
    <row r="78" spans="1:3">
      <c r="A78" s="86" t="s">
        <v>727</v>
      </c>
      <c r="B78" s="178">
        <v>30.995343405776225</v>
      </c>
      <c r="C78" s="364">
        <f>(NI_overnight_trips[[#This Row],[Number of Overnight trips per 100 interviews]]-B66)/B66</f>
        <v>7.6901707835094354E-2</v>
      </c>
    </row>
    <row r="79" spans="1:3">
      <c r="A79" s="86" t="s">
        <v>728</v>
      </c>
      <c r="B79" s="178">
        <v>31.148719552198983</v>
      </c>
      <c r="C79" s="364">
        <f>(NI_overnight_trips[[#This Row],[Number of Overnight trips per 100 interviews]]-B67)/B67</f>
        <v>7.1495302164118507E-2</v>
      </c>
    </row>
    <row r="80" spans="1:3">
      <c r="A80" s="86" t="s">
        <v>729</v>
      </c>
      <c r="B80" s="178">
        <v>30.882893321742529</v>
      </c>
      <c r="C80" s="364">
        <f>(NI_overnight_trips[[#This Row],[Number of Overnight trips per 100 interviews]]-B68)/B68</f>
        <v>5.0633971796055735E-2</v>
      </c>
    </row>
    <row r="81" spans="1:3">
      <c r="A81" s="86" t="s">
        <v>730</v>
      </c>
      <c r="B81" s="178">
        <v>31.129860493108925</v>
      </c>
      <c r="C81" s="364">
        <f>(NI_overnight_trips[[#This Row],[Number of Overnight trips per 100 interviews]]-B69)/B69</f>
        <v>6.2327932206641734E-2</v>
      </c>
    </row>
    <row r="82" spans="1:3">
      <c r="A82" s="86" t="s">
        <v>731</v>
      </c>
      <c r="B82" s="178">
        <v>31.102643226828832</v>
      </c>
      <c r="C82" s="364">
        <f>(NI_overnight_trips[[#This Row],[Number of Overnight trips per 100 interviews]]-B70)/B70</f>
        <v>6.7933795034317235E-2</v>
      </c>
    </row>
    <row r="83" spans="1:3">
      <c r="A83" s="86" t="s">
        <v>732</v>
      </c>
      <c r="B83" s="178">
        <v>30.582995530351866</v>
      </c>
      <c r="C83" s="364">
        <f>(NI_overnight_trips[[#This Row],[Number of Overnight trips per 100 interviews]]-B71)/B71</f>
        <v>5.2788446904289479E-2</v>
      </c>
    </row>
    <row r="84" spans="1:3">
      <c r="A84" s="86" t="s">
        <v>733</v>
      </c>
      <c r="B84" s="178">
        <v>28.678277619536395</v>
      </c>
      <c r="C84" s="364">
        <f>(NI_overnight_trips[[#This Row],[Number of Overnight trips per 100 interviews]]-B72)/B72</f>
        <v>-3.0861692764392188E-2</v>
      </c>
    </row>
    <row r="85" spans="1:3">
      <c r="A85" s="86" t="s">
        <v>734</v>
      </c>
      <c r="B85" s="178">
        <v>25.875522876740277</v>
      </c>
      <c r="C85" s="364">
        <f>(NI_overnight_trips[[#This Row],[Number of Overnight trips per 100 interviews]]-B73)/B73</f>
        <v>-0.13948816350908946</v>
      </c>
    </row>
    <row r="86" spans="1:3">
      <c r="A86" s="86" t="s">
        <v>735</v>
      </c>
      <c r="B86" s="178">
        <v>23.364096574516456</v>
      </c>
      <c r="C86" s="364">
        <f>(NI_overnight_trips[[#This Row],[Number of Overnight trips per 100 interviews]]-B74)/B74</f>
        <v>-0.21522298396682465</v>
      </c>
    </row>
    <row r="87" spans="1:3">
      <c r="A87" s="86" t="s">
        <v>736</v>
      </c>
      <c r="B87" s="178">
        <v>20.677154304534319</v>
      </c>
      <c r="C87" s="364">
        <f>(NI_overnight_trips[[#This Row],[Number of Overnight trips per 100 interviews]]-B75)/B75</f>
        <v>-0.30871355888564667</v>
      </c>
    </row>
    <row r="88" spans="1:3">
      <c r="A88" s="86" t="s">
        <v>737</v>
      </c>
      <c r="B88" s="178">
        <v>18.468226650176515</v>
      </c>
      <c r="C88" s="364">
        <f>(NI_overnight_trips[[#This Row],[Number of Overnight trips per 100 interviews]]-B76)/B76</f>
        <v>-0.39560389889546754</v>
      </c>
    </row>
    <row r="89" spans="1:3">
      <c r="A89" s="86" t="s">
        <v>738</v>
      </c>
      <c r="B89" s="178">
        <v>17.16755934070088</v>
      </c>
      <c r="C89" s="364">
        <f>(NI_overnight_trips[[#This Row],[Number of Overnight trips per 100 interviews]]-B77)/B77</f>
        <v>-0.44427374940068709</v>
      </c>
    </row>
    <row r="90" spans="1:3">
      <c r="A90" s="86" t="s">
        <v>739</v>
      </c>
      <c r="B90" s="178">
        <v>15.614443725085266</v>
      </c>
      <c r="C90" s="364">
        <f>(NI_overnight_trips[[#This Row],[Number of Overnight trips per 100 interviews]]-B78)/B78</f>
        <v>-0.49623259466209391</v>
      </c>
    </row>
    <row r="91" spans="1:3">
      <c r="A91" s="86" t="s">
        <v>740</v>
      </c>
      <c r="B91" s="178">
        <v>13.966628436585568</v>
      </c>
      <c r="C91" s="364">
        <f>(NI_overnight_trips[[#This Row],[Number of Overnight trips per 100 interviews]]-B79)/B79</f>
        <v>-0.55161468473269637</v>
      </c>
    </row>
    <row r="92" spans="1:3">
      <c r="A92" s="86" t="s">
        <v>741</v>
      </c>
      <c r="B92" s="178">
        <v>12.446740381327738</v>
      </c>
      <c r="C92" s="364">
        <f>(NI_overnight_trips[[#This Row],[Number of Overnight trips per 100 interviews]]-B80)/B80</f>
        <v>-0.59696974465262165</v>
      </c>
    </row>
    <row r="93" spans="1:3">
      <c r="A93" s="86" t="s">
        <v>742</v>
      </c>
      <c r="B93" s="178">
        <v>10.675618620589363</v>
      </c>
      <c r="C93" s="364">
        <f>(NI_overnight_trips[[#This Row],[Number of Overnight trips per 100 interviews]]-B81)/B81</f>
        <v>-0.65706179046473467</v>
      </c>
    </row>
    <row r="94" spans="1:3">
      <c r="A94" s="86" t="s">
        <v>743</v>
      </c>
      <c r="B94" s="178">
        <v>8.9014897694836854</v>
      </c>
      <c r="C94" s="364">
        <f>(NI_overnight_trips[[#This Row],[Number of Overnight trips per 100 interviews]]-B82)/B82</f>
        <v>-0.71380278825288557</v>
      </c>
    </row>
    <row r="95" spans="1:3">
      <c r="A95" s="307" t="s">
        <v>744</v>
      </c>
      <c r="B95" s="302">
        <v>7.0761040371163331</v>
      </c>
      <c r="C95" s="364">
        <f>(NI_overnight_trips[[#This Row],[Number of Overnight trips per 100 interviews]]-B83)/B83</f>
        <v>-0.76862619523016618</v>
      </c>
    </row>
    <row r="96" spans="1:3">
      <c r="A96" s="307" t="s">
        <v>745</v>
      </c>
      <c r="B96" s="302">
        <v>7.1329222189345165</v>
      </c>
      <c r="C96" s="364">
        <f>(NI_overnight_trips[[#This Row],[Number of Overnight trips per 100 interviews]]-B84)/B84</f>
        <v>-0.75127787262665369</v>
      </c>
    </row>
    <row r="97" spans="1:3">
      <c r="A97" s="307" t="s">
        <v>746</v>
      </c>
      <c r="B97" s="302">
        <v>8.0541913994369594</v>
      </c>
      <c r="C97" s="364">
        <f>(NI_overnight_trips[[#This Row],[Number of Overnight trips per 100 interviews]]-B85)/B85</f>
        <v>-0.68873319245359332</v>
      </c>
    </row>
    <row r="98" spans="1:3">
      <c r="A98" s="86" t="s">
        <v>1000</v>
      </c>
      <c r="B98" s="178">
        <v>9.8931915441599969</v>
      </c>
      <c r="C98" s="364">
        <f>(NI_overnight_trips[[#This Row],[Number of Overnight trips per 100 interviews]]-B86)/B86</f>
        <v>-0.5765643446727301</v>
      </c>
    </row>
    <row r="99" spans="1:3">
      <c r="A99" s="86" t="s">
        <v>760</v>
      </c>
      <c r="B99" s="178">
        <v>12.700282973055385</v>
      </c>
      <c r="C99" s="364">
        <f>(NI_overnight_trips[[#This Row],[Number of Overnight trips per 100 interviews]]-B87)/B87</f>
        <v>-0.38578187375279566</v>
      </c>
    </row>
    <row r="100" spans="1:3">
      <c r="A100" s="86" t="s">
        <v>773</v>
      </c>
      <c r="B100" s="178">
        <v>14.283427893540393</v>
      </c>
      <c r="C100" s="364">
        <f>(NI_overnight_trips[[#This Row],[Number of Overnight trips per 100 interviews]]-B88)/B88</f>
        <v>-0.22659450936487854</v>
      </c>
    </row>
    <row r="101" spans="1:3">
      <c r="A101" s="86" t="s">
        <v>996</v>
      </c>
      <c r="B101" s="178">
        <v>15.435182982384296</v>
      </c>
      <c r="C101" s="364">
        <f>(NI_overnight_trips[[#This Row],[Number of Overnight trips per 100 interviews]]-B89)/B89</f>
        <v>-0.10090988031184275</v>
      </c>
    </row>
    <row r="102" spans="1:3">
      <c r="A102" s="86" t="s">
        <v>997</v>
      </c>
      <c r="B102" s="178">
        <v>16.149995210813842</v>
      </c>
      <c r="C102" s="364">
        <f>(NI_overnight_trips[[#This Row],[Number of Overnight trips per 100 interviews]]-B90)/B90</f>
        <v>3.4298467185749901E-2</v>
      </c>
    </row>
    <row r="103" spans="1:3">
      <c r="A103" s="430" t="s">
        <v>1028</v>
      </c>
      <c r="B103" s="468">
        <v>17.652584474809952</v>
      </c>
      <c r="C103" s="364">
        <f>(NI_overnight_trips[[#This Row],[Number of Overnight trips per 100 interviews]]-B91)/B91</f>
        <v>0.26391165591325011</v>
      </c>
    </row>
    <row r="104" spans="1:3">
      <c r="A104" s="430" t="s">
        <v>1029</v>
      </c>
      <c r="B104" s="468">
        <v>18.13092826710723</v>
      </c>
      <c r="C104" s="364">
        <f>(NI_overnight_trips[[#This Row],[Number of Overnight trips per 100 interviews]]-B92)/B92</f>
        <v>0.45668084266518139</v>
      </c>
    </row>
    <row r="105" spans="1:3">
      <c r="A105" s="430" t="s">
        <v>1093</v>
      </c>
      <c r="B105" s="492">
        <v>19.164870103680645</v>
      </c>
      <c r="C105" s="364">
        <f>(NI_overnight_trips[[#This Row],[Number of Overnight trips per 100 interviews]]-B93)/B93</f>
        <v>0.79519995840977509</v>
      </c>
    </row>
    <row r="106" spans="1:3">
      <c r="A106" s="430" t="s">
        <v>1098</v>
      </c>
      <c r="B106" s="492">
        <v>20.637811318026152</v>
      </c>
      <c r="C106" s="364">
        <f>(NI_overnight_trips[[#This Row],[Number of Overnight trips per 100 interviews]]-B94)/B94</f>
        <v>1.3184671164569806</v>
      </c>
    </row>
    <row r="107" spans="1:3">
      <c r="A107" s="430" t="s">
        <v>1099</v>
      </c>
      <c r="B107" s="492">
        <v>22.248546855439333</v>
      </c>
      <c r="C107" s="364">
        <f>(NI_overnight_trips[[#This Row],[Number of Overnight trips per 100 interviews]]-B95)/B95</f>
        <v>2.1441802916886026</v>
      </c>
    </row>
    <row r="108" spans="1:3">
      <c r="A108" s="430" t="s">
        <v>1209</v>
      </c>
      <c r="B108" s="492">
        <v>24.24893870496911</v>
      </c>
      <c r="C108" s="364">
        <f>(NI_overnight_trips[[#This Row],[Number of Overnight trips per 100 interviews]]-B96)/B96</f>
        <v>2.3995798581119683</v>
      </c>
    </row>
    <row r="109" spans="1:3">
      <c r="A109" s="430" t="s">
        <v>1244</v>
      </c>
      <c r="B109" s="492">
        <v>25.774912060029315</v>
      </c>
      <c r="C109" s="364">
        <f>(NI_overnight_trips[[#This Row],[Number of Overnight trips per 100 interviews]]-B97)/B97</f>
        <v>2.2001861865154022</v>
      </c>
    </row>
    <row r="110" spans="1:3">
      <c r="A110" s="430" t="s">
        <v>1264</v>
      </c>
      <c r="B110" s="492">
        <v>26.269557226805635</v>
      </c>
      <c r="C110" s="364">
        <f>(NI_overnight_trips[[#This Row],[Number of Overnight trips per 100 interviews]]-B98)/B98</f>
        <v>1.65531675087325</v>
      </c>
    </row>
    <row r="111" spans="1:3">
      <c r="A111" s="430" t="s">
        <v>1267</v>
      </c>
      <c r="B111" s="492">
        <v>26.421227466349333</v>
      </c>
      <c r="C111" s="364">
        <f>(NI_overnight_trips[[#This Row],[Number of Overnight trips per 100 interviews]]-B99)/B99</f>
        <v>1.0803652581918035</v>
      </c>
    </row>
    <row r="112" spans="1:3">
      <c r="A112" s="430" t="s">
        <v>1358</v>
      </c>
      <c r="B112" s="492">
        <v>27.052564830006048</v>
      </c>
      <c r="C112" s="364">
        <f>(NI_overnight_trips[[#This Row],[Number of Overnight trips per 100 interviews]]-B100)/B100</f>
        <v>0.89398266520044756</v>
      </c>
    </row>
    <row r="113" spans="1:3">
      <c r="A113" s="430" t="s">
        <v>1359</v>
      </c>
      <c r="B113" s="492">
        <v>27.461686854688711</v>
      </c>
      <c r="C113" s="364">
        <f>(NI_overnight_trips[[#This Row],[Number of Overnight trips per 100 interviews]]-B101)/B101</f>
        <v>0.77916172979807874</v>
      </c>
    </row>
    <row r="114" spans="1:3">
      <c r="A114" s="622" t="s">
        <v>1374</v>
      </c>
      <c r="B114" s="620">
        <v>27.779994057683794</v>
      </c>
      <c r="C114" s="364">
        <f>(NI_overnight_trips[[#This Row],[Number of Overnight trips per 100 interviews]]-B102)/B102</f>
        <v>0.72012398115651732</v>
      </c>
    </row>
    <row r="115" spans="1:3">
      <c r="A115" s="622" t="s">
        <v>1375</v>
      </c>
      <c r="B115" s="620">
        <v>27.62663144122633</v>
      </c>
      <c r="C115" s="364">
        <f>(NI_overnight_trips[[#This Row],[Number of Overnight trips per 100 interviews]]-B103)/B103</f>
        <v>0.56501907585539302</v>
      </c>
    </row>
    <row r="116" spans="1:3">
      <c r="A116" s="622" t="s">
        <v>1398</v>
      </c>
      <c r="B116" s="620">
        <v>28.296435797077198</v>
      </c>
      <c r="C116" s="364">
        <f>(NI_overnight_trips[[#This Row],[Number of Overnight trips per 100 interviews]]-B104)/B104</f>
        <v>0.5606722049864391</v>
      </c>
    </row>
    <row r="117" spans="1:3">
      <c r="A117" s="622" t="s">
        <v>1611</v>
      </c>
      <c r="B117" s="620">
        <v>28.322782066744821</v>
      </c>
      <c r="C117" s="364">
        <f>(NI_overnight_trips[[#This Row],[Number of Overnight trips per 100 interviews]]-B105)/B105</f>
        <v>0.47784889297555866</v>
      </c>
    </row>
    <row r="118" spans="1:3">
      <c r="A118" s="622" t="s">
        <v>1612</v>
      </c>
      <c r="B118" s="620">
        <v>28.406657525703448</v>
      </c>
      <c r="C118" s="364">
        <f>(NI_overnight_trips[[#This Row],[Number of Overnight trips per 100 interviews]]-B106)/B106</f>
        <v>0.37643750531295805</v>
      </c>
    </row>
    <row r="119" spans="1:3">
      <c r="A119" s="622" t="s">
        <v>1623</v>
      </c>
      <c r="B119" s="620">
        <v>28.657339198369851</v>
      </c>
      <c r="C119" s="364">
        <f>(NI_overnight_trips[[#This Row],[Number of Overnight trips per 100 interviews]]-B107)/B107</f>
        <v>0.28805442371458495</v>
      </c>
    </row>
    <row r="120" spans="1:3">
      <c r="A120" s="86" t="s">
        <v>1625</v>
      </c>
      <c r="B120" s="620">
        <v>28.453950632912324</v>
      </c>
      <c r="C120" s="364">
        <f>(NI_overnight_trips[[#This Row],[Number of Overnight trips per 100 interviews]]-B108)/B108</f>
        <v>0.17341014298005217</v>
      </c>
    </row>
    <row r="121" spans="1:3">
      <c r="A121" s="622" t="s">
        <v>1624</v>
      </c>
      <c r="B121" s="620">
        <v>27.916685085578731</v>
      </c>
      <c r="C121" s="364">
        <f>(NI_overnight_trips[[#This Row],[Number of Overnight trips per 100 interviews]]-B109)/B109</f>
        <v>8.3095260250016137E-2</v>
      </c>
    </row>
    <row r="122" spans="1:3">
      <c r="A122" s="622" t="s">
        <v>1626</v>
      </c>
      <c r="B122" s="620">
        <v>27.402756296027516</v>
      </c>
      <c r="C122" s="364">
        <f>(NI_overnight_trips[[#This Row],[Number of Overnight trips per 100 interviews]]-B110)/B110</f>
        <v>4.3137349420779611E-2</v>
      </c>
    </row>
    <row r="123" spans="1:3">
      <c r="A123" s="622" t="s">
        <v>1659</v>
      </c>
      <c r="B123" s="620">
        <v>27.399966591251051</v>
      </c>
      <c r="C123" s="364">
        <f>(NI_overnight_trips[[#This Row],[Number of Overnight trips per 100 interviews]]-B111)/B111</f>
        <v>3.7043665974575271E-2</v>
      </c>
    </row>
    <row r="124" spans="1:3">
      <c r="A124" s="86" t="s">
        <v>1711</v>
      </c>
      <c r="B124" s="620">
        <v>27.5162310457508</v>
      </c>
      <c r="C124" s="364">
        <f>(NI_overnight_trips[[#This Row],[Number of Overnight trips per 100 interviews]]-B112)/B112</f>
        <v>1.7139454933695029E-2</v>
      </c>
    </row>
    <row r="125" spans="1:3">
      <c r="A125" s="86" t="s">
        <v>1712</v>
      </c>
      <c r="B125" s="620">
        <v>27.277643416710067</v>
      </c>
      <c r="C125" s="364">
        <f>(NI_overnight_trips[[#This Row],[Number of Overnight trips per 100 interviews]]-B113)/B113</f>
        <v>-6.7018256727088667E-3</v>
      </c>
    </row>
  </sheetData>
  <phoneticPr fontId="99" type="noConversion"/>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9"/>
  <sheetViews>
    <sheetView showGridLines="0" topLeftCell="A8" workbookViewId="0">
      <selection activeCell="A9" sqref="A9"/>
    </sheetView>
  </sheetViews>
  <sheetFormatPr defaultRowHeight="14.5"/>
  <sheetData>
    <row r="1" spans="1:120" s="3" customFormat="1" ht="28.5" customHeight="1" thickBot="1">
      <c r="A1" s="213" t="s">
        <v>1404</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524</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522</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3" customFormat="1" ht="28.5" customHeight="1">
      <c r="A5" s="114" t="s">
        <v>523</v>
      </c>
      <c r="B5" s="220"/>
      <c r="C5" s="148"/>
      <c r="D5" s="220"/>
      <c r="E5" s="148"/>
      <c r="F5" s="220"/>
      <c r="G5" s="148"/>
      <c r="H5" s="220"/>
      <c r="I5" s="148"/>
      <c r="J5" s="220"/>
      <c r="K5" s="148"/>
      <c r="L5" s="220"/>
      <c r="M5" s="148"/>
      <c r="N5" s="220"/>
      <c r="O5" s="148"/>
      <c r="P5" s="203"/>
      <c r="Q5" s="203"/>
      <c r="R5" s="203"/>
      <c r="S5" s="203"/>
      <c r="T5" s="203"/>
      <c r="U5" s="203"/>
      <c r="V5" s="23"/>
      <c r="W5" s="23"/>
      <c r="X5" s="23"/>
      <c r="Y5" s="23"/>
    </row>
    <row r="6" spans="1:120" s="3" customFormat="1" ht="28.5" customHeight="1">
      <c r="A6" s="114" t="s">
        <v>1268</v>
      </c>
      <c r="B6" s="220"/>
      <c r="C6" s="148"/>
      <c r="D6" s="220"/>
      <c r="E6" s="148"/>
      <c r="F6" s="220"/>
      <c r="G6" s="148"/>
      <c r="H6" s="220"/>
      <c r="I6" s="148"/>
      <c r="J6" s="220"/>
      <c r="K6" s="148"/>
      <c r="L6" s="220"/>
      <c r="M6" s="148"/>
      <c r="N6" s="220"/>
      <c r="O6" s="148"/>
      <c r="P6" s="203"/>
      <c r="Q6" s="203"/>
      <c r="R6" s="203"/>
      <c r="S6" s="203"/>
      <c r="T6" s="203"/>
      <c r="U6" s="203"/>
      <c r="V6" s="23"/>
      <c r="W6" s="23"/>
      <c r="X6" s="23"/>
      <c r="Y6" s="23"/>
    </row>
    <row r="7" spans="1:120" s="3" customFormat="1" ht="28.5" customHeight="1">
      <c r="A7" s="114" t="s">
        <v>782</v>
      </c>
      <c r="B7" s="220"/>
      <c r="C7" s="148"/>
      <c r="D7" s="220"/>
      <c r="E7" s="148"/>
      <c r="F7" s="220"/>
      <c r="G7" s="148"/>
      <c r="H7" s="220"/>
      <c r="I7" s="148"/>
      <c r="J7" s="220"/>
      <c r="K7" s="148"/>
      <c r="L7" s="220"/>
      <c r="M7" s="148"/>
      <c r="N7" s="220"/>
      <c r="O7" s="148"/>
      <c r="P7" s="203"/>
      <c r="Q7" s="203"/>
      <c r="R7" s="203"/>
      <c r="S7" s="203"/>
      <c r="T7" s="203"/>
      <c r="U7" s="203"/>
      <c r="V7" s="23"/>
      <c r="W7" s="23"/>
      <c r="X7" s="23"/>
      <c r="Y7" s="23"/>
    </row>
    <row r="8" spans="1:120" s="3" customFormat="1" ht="28.5" customHeight="1">
      <c r="A8" s="114" t="s">
        <v>1399</v>
      </c>
      <c r="B8" s="220"/>
      <c r="C8" s="148"/>
      <c r="D8" s="220"/>
      <c r="E8" s="148"/>
      <c r="F8" s="220"/>
      <c r="G8" s="148"/>
      <c r="H8" s="220"/>
      <c r="I8" s="148"/>
      <c r="J8" s="220"/>
      <c r="K8" s="148"/>
      <c r="L8" s="220"/>
      <c r="M8" s="148"/>
      <c r="N8" s="220"/>
      <c r="O8" s="148"/>
      <c r="P8" s="203"/>
      <c r="Q8" s="203"/>
      <c r="R8" s="203"/>
      <c r="S8" s="203"/>
      <c r="T8" s="203"/>
      <c r="U8" s="203"/>
      <c r="V8" s="23"/>
      <c r="W8" s="23"/>
      <c r="X8" s="23"/>
      <c r="Y8" s="23"/>
    </row>
    <row r="9" spans="1:120" s="4" customFormat="1" ht="24.65" customHeight="1">
      <c r="A9" s="5" t="s">
        <v>97</v>
      </c>
    </row>
  </sheetData>
  <hyperlinks>
    <hyperlink ref="A9" location="Contents!A1" display="&lt;&lt; link back to contents &gt;&gt;"/>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26"/>
  <sheetViews>
    <sheetView topLeftCell="A16" zoomScale="80" workbookViewId="0">
      <selection activeCell="A108" sqref="A108"/>
    </sheetView>
  </sheetViews>
  <sheetFormatPr defaultColWidth="8.7265625" defaultRowHeight="14"/>
  <cols>
    <col min="1" max="1" width="25.54296875" style="25" customWidth="1"/>
    <col min="2" max="13" width="18.26953125" style="133" customWidth="1"/>
    <col min="14" max="21" width="18.26953125" style="25" customWidth="1"/>
    <col min="22" max="25" width="11.26953125" style="25" customWidth="1"/>
    <col min="26" max="44" width="10.26953125" style="25" bestFit="1" customWidth="1"/>
    <col min="45" max="56" width="9.54296875" style="25" bestFit="1" customWidth="1"/>
    <col min="57" max="57" width="10.26953125" style="25" bestFit="1" customWidth="1"/>
    <col min="58" max="59" width="9.54296875" style="25" bestFit="1" customWidth="1"/>
    <col min="60" max="68" width="10.26953125" style="25" bestFit="1" customWidth="1"/>
    <col min="69" max="70" width="9.54296875" style="25" bestFit="1" customWidth="1"/>
    <col min="71" max="86" width="10.26953125" style="25" bestFit="1" customWidth="1"/>
    <col min="87" max="16384" width="8.7265625" style="25"/>
  </cols>
  <sheetData>
    <row r="1" spans="1:125" s="3" customFormat="1" ht="28.5" customHeight="1" thickBot="1">
      <c r="A1" s="213" t="s">
        <v>1405</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521</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522</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3" customFormat="1" ht="28.5" customHeight="1">
      <c r="A5" s="114" t="s">
        <v>523</v>
      </c>
      <c r="B5" s="220"/>
      <c r="C5" s="220"/>
      <c r="D5" s="148"/>
      <c r="E5" s="148"/>
      <c r="F5" s="220"/>
      <c r="G5" s="220"/>
      <c r="H5" s="148"/>
      <c r="I5" s="148"/>
      <c r="J5" s="220"/>
      <c r="K5" s="220"/>
      <c r="L5" s="148"/>
      <c r="M5" s="220"/>
      <c r="N5" s="148"/>
      <c r="O5" s="220"/>
      <c r="P5" s="148"/>
      <c r="Q5" s="220"/>
      <c r="R5" s="148"/>
      <c r="S5" s="220"/>
      <c r="T5" s="148"/>
      <c r="U5" s="203"/>
      <c r="V5" s="203"/>
      <c r="W5" s="203"/>
      <c r="X5" s="203"/>
      <c r="Y5" s="203"/>
      <c r="Z5" s="203"/>
      <c r="AA5" s="23"/>
      <c r="AB5" s="23"/>
      <c r="AC5" s="23"/>
      <c r="AD5" s="23"/>
    </row>
    <row r="6" spans="1:125" s="3" customFormat="1" ht="28.5" customHeight="1">
      <c r="A6" s="114" t="s">
        <v>1268</v>
      </c>
      <c r="B6" s="220"/>
      <c r="C6" s="220"/>
      <c r="D6" s="148"/>
      <c r="E6" s="148"/>
      <c r="F6" s="220"/>
      <c r="G6" s="220"/>
      <c r="H6" s="148"/>
      <c r="I6" s="148"/>
      <c r="J6" s="220"/>
      <c r="K6" s="220"/>
      <c r="L6" s="148"/>
      <c r="M6" s="220"/>
      <c r="N6" s="148"/>
      <c r="O6" s="220"/>
      <c r="P6" s="148"/>
      <c r="Q6" s="220"/>
      <c r="R6" s="148"/>
      <c r="S6" s="220"/>
      <c r="T6" s="148"/>
      <c r="U6" s="203"/>
      <c r="V6" s="203"/>
      <c r="W6" s="203"/>
      <c r="X6" s="203"/>
      <c r="Y6" s="203"/>
      <c r="Z6" s="203"/>
      <c r="AA6" s="23"/>
      <c r="AB6" s="23"/>
      <c r="AC6" s="23"/>
      <c r="AD6" s="23"/>
    </row>
    <row r="7" spans="1:125" s="3" customFormat="1" ht="28.5" customHeight="1">
      <c r="A7" s="114" t="s">
        <v>782</v>
      </c>
      <c r="B7" s="220"/>
      <c r="C7" s="220"/>
      <c r="D7" s="148"/>
      <c r="E7" s="148"/>
      <c r="F7" s="220"/>
      <c r="G7" s="220"/>
      <c r="H7" s="148"/>
      <c r="I7" s="148"/>
      <c r="J7" s="220"/>
      <c r="K7" s="220"/>
      <c r="L7" s="148"/>
      <c r="M7" s="220"/>
      <c r="N7" s="148"/>
      <c r="O7" s="220"/>
      <c r="P7" s="148"/>
      <c r="Q7" s="220"/>
      <c r="R7" s="148"/>
      <c r="S7" s="220"/>
      <c r="T7" s="148"/>
      <c r="U7" s="203"/>
      <c r="V7" s="203"/>
      <c r="W7" s="203"/>
      <c r="X7" s="203"/>
      <c r="Y7" s="203"/>
      <c r="Z7" s="203"/>
      <c r="AA7" s="23"/>
      <c r="AB7" s="23"/>
      <c r="AC7" s="23"/>
      <c r="AD7" s="23"/>
    </row>
    <row r="8" spans="1:125" s="3" customFormat="1" ht="28.5" customHeight="1">
      <c r="A8" s="114" t="s">
        <v>1399</v>
      </c>
      <c r="B8" s="220"/>
      <c r="C8" s="148"/>
      <c r="D8" s="220"/>
      <c r="E8" s="148"/>
      <c r="F8" s="220"/>
      <c r="G8" s="148"/>
      <c r="H8" s="220"/>
      <c r="I8" s="148"/>
      <c r="J8" s="220"/>
      <c r="K8" s="148"/>
      <c r="L8" s="220"/>
      <c r="M8" s="148"/>
      <c r="N8" s="220"/>
      <c r="O8" s="148"/>
      <c r="P8" s="203"/>
      <c r="Q8" s="203"/>
      <c r="R8" s="203"/>
      <c r="S8" s="203"/>
      <c r="T8" s="203"/>
      <c r="U8" s="203"/>
      <c r="V8" s="23"/>
      <c r="W8" s="23"/>
      <c r="X8" s="23"/>
      <c r="Y8" s="23"/>
    </row>
    <row r="9" spans="1:125" s="4" customFormat="1" ht="24.65" customHeight="1">
      <c r="A9" s="5" t="s">
        <v>97</v>
      </c>
      <c r="B9" s="7"/>
      <c r="C9" s="7"/>
      <c r="D9" s="7"/>
      <c r="E9" s="7"/>
      <c r="F9" s="7"/>
      <c r="G9" s="7"/>
      <c r="H9" s="7"/>
      <c r="I9" s="7"/>
      <c r="J9" s="7"/>
      <c r="K9" s="7"/>
      <c r="L9" s="7"/>
      <c r="M9" s="7"/>
    </row>
    <row r="10" spans="1:125" s="26" customFormat="1" ht="89.65" customHeight="1">
      <c r="A10" s="227" t="s">
        <v>780</v>
      </c>
      <c r="B10" s="226" t="s">
        <v>1001</v>
      </c>
      <c r="C10" s="26" t="s">
        <v>1002</v>
      </c>
      <c r="D10" s="226" t="s">
        <v>1003</v>
      </c>
      <c r="E10" s="26" t="s">
        <v>1004</v>
      </c>
      <c r="F10" s="226" t="s">
        <v>1005</v>
      </c>
      <c r="G10" s="26" t="s">
        <v>1006</v>
      </c>
      <c r="H10" s="226" t="s">
        <v>1007</v>
      </c>
      <c r="I10" s="26" t="s">
        <v>1008</v>
      </c>
      <c r="J10" s="226" t="s">
        <v>1009</v>
      </c>
      <c r="K10" s="26" t="s">
        <v>1010</v>
      </c>
      <c r="L10" s="226" t="s">
        <v>1011</v>
      </c>
      <c r="M10" s="26" t="s">
        <v>1012</v>
      </c>
    </row>
    <row r="11" spans="1:125" ht="22.15" customHeight="1">
      <c r="A11" s="86" t="s">
        <v>660</v>
      </c>
      <c r="B11" s="223">
        <v>28.875968040563333</v>
      </c>
      <c r="C11" s="212"/>
      <c r="D11" s="223">
        <v>10.256709012741787</v>
      </c>
      <c r="E11" s="212"/>
      <c r="F11" s="223">
        <v>8.133302324769307</v>
      </c>
      <c r="G11" s="212"/>
      <c r="H11" s="223">
        <v>5.1862554479207734</v>
      </c>
      <c r="I11" s="212"/>
      <c r="J11" s="223">
        <v>5.2997012551314651</v>
      </c>
      <c r="K11" s="212"/>
      <c r="L11" s="223">
        <v>16.662146695322534</v>
      </c>
    </row>
    <row r="12" spans="1:125">
      <c r="A12" s="86" t="s">
        <v>661</v>
      </c>
      <c r="B12" s="223">
        <v>29.502056616680601</v>
      </c>
      <c r="C12" s="212"/>
      <c r="D12" s="223">
        <v>10.203098212053151</v>
      </c>
      <c r="E12" s="212"/>
      <c r="F12" s="223">
        <v>8.7697103507843899</v>
      </c>
      <c r="G12" s="212"/>
      <c r="H12" s="223">
        <v>5.275858476301778</v>
      </c>
      <c r="I12" s="212"/>
      <c r="J12" s="223">
        <v>5.2533895775412818</v>
      </c>
      <c r="K12" s="212"/>
      <c r="L12" s="223">
        <v>16.865641213429395</v>
      </c>
    </row>
    <row r="13" spans="1:125">
      <c r="A13" s="86" t="s">
        <v>662</v>
      </c>
      <c r="B13" s="223">
        <v>29.895120501700827</v>
      </c>
      <c r="C13" s="212"/>
      <c r="D13" s="223">
        <v>10.494195238078978</v>
      </c>
      <c r="E13" s="212"/>
      <c r="F13" s="223">
        <v>9.1855124900751477</v>
      </c>
      <c r="G13" s="212"/>
      <c r="H13" s="223">
        <v>5.0295273883710543</v>
      </c>
      <c r="I13" s="212"/>
      <c r="J13" s="223">
        <v>5.185885385175653</v>
      </c>
      <c r="K13" s="212"/>
      <c r="L13" s="223">
        <v>17.854636845789717</v>
      </c>
    </row>
    <row r="14" spans="1:125">
      <c r="A14" s="86" t="s">
        <v>663</v>
      </c>
      <c r="B14" s="223">
        <v>30.474564235716173</v>
      </c>
      <c r="C14" s="212"/>
      <c r="D14" s="223">
        <v>10.666548297660299</v>
      </c>
      <c r="E14" s="212"/>
      <c r="F14" s="223">
        <v>9.6044436494954368</v>
      </c>
      <c r="G14" s="212"/>
      <c r="H14" s="223">
        <v>5.1377938229642153</v>
      </c>
      <c r="I14" s="212"/>
      <c r="J14" s="223">
        <v>5.0657784655962264</v>
      </c>
      <c r="K14" s="212"/>
      <c r="L14" s="223">
        <v>18.162785467557267</v>
      </c>
    </row>
    <row r="15" spans="1:125">
      <c r="A15" s="86" t="s">
        <v>664</v>
      </c>
      <c r="B15" s="223">
        <v>31.420894973893798</v>
      </c>
      <c r="C15" s="212"/>
      <c r="D15" s="223">
        <v>11.308488897429616</v>
      </c>
      <c r="E15" s="212"/>
      <c r="F15" s="223">
        <v>9.7366343934400739</v>
      </c>
      <c r="G15" s="212"/>
      <c r="H15" s="223">
        <v>5.121123551914617</v>
      </c>
      <c r="I15" s="212"/>
      <c r="J15" s="223">
        <v>5.2546481311094908</v>
      </c>
      <c r="K15" s="212"/>
      <c r="L15" s="223">
        <v>19.561015715538812</v>
      </c>
    </row>
    <row r="16" spans="1:125">
      <c r="A16" s="86" t="s">
        <v>665</v>
      </c>
      <c r="B16" s="223">
        <v>30.604270167230251</v>
      </c>
      <c r="C16" s="212"/>
      <c r="D16" s="223">
        <v>10.781159281832153</v>
      </c>
      <c r="E16" s="212"/>
      <c r="F16" s="223">
        <v>9.5443621757112975</v>
      </c>
      <c r="G16" s="212"/>
      <c r="H16" s="223">
        <v>5.2734868683620517</v>
      </c>
      <c r="I16" s="212"/>
      <c r="J16" s="223">
        <v>5.0052618413247503</v>
      </c>
      <c r="K16" s="212"/>
      <c r="L16" s="223">
        <v>19.141174074059098</v>
      </c>
    </row>
    <row r="17" spans="1:13">
      <c r="A17" s="86" t="s">
        <v>666</v>
      </c>
      <c r="B17" s="223">
        <v>30.265307328267404</v>
      </c>
      <c r="C17" s="212"/>
      <c r="D17" s="223">
        <v>10.924934425607297</v>
      </c>
      <c r="E17" s="212"/>
      <c r="F17" s="223">
        <v>9.3779745093236322</v>
      </c>
      <c r="G17" s="212"/>
      <c r="H17" s="223">
        <v>5.0148491097242935</v>
      </c>
      <c r="I17" s="212"/>
      <c r="J17" s="223">
        <v>4.9475492836121928</v>
      </c>
      <c r="K17" s="212"/>
      <c r="L17" s="223">
        <v>18.701523634408659</v>
      </c>
    </row>
    <row r="18" spans="1:13">
      <c r="A18" s="86" t="s">
        <v>667</v>
      </c>
      <c r="B18" s="223">
        <v>31.293990909535797</v>
      </c>
      <c r="C18" s="212"/>
      <c r="D18" s="223">
        <v>11.623155500439248</v>
      </c>
      <c r="E18" s="212"/>
      <c r="F18" s="223">
        <v>9.2882170836159759</v>
      </c>
      <c r="G18" s="212"/>
      <c r="H18" s="223">
        <v>5.3218583006025399</v>
      </c>
      <c r="I18" s="212"/>
      <c r="J18" s="223">
        <v>5.0607600248780358</v>
      </c>
      <c r="K18" s="212"/>
      <c r="L18" s="223">
        <v>18.991515945953331</v>
      </c>
    </row>
    <row r="19" spans="1:13">
      <c r="A19" s="86" t="s">
        <v>668</v>
      </c>
      <c r="B19" s="223">
        <v>31.210941571167311</v>
      </c>
      <c r="C19" s="212"/>
      <c r="D19" s="223">
        <v>11.848662853606173</v>
      </c>
      <c r="E19" s="212"/>
      <c r="F19" s="223">
        <v>9.0334659246094979</v>
      </c>
      <c r="G19" s="212"/>
      <c r="H19" s="223">
        <v>5.2697413867834992</v>
      </c>
      <c r="I19" s="212"/>
      <c r="J19" s="223">
        <v>5.0590714061681412</v>
      </c>
      <c r="K19" s="212"/>
      <c r="L19" s="223">
        <v>18.70943986600491</v>
      </c>
    </row>
    <row r="20" spans="1:13">
      <c r="A20" s="86" t="s">
        <v>669</v>
      </c>
      <c r="B20" s="223">
        <v>31.70219973372636</v>
      </c>
      <c r="C20" s="212"/>
      <c r="D20" s="223">
        <v>11.906841461933737</v>
      </c>
      <c r="E20" s="212"/>
      <c r="F20" s="223">
        <v>9.1463123631758965</v>
      </c>
      <c r="G20" s="212"/>
      <c r="H20" s="223">
        <v>5.5671544448718313</v>
      </c>
      <c r="I20" s="212"/>
      <c r="J20" s="223">
        <v>5.0818914637449009</v>
      </c>
      <c r="K20" s="212"/>
      <c r="L20" s="223">
        <v>19.000082137779259</v>
      </c>
    </row>
    <row r="21" spans="1:13">
      <c r="A21" s="86" t="s">
        <v>670</v>
      </c>
      <c r="B21" s="223">
        <v>32.10249046652941</v>
      </c>
      <c r="C21" s="212"/>
      <c r="D21" s="223">
        <v>11.877430533508031</v>
      </c>
      <c r="E21" s="212"/>
      <c r="F21" s="223">
        <v>9.4092336236341012</v>
      </c>
      <c r="G21" s="212"/>
      <c r="H21" s="223">
        <v>5.6950164569702952</v>
      </c>
      <c r="I21" s="212"/>
      <c r="J21" s="223">
        <v>5.1208098524169845</v>
      </c>
      <c r="K21" s="212"/>
      <c r="L21" s="223">
        <v>19.21022366565478</v>
      </c>
    </row>
    <row r="22" spans="1:13">
      <c r="A22" s="86" t="s">
        <v>671</v>
      </c>
      <c r="B22" s="223">
        <v>32.66603369661992</v>
      </c>
      <c r="C22" s="212"/>
      <c r="D22" s="223">
        <v>12.024250245155823</v>
      </c>
      <c r="E22" s="212"/>
      <c r="F22" s="223">
        <v>9.4440553364644089</v>
      </c>
      <c r="G22" s="212"/>
      <c r="H22" s="223">
        <v>5.8271968362853457</v>
      </c>
      <c r="I22" s="212"/>
      <c r="J22" s="223">
        <v>5.370531278714342</v>
      </c>
      <c r="K22" s="212"/>
      <c r="L22" s="223">
        <v>19.660987185007126</v>
      </c>
    </row>
    <row r="23" spans="1:13">
      <c r="A23" s="86" t="s">
        <v>672</v>
      </c>
      <c r="B23" s="223">
        <v>33.48980980069387</v>
      </c>
      <c r="C23" s="212">
        <f>(NI_overnight_trips_destination[[#This Row],[Number of Overnight trips per 100 interviews]]-B11)/B11</f>
        <v>0.15978137091886485</v>
      </c>
      <c r="D23" s="223">
        <v>12.187341271820967</v>
      </c>
      <c r="E23" s="212">
        <f>(NI_overnight_trips_destination[[#This Row],[Number of Overnight trips within NI per 100 interviews]]-D11)/D11</f>
        <v>0.18823116232319539</v>
      </c>
      <c r="F23" s="223">
        <v>9.6218863684549749</v>
      </c>
      <c r="G23" s="212">
        <f>(NI_overnight_trips_destination[[#This Row],[Number of Overnight trips to ROI per 100 interviews]]-F11)/F11</f>
        <v>0.18302332610363037</v>
      </c>
      <c r="H23" s="223">
        <v>6.0425911076535979</v>
      </c>
      <c r="I23" s="212">
        <f>(NI_overnight_trips_destination[[#This Row],[Number of Overnight trips to GB per 100 interviews]]-H11)/H11</f>
        <v>0.16511636735443466</v>
      </c>
      <c r="J23" s="223">
        <v>5.6379910527643249</v>
      </c>
      <c r="K23" s="212">
        <f>(NI_overnight_trips_destination[[#This Row],[Number of Overnight trips to Other places per 100 interviews]]-J11)/J11</f>
        <v>6.3831861712074597E-2</v>
      </c>
      <c r="L23" s="223">
        <v>20.280067408674817</v>
      </c>
      <c r="M23" s="212">
        <f>(NI_overnight_trips_destination[[#This Row],[Number of Holiday Overnight trips per 100 interviews]]-L11)/L11</f>
        <v>0.21713412920364705</v>
      </c>
    </row>
    <row r="24" spans="1:13">
      <c r="A24" s="86" t="s">
        <v>673</v>
      </c>
      <c r="B24" s="223">
        <v>33.410060881163098</v>
      </c>
      <c r="C24" s="212">
        <f>(NI_overnight_trips_destination[[#This Row],[Number of Overnight trips per 100 interviews]]-B12)/B12</f>
        <v>0.13246548588998683</v>
      </c>
      <c r="D24" s="223">
        <v>12.513625829686099</v>
      </c>
      <c r="E24" s="212">
        <f>(NI_overnight_trips_destination[[#This Row],[Number of Overnight trips within NI per 100 interviews]]-D12)/D12</f>
        <v>0.2264535310366286</v>
      </c>
      <c r="F24" s="223">
        <v>9.2518685321374914</v>
      </c>
      <c r="G24" s="212">
        <f>(NI_overnight_trips_destination[[#This Row],[Number of Overnight trips to ROI per 100 interviews]]-F12)/F12</f>
        <v>5.4979943700190256E-2</v>
      </c>
      <c r="H24" s="223">
        <v>6.0108630428940453</v>
      </c>
      <c r="I24" s="212">
        <f>(NI_overnight_trips_destination[[#This Row],[Number of Overnight trips to GB per 100 interviews]]-H12)/H12</f>
        <v>0.13931468592150029</v>
      </c>
      <c r="J24" s="223">
        <v>5.6337034764454668</v>
      </c>
      <c r="K24" s="212">
        <f>(NI_overnight_trips_destination[[#This Row],[Number of Overnight trips to Other places per 100 interviews]]-J12)/J12</f>
        <v>7.239400263214088E-2</v>
      </c>
      <c r="L24" s="223">
        <v>20.488229238955395</v>
      </c>
      <c r="M24" s="212">
        <f>(NI_overnight_trips_destination[[#This Row],[Number of Holiday Overnight trips per 100 interviews]]-L12)/L12</f>
        <v>0.21479100495992326</v>
      </c>
    </row>
    <row r="25" spans="1:13">
      <c r="A25" s="86" t="s">
        <v>674</v>
      </c>
      <c r="B25" s="223">
        <v>32.202979336098721</v>
      </c>
      <c r="C25" s="212">
        <f>(NI_overnight_trips_destination[[#This Row],[Number of Overnight trips per 100 interviews]]-B13)/B13</f>
        <v>7.7198512522021548E-2</v>
      </c>
      <c r="D25" s="223">
        <v>11.893969842727985</v>
      </c>
      <c r="E25" s="212">
        <f>(NI_overnight_trips_destination[[#This Row],[Number of Overnight trips within NI per 100 interviews]]-D13)/D13</f>
        <v>0.13338560727075283</v>
      </c>
      <c r="F25" s="223">
        <v>8.5203417663258669</v>
      </c>
      <c r="G25" s="212">
        <f>(NI_overnight_trips_destination[[#This Row],[Number of Overnight trips to ROI per 100 interviews]]-F13)/F13</f>
        <v>-7.2415199964943805E-2</v>
      </c>
      <c r="H25" s="223">
        <v>6.1238774821261712</v>
      </c>
      <c r="I25" s="212">
        <f>(NI_overnight_trips_destination[[#This Row],[Number of Overnight trips to GB per 100 interviews]]-H13)/H13</f>
        <v>0.21758507494867252</v>
      </c>
      <c r="J25" s="223">
        <v>5.6647902449187004</v>
      </c>
      <c r="K25" s="212">
        <f>(NI_overnight_trips_destination[[#This Row],[Number of Overnight trips to Other places per 100 interviews]]-J13)/J13</f>
        <v>9.2347752442050207E-2</v>
      </c>
      <c r="L25" s="223">
        <v>19.230514729856019</v>
      </c>
      <c r="M25" s="212">
        <f>(NI_overnight_trips_destination[[#This Row],[Number of Holiday Overnight trips per 100 interviews]]-L13)/L13</f>
        <v>7.7059975845476039E-2</v>
      </c>
    </row>
    <row r="26" spans="1:13">
      <c r="A26" s="86" t="s">
        <v>675</v>
      </c>
      <c r="B26" s="223">
        <v>32.495727643096465</v>
      </c>
      <c r="C26" s="212">
        <f>(NI_overnight_trips_destination[[#This Row],[Number of Overnight trips per 100 interviews]]-B14)/B14</f>
        <v>6.6322963365346183E-2</v>
      </c>
      <c r="D26" s="223">
        <v>12.219702954507937</v>
      </c>
      <c r="E26" s="212">
        <f>(NI_overnight_trips_destination[[#This Row],[Number of Overnight trips within NI per 100 interviews]]-D14)/D14</f>
        <v>0.14560986492587505</v>
      </c>
      <c r="F26" s="223">
        <v>8.1905590349488904</v>
      </c>
      <c r="G26" s="212">
        <f>(NI_overnight_trips_destination[[#This Row],[Number of Overnight trips to ROI per 100 interviews]]-F14)/F14</f>
        <v>-0.14721150606373998</v>
      </c>
      <c r="H26" s="223">
        <v>6.2151245559494281</v>
      </c>
      <c r="I26" s="212">
        <f>(NI_overnight_trips_destination[[#This Row],[Number of Overnight trips to GB per 100 interviews]]-H14)/H14</f>
        <v>0.20968742034176338</v>
      </c>
      <c r="J26" s="223">
        <v>5.8703410976902077</v>
      </c>
      <c r="K26" s="212">
        <f>(NI_overnight_trips_destination[[#This Row],[Number of Overnight trips to Other places per 100 interviews]]-J14)/J14</f>
        <v>0.15882309847501136</v>
      </c>
      <c r="L26" s="223">
        <v>19.225028148466496</v>
      </c>
      <c r="M26" s="212">
        <f>(NI_overnight_trips_destination[[#This Row],[Number of Holiday Overnight trips per 100 interviews]]-L14)/L14</f>
        <v>5.8484569055039945E-2</v>
      </c>
    </row>
    <row r="27" spans="1:13">
      <c r="A27" s="86" t="s">
        <v>676</v>
      </c>
      <c r="B27" s="223">
        <v>31.825967760533818</v>
      </c>
      <c r="C27" s="212">
        <f>(NI_overnight_trips_destination[[#This Row],[Number of Overnight trips per 100 interviews]]-B15)/B15</f>
        <v>1.2891828414708624E-2</v>
      </c>
      <c r="D27" s="223">
        <v>11.189504778981041</v>
      </c>
      <c r="E27" s="212">
        <f>(NI_overnight_trips_destination[[#This Row],[Number of Overnight trips within NI per 100 interviews]]-D15)/D15</f>
        <v>-1.0521663816252181E-2</v>
      </c>
      <c r="F27" s="223">
        <v>8.5208515797743072</v>
      </c>
      <c r="G27" s="212">
        <f>(NI_overnight_trips_destination[[#This Row],[Number of Overnight trips to ROI per 100 interviews]]-F15)/F15</f>
        <v>-0.12486684459312593</v>
      </c>
      <c r="H27" s="223">
        <v>6.1600757984785277</v>
      </c>
      <c r="I27" s="212">
        <f>(NI_overnight_trips_destination[[#This Row],[Number of Overnight trips to GB per 100 interviews]]-H15)/H15</f>
        <v>0.20287584082510199</v>
      </c>
      <c r="J27" s="223">
        <v>5.9555356032999391</v>
      </c>
      <c r="K27" s="212">
        <f>(NI_overnight_trips_destination[[#This Row],[Number of Overnight trips to Other places per 100 interviews]]-J15)/J15</f>
        <v>0.13338428277260492</v>
      </c>
      <c r="L27" s="223">
        <v>18.466141706189056</v>
      </c>
      <c r="M27" s="212">
        <f>(NI_overnight_trips_destination[[#This Row],[Number of Holiday Overnight trips per 100 interviews]]-L15)/L15</f>
        <v>-5.5972247314336206E-2</v>
      </c>
    </row>
    <row r="28" spans="1:13">
      <c r="A28" s="86" t="s">
        <v>677</v>
      </c>
      <c r="B28" s="223">
        <v>32.099688178139132</v>
      </c>
      <c r="C28" s="212">
        <f>(NI_overnight_trips_destination[[#This Row],[Number of Overnight trips per 100 interviews]]-B16)/B16</f>
        <v>4.8863050899024922E-2</v>
      </c>
      <c r="D28" s="223">
        <v>11.504404374456174</v>
      </c>
      <c r="E28" s="212">
        <f>(NI_overnight_trips_destination[[#This Row],[Number of Overnight trips within NI per 100 interviews]]-D16)/D16</f>
        <v>6.7084167269729114E-2</v>
      </c>
      <c r="F28" s="223">
        <v>8.4479805836419217</v>
      </c>
      <c r="G28" s="212">
        <f>(NI_overnight_trips_destination[[#This Row],[Number of Overnight trips to ROI per 100 interviews]]-F16)/F16</f>
        <v>-0.11487216975687194</v>
      </c>
      <c r="H28" s="223">
        <v>6.0298769272724613</v>
      </c>
      <c r="I28" s="212">
        <f>(NI_overnight_trips_destination[[#This Row],[Number of Overnight trips to GB per 100 interviews]]-H16)/H16</f>
        <v>0.14343262395291501</v>
      </c>
      <c r="J28" s="223">
        <v>6.1174262927685668</v>
      </c>
      <c r="K28" s="212">
        <f>(NI_overnight_trips_destination[[#This Row],[Number of Overnight trips to Other places per 100 interviews]]-J16)/J16</f>
        <v>0.22219905505472182</v>
      </c>
      <c r="L28" s="223">
        <v>18.745110450385617</v>
      </c>
      <c r="M28" s="212">
        <f>(NI_overnight_trips_destination[[#This Row],[Number of Holiday Overnight trips per 100 interviews]]-L16)/L16</f>
        <v>-2.0691710035187567E-2</v>
      </c>
    </row>
    <row r="29" spans="1:13">
      <c r="A29" s="86" t="s">
        <v>678</v>
      </c>
      <c r="B29" s="223">
        <v>31.646249212041933</v>
      </c>
      <c r="C29" s="212">
        <f>(NI_overnight_trips_destination[[#This Row],[Number of Overnight trips per 100 interviews]]-B17)/B17</f>
        <v>4.5627882406624277E-2</v>
      </c>
      <c r="D29" s="223">
        <v>10.907490739567859</v>
      </c>
      <c r="E29" s="212">
        <f>(NI_overnight_trips_destination[[#This Row],[Number of Overnight trips within NI per 100 interviews]]-D17)/D17</f>
        <v>-1.5966856513620698E-3</v>
      </c>
      <c r="F29" s="223">
        <v>8.4318258522973153</v>
      </c>
      <c r="G29" s="212">
        <f>(NI_overnight_trips_destination[[#This Row],[Number of Overnight trips to ROI per 100 interviews]]-F17)/F17</f>
        <v>-0.10089051277390985</v>
      </c>
      <c r="H29" s="223">
        <v>5.9625286637216677</v>
      </c>
      <c r="I29" s="212">
        <f>(NI_overnight_trips_destination[[#This Row],[Number of Overnight trips to GB per 100 interviews]]-H17)/H17</f>
        <v>0.18897468961922081</v>
      </c>
      <c r="J29" s="223">
        <v>6.3444039564550909</v>
      </c>
      <c r="K29" s="212">
        <f>(NI_overnight_trips_destination[[#This Row],[Number of Overnight trips to Other places per 100 interviews]]-J17)/J17</f>
        <v>0.28233264446090733</v>
      </c>
      <c r="L29" s="223">
        <v>18.895592879349056</v>
      </c>
      <c r="M29" s="212">
        <f>(NI_overnight_trips_destination[[#This Row],[Number of Holiday Overnight trips per 100 interviews]]-L17)/L17</f>
        <v>1.0377188978513623E-2</v>
      </c>
    </row>
    <row r="30" spans="1:13">
      <c r="A30" s="86" t="s">
        <v>679</v>
      </c>
      <c r="B30" s="223">
        <v>30.7446793116663</v>
      </c>
      <c r="C30" s="212">
        <f>(NI_overnight_trips_destination[[#This Row],[Number of Overnight trips per 100 interviews]]-B18)/B18</f>
        <v>-1.7553261246142721E-2</v>
      </c>
      <c r="D30" s="223">
        <v>10.767904344010127</v>
      </c>
      <c r="E30" s="212">
        <f>(NI_overnight_trips_destination[[#This Row],[Number of Overnight trips within NI per 100 interviews]]-D18)/D18</f>
        <v>-7.3581666905927615E-2</v>
      </c>
      <c r="F30" s="223">
        <v>7.976192380143142</v>
      </c>
      <c r="G30" s="212">
        <f>(NI_overnight_trips_destination[[#This Row],[Number of Overnight trips to ROI per 100 interviews]]-F18)/F18</f>
        <v>-0.141256894801392</v>
      </c>
      <c r="H30" s="223">
        <v>5.7993376217487791</v>
      </c>
      <c r="I30" s="212">
        <f>(NI_overnight_trips_destination[[#This Row],[Number of Overnight trips to GB per 100 interviews]]-H18)/H18</f>
        <v>8.9720412340211872E-2</v>
      </c>
      <c r="J30" s="223">
        <v>6.2012449657642543</v>
      </c>
      <c r="K30" s="212">
        <f>(NI_overnight_trips_destination[[#This Row],[Number of Overnight trips to Other places per 100 interviews]]-J18)/J18</f>
        <v>0.225358431397605</v>
      </c>
      <c r="L30" s="223">
        <v>18.518684092806513</v>
      </c>
      <c r="M30" s="212">
        <f>(NI_overnight_trips_destination[[#This Row],[Number of Holiday Overnight trips per 100 interviews]]-L18)/L18</f>
        <v>-2.4897004246128559E-2</v>
      </c>
    </row>
    <row r="31" spans="1:13">
      <c r="A31" s="86" t="s">
        <v>680</v>
      </c>
      <c r="B31" s="223">
        <v>30.438827497434595</v>
      </c>
      <c r="C31" s="212">
        <f>(NI_overnight_trips_destination[[#This Row],[Number of Overnight trips per 100 interviews]]-B19)/B19</f>
        <v>-2.4738570349508316E-2</v>
      </c>
      <c r="D31" s="223">
        <v>10.549519377021808</v>
      </c>
      <c r="E31" s="212">
        <f>(NI_overnight_trips_destination[[#This Row],[Number of Overnight trips within NI per 100 interviews]]-D19)/D19</f>
        <v>-0.10964473313450453</v>
      </c>
      <c r="F31" s="223">
        <v>8.0395353066145603</v>
      </c>
      <c r="G31" s="212">
        <f>(NI_overnight_trips_destination[[#This Row],[Number of Overnight trips to ROI per 100 interviews]]-F19)/F19</f>
        <v>-0.1100276047189389</v>
      </c>
      <c r="H31" s="223">
        <v>5.8781988598278945</v>
      </c>
      <c r="I31" s="212">
        <f>(NI_overnight_trips_destination[[#This Row],[Number of Overnight trips to GB per 100 interviews]]-H19)/H19</f>
        <v>0.11546249206278042</v>
      </c>
      <c r="J31" s="223">
        <v>5.9715739539703376</v>
      </c>
      <c r="K31" s="212">
        <f>(NI_overnight_trips_destination[[#This Row],[Number of Overnight trips to Other places per 100 interviews]]-J19)/J19</f>
        <v>0.18036957270254209</v>
      </c>
      <c r="L31" s="223">
        <v>18.453083957373977</v>
      </c>
      <c r="M31" s="212">
        <f>(NI_overnight_trips_destination[[#This Row],[Number of Holiday Overnight trips per 100 interviews]]-L19)/L19</f>
        <v>-1.3701955294596098E-2</v>
      </c>
    </row>
    <row r="32" spans="1:13">
      <c r="A32" s="86" t="s">
        <v>681</v>
      </c>
      <c r="B32" s="223">
        <v>30.411264792280367</v>
      </c>
      <c r="C32" s="212">
        <f>(NI_overnight_trips_destination[[#This Row],[Number of Overnight trips per 100 interviews]]-B20)/B20</f>
        <v>-4.0720674031733926E-2</v>
      </c>
      <c r="D32" s="223">
        <v>10.869413803508731</v>
      </c>
      <c r="E32" s="212">
        <f>(NI_overnight_trips_destination[[#This Row],[Number of Overnight trips within NI per 100 interviews]]-D20)/D20</f>
        <v>-8.7128703421614398E-2</v>
      </c>
      <c r="F32" s="223">
        <v>7.9330430367005063</v>
      </c>
      <c r="G32" s="212">
        <f>(NI_overnight_trips_destination[[#This Row],[Number of Overnight trips to ROI per 100 interviews]]-F20)/F20</f>
        <v>-0.1326512017411686</v>
      </c>
      <c r="H32" s="223">
        <v>5.534082662144832</v>
      </c>
      <c r="I32" s="212">
        <f>(NI_overnight_trips_destination[[#This Row],[Number of Overnight trips to GB per 100 interviews]]-H20)/H20</f>
        <v>-5.9405182763455156E-3</v>
      </c>
      <c r="J32" s="223">
        <v>6.0747252899263025</v>
      </c>
      <c r="K32" s="212">
        <f>(NI_overnight_trips_destination[[#This Row],[Number of Overnight trips to Other places per 100 interviews]]-J20)/J20</f>
        <v>0.19536698752117221</v>
      </c>
      <c r="L32" s="223">
        <v>18.268079739444854</v>
      </c>
      <c r="M32" s="212">
        <f>(NI_overnight_trips_destination[[#This Row],[Number of Holiday Overnight trips per 100 interviews]]-L20)/L20</f>
        <v>-3.8526275466931319E-2</v>
      </c>
    </row>
    <row r="33" spans="1:13">
      <c r="A33" s="86" t="s">
        <v>682</v>
      </c>
      <c r="B33" s="223">
        <v>30.190368397857831</v>
      </c>
      <c r="C33" s="212">
        <f>(NI_overnight_trips_destination[[#This Row],[Number of Overnight trips per 100 interviews]]-B21)/B21</f>
        <v>-5.9563044514106746E-2</v>
      </c>
      <c r="D33" s="223">
        <v>10.709921213537831</v>
      </c>
      <c r="E33" s="212">
        <f>(NI_overnight_trips_destination[[#This Row],[Number of Overnight trips within NI per 100 interviews]]-D21)/D21</f>
        <v>-9.8296455338255165E-2</v>
      </c>
      <c r="F33" s="223">
        <v>8.0034916833449259</v>
      </c>
      <c r="G33" s="212">
        <f>(NI_overnight_trips_destination[[#This Row],[Number of Overnight trips to ROI per 100 interviews]]-F21)/F21</f>
        <v>-0.14940025899221318</v>
      </c>
      <c r="H33" s="223">
        <v>5.4678474513045039</v>
      </c>
      <c r="I33" s="212">
        <f>(NI_overnight_trips_destination[[#This Row],[Number of Overnight trips to GB per 100 interviews]]-H21)/H21</f>
        <v>-3.9889086780030746E-2</v>
      </c>
      <c r="J33" s="223">
        <v>6.0091080496705747</v>
      </c>
      <c r="K33" s="212">
        <f>(NI_overnight_trips_destination[[#This Row],[Number of Overnight trips to Other places per 100 interviews]]-J21)/J21</f>
        <v>0.17346830342359226</v>
      </c>
      <c r="L33" s="223">
        <v>18.319989268551272</v>
      </c>
      <c r="M33" s="212">
        <f>(NI_overnight_trips_destination[[#This Row],[Number of Holiday Overnight trips per 100 interviews]]-L21)/L21</f>
        <v>-4.6341698701568193E-2</v>
      </c>
    </row>
    <row r="34" spans="1:13">
      <c r="A34" s="86" t="s">
        <v>683</v>
      </c>
      <c r="B34" s="223">
        <v>29.788796722065619</v>
      </c>
      <c r="C34" s="212">
        <f>(NI_overnight_trips_destination[[#This Row],[Number of Overnight trips per 100 interviews]]-B22)/B22</f>
        <v>-8.8080389595998579E-2</v>
      </c>
      <c r="D34" s="223">
        <v>10.595024337030695</v>
      </c>
      <c r="E34" s="212">
        <f>(NI_overnight_trips_destination[[#This Row],[Number of Overnight trips within NI per 100 interviews]]-D22)/D22</f>
        <v>-0.11886195637860382</v>
      </c>
      <c r="F34" s="223">
        <v>8.050490652582825</v>
      </c>
      <c r="G34" s="212">
        <f>(NI_overnight_trips_destination[[#This Row],[Number of Overnight trips to ROI per 100 interviews]]-F22)/F22</f>
        <v>-0.14755998712765861</v>
      </c>
      <c r="H34" s="223">
        <v>5.5000942289908679</v>
      </c>
      <c r="I34" s="212">
        <f>(NI_overnight_trips_destination[[#This Row],[Number of Overnight trips to GB per 100 interviews]]-H22)/H22</f>
        <v>-5.613378378736824E-2</v>
      </c>
      <c r="J34" s="223">
        <v>5.6431875034612267</v>
      </c>
      <c r="K34" s="212">
        <f>(NI_overnight_trips_destination[[#This Row],[Number of Overnight trips to Other places per 100 interviews]]-J22)/J22</f>
        <v>5.0768948284043172E-2</v>
      </c>
      <c r="L34" s="223">
        <v>18.041068826363784</v>
      </c>
      <c r="M34" s="212">
        <f>(NI_overnight_trips_destination[[#This Row],[Number of Holiday Overnight trips per 100 interviews]]-L22)/L22</f>
        <v>-8.2392524007067328E-2</v>
      </c>
    </row>
    <row r="35" spans="1:13">
      <c r="A35" s="86" t="s">
        <v>684</v>
      </c>
      <c r="B35" s="223">
        <v>28.934823832888316</v>
      </c>
      <c r="C35" s="212">
        <f>(NI_overnight_trips_destination[[#This Row],[Number of Overnight trips per 100 interviews]]-B23)/B23</f>
        <v>-0.13601110292693211</v>
      </c>
      <c r="D35" s="223">
        <v>9.9244640947637706</v>
      </c>
      <c r="E35" s="212">
        <f>(NI_overnight_trips_destination[[#This Row],[Number of Overnight trips within NI per 100 interviews]]-D23)/D23</f>
        <v>-0.18567439169766434</v>
      </c>
      <c r="F35" s="223">
        <v>7.9684732035958747</v>
      </c>
      <c r="G35" s="212">
        <f>(NI_overnight_trips_destination[[#This Row],[Number of Overnight trips to ROI per 100 interviews]]-F23)/F23</f>
        <v>-0.17183877480405074</v>
      </c>
      <c r="H35" s="223">
        <v>5.5577768304761941</v>
      </c>
      <c r="I35" s="212">
        <f>(NI_overnight_trips_destination[[#This Row],[Number of Overnight trips to GB per 100 interviews]]-H23)/H23</f>
        <v>-8.0232845238085673E-2</v>
      </c>
      <c r="J35" s="223">
        <v>5.4841097040524724</v>
      </c>
      <c r="K35" s="212">
        <f>(NI_overnight_trips_destination[[#This Row],[Number of Overnight trips to Other places per 100 interviews]]-J23)/J23</f>
        <v>-2.7293648973849279E-2</v>
      </c>
      <c r="L35" s="223">
        <v>17.594028664852498</v>
      </c>
      <c r="M35" s="212">
        <f>(NI_overnight_trips_destination[[#This Row],[Number of Holiday Overnight trips per 100 interviews]]-L23)/L23</f>
        <v>-0.13244722957248967</v>
      </c>
    </row>
    <row r="36" spans="1:13">
      <c r="A36" s="86" t="s">
        <v>685</v>
      </c>
      <c r="B36" s="223">
        <v>28.277204415180414</v>
      </c>
      <c r="C36" s="212">
        <f>(NI_overnight_trips_destination[[#This Row],[Number of Overnight trips per 100 interviews]]-B24)/B24</f>
        <v>-0.15363205964334642</v>
      </c>
      <c r="D36" s="223">
        <v>9.4415871094506034</v>
      </c>
      <c r="E36" s="212">
        <f>(NI_overnight_trips_destination[[#This Row],[Number of Overnight trips within NI per 100 interviews]]-D24)/D24</f>
        <v>-0.24549549123865377</v>
      </c>
      <c r="F36" s="223">
        <v>7.7120265405162227</v>
      </c>
      <c r="G36" s="212">
        <f>(NI_overnight_trips_destination[[#This Row],[Number of Overnight trips to ROI per 100 interviews]]-F24)/F24</f>
        <v>-0.16643578389299848</v>
      </c>
      <c r="H36" s="223">
        <v>5.5659970731975426</v>
      </c>
      <c r="I36" s="212">
        <f>(NI_overnight_trips_destination[[#This Row],[Number of Overnight trips to GB per 100 interviews]]-H24)/H24</f>
        <v>-7.4010332047478075E-2</v>
      </c>
      <c r="J36" s="223">
        <v>5.5575936920160451</v>
      </c>
      <c r="K36" s="212">
        <f>(NI_overnight_trips_destination[[#This Row],[Number of Overnight trips to Other places per 100 interviews]]-J24)/J24</f>
        <v>-1.3509724952269301E-2</v>
      </c>
      <c r="L36" s="223">
        <v>17.202259369700947</v>
      </c>
      <c r="M36" s="212">
        <f>(NI_overnight_trips_destination[[#This Row],[Number of Holiday Overnight trips per 100 interviews]]-L24)/L24</f>
        <v>-0.16038330257485858</v>
      </c>
    </row>
    <row r="37" spans="1:13">
      <c r="A37" s="86" t="s">
        <v>686</v>
      </c>
      <c r="B37" s="223">
        <v>29.089704415180417</v>
      </c>
      <c r="C37" s="212">
        <f>(NI_overnight_trips_destination[[#This Row],[Number of Overnight trips per 100 interviews]]-B25)/B25</f>
        <v>-9.6676611453412997E-2</v>
      </c>
      <c r="D37" s="223">
        <v>9.4580599776676593</v>
      </c>
      <c r="E37" s="212">
        <f>(NI_overnight_trips_destination[[#This Row],[Number of Overnight trips within NI per 100 interviews]]-D25)/D25</f>
        <v>-0.20480208855999832</v>
      </c>
      <c r="F37" s="223">
        <v>8.0400304164852159</v>
      </c>
      <c r="G37" s="212">
        <f>(NI_overnight_trips_destination[[#This Row],[Number of Overnight trips to ROI per 100 interviews]]-F25)/F25</f>
        <v>-5.6372310291465035E-2</v>
      </c>
      <c r="H37" s="223">
        <v>5.9942916468409546</v>
      </c>
      <c r="I37" s="212">
        <f>(NI_overnight_trips_destination[[#This Row],[Number of Overnight trips to GB per 100 interviews]]-H25)/H25</f>
        <v>-2.1160749159897501E-2</v>
      </c>
      <c r="J37" s="223">
        <v>5.5973223741865885</v>
      </c>
      <c r="K37" s="212">
        <f>(NI_overnight_trips_destination[[#This Row],[Number of Overnight trips to Other places per 100 interviews]]-J25)/J25</f>
        <v>-1.1910038644878402E-2</v>
      </c>
      <c r="L37" s="223">
        <v>18.105360144894746</v>
      </c>
      <c r="M37" s="212">
        <f>(NI_overnight_trips_destination[[#This Row],[Number of Holiday Overnight trips per 100 interviews]]-L25)/L25</f>
        <v>-5.8508812726392204E-2</v>
      </c>
    </row>
    <row r="38" spans="1:13">
      <c r="A38" s="86" t="s">
        <v>687</v>
      </c>
      <c r="B38" s="223">
        <v>28.162844603060535</v>
      </c>
      <c r="C38" s="212">
        <f>(NI_overnight_trips_destination[[#This Row],[Number of Overnight trips per 100 interviews]]-B26)/B26</f>
        <v>-0.13333700625584938</v>
      </c>
      <c r="D38" s="223">
        <v>8.9051548800721037</v>
      </c>
      <c r="E38" s="212">
        <f>(NI_overnight_trips_destination[[#This Row],[Number of Overnight trips within NI per 100 interviews]]-D26)/D26</f>
        <v>-0.27124620678386235</v>
      </c>
      <c r="F38" s="223">
        <v>8.0416758350174327</v>
      </c>
      <c r="G38" s="212">
        <f>(NI_overnight_trips_destination[[#This Row],[Number of Overnight trips to ROI per 100 interviews]]-F26)/F26</f>
        <v>-1.8177416131936439E-2</v>
      </c>
      <c r="H38" s="223">
        <v>5.7263552507166713</v>
      </c>
      <c r="I38" s="212">
        <f>(NI_overnight_trips_destination[[#This Row],[Number of Overnight trips to GB per 100 interviews]]-H26)/H26</f>
        <v>-7.8641916317651661E-2</v>
      </c>
      <c r="J38" s="223">
        <v>5.4896586372543243</v>
      </c>
      <c r="K38" s="212">
        <f>(NI_overnight_trips_destination[[#This Row],[Number of Overnight trips to Other places per 100 interviews]]-J26)/J26</f>
        <v>-6.4848439656371895E-2</v>
      </c>
      <c r="L38" s="223">
        <v>17.891678089562433</v>
      </c>
      <c r="M38" s="212">
        <f>(NI_overnight_trips_destination[[#This Row],[Number of Holiday Overnight trips per 100 interviews]]-L26)/L26</f>
        <v>-6.9354908019233219E-2</v>
      </c>
    </row>
    <row r="39" spans="1:13">
      <c r="A39" s="86" t="s">
        <v>688</v>
      </c>
      <c r="B39" s="223">
        <v>27.418259907634013</v>
      </c>
      <c r="C39" s="212">
        <f>(NI_overnight_trips_destination[[#This Row],[Number of Overnight trips per 100 interviews]]-B27)/B27</f>
        <v>-0.13849407144707904</v>
      </c>
      <c r="D39" s="223">
        <v>8.6187216431088309</v>
      </c>
      <c r="E39" s="212">
        <f>(NI_overnight_trips_destination[[#This Row],[Number of Overnight trips within NI per 100 interviews]]-D27)/D27</f>
        <v>-0.22974950068400751</v>
      </c>
      <c r="F39" s="223">
        <v>7.822953588650206</v>
      </c>
      <c r="G39" s="212">
        <f>(NI_overnight_trips_destination[[#This Row],[Number of Overnight trips to ROI per 100 interviews]]-F27)/F27</f>
        <v>-8.1904723323743961E-2</v>
      </c>
      <c r="H39" s="223">
        <v>5.4120502804150261</v>
      </c>
      <c r="I39" s="212">
        <f>(NI_overnight_trips_destination[[#This Row],[Number of Overnight trips to GB per 100 interviews]]-H27)/H27</f>
        <v>-0.12143121976652557</v>
      </c>
      <c r="J39" s="223">
        <v>5.5645343954599502</v>
      </c>
      <c r="K39" s="212">
        <f>(NI_overnight_trips_destination[[#This Row],[Number of Overnight trips to Other places per 100 interviews]]-J27)/J27</f>
        <v>-6.5653407835113378E-2</v>
      </c>
      <c r="L39" s="223">
        <v>17.392112699641608</v>
      </c>
      <c r="M39" s="212">
        <f>(NI_overnight_trips_destination[[#This Row],[Number of Holiday Overnight trips per 100 interviews]]-L27)/L27</f>
        <v>-5.8162068917053743E-2</v>
      </c>
    </row>
    <row r="40" spans="1:13">
      <c r="A40" s="86" t="s">
        <v>689</v>
      </c>
      <c r="B40" s="223">
        <v>26.846237985247122</v>
      </c>
      <c r="C40" s="212">
        <f>(NI_overnight_trips_destination[[#This Row],[Number of Overnight trips per 100 interviews]]-B28)/B28</f>
        <v>-0.16366047432416403</v>
      </c>
      <c r="D40" s="223">
        <v>8.3557513071457929</v>
      </c>
      <c r="E40" s="212">
        <f>(NI_overnight_trips_destination[[#This Row],[Number of Overnight trips within NI per 100 interviews]]-D28)/D28</f>
        <v>-0.2736910981937925</v>
      </c>
      <c r="F40" s="223">
        <v>7.6083173642816204</v>
      </c>
      <c r="G40" s="212">
        <f>(NI_overnight_trips_destination[[#This Row],[Number of Overnight trips to ROI per 100 interviews]]-F28)/F28</f>
        <v>-9.9392181486089873E-2</v>
      </c>
      <c r="H40" s="223">
        <v>5.2486154454473448</v>
      </c>
      <c r="I40" s="212">
        <f>(NI_overnight_trips_destination[[#This Row],[Number of Overnight trips to GB per 100 interviews]]-H28)/H28</f>
        <v>-0.12956507922932189</v>
      </c>
      <c r="J40" s="223">
        <v>5.6335538683723678</v>
      </c>
      <c r="K40" s="212">
        <f>(NI_overnight_trips_destination[[#This Row],[Number of Overnight trips to Other places per 100 interviews]]-J28)/J28</f>
        <v>-7.9097385279195992E-2</v>
      </c>
      <c r="L40" s="223">
        <v>17.145526808286863</v>
      </c>
      <c r="M40" s="212">
        <f>(NI_overnight_trips_destination[[#This Row],[Number of Holiday Overnight trips per 100 interviews]]-L28)/L28</f>
        <v>-8.5333380474471823E-2</v>
      </c>
    </row>
    <row r="41" spans="1:13">
      <c r="A41" s="86" t="s">
        <v>690</v>
      </c>
      <c r="B41" s="223">
        <v>27.592080626100941</v>
      </c>
      <c r="C41" s="212">
        <f>(NI_overnight_trips_destination[[#This Row],[Number of Overnight trips per 100 interviews]]-B29)/B29</f>
        <v>-0.12810897616259409</v>
      </c>
      <c r="D41" s="223">
        <v>8.554063543432715</v>
      </c>
      <c r="E41" s="212">
        <f>(NI_overnight_trips_destination[[#This Row],[Number of Overnight trips within NI per 100 interviews]]-D29)/D29</f>
        <v>-0.21576247482822833</v>
      </c>
      <c r="F41" s="223">
        <v>7.9739167686003105</v>
      </c>
      <c r="G41" s="212">
        <f>(NI_overnight_trips_destination[[#This Row],[Number of Overnight trips to ROI per 100 interviews]]-F29)/F29</f>
        <v>-5.4307227369057194E-2</v>
      </c>
      <c r="H41" s="223">
        <v>5.4072155943676732</v>
      </c>
      <c r="I41" s="212">
        <f>(NI_overnight_trips_destination[[#This Row],[Number of Overnight trips to GB per 100 interviews]]-H29)/H29</f>
        <v>-9.3133819671632631E-2</v>
      </c>
      <c r="J41" s="223">
        <v>5.6568847197002414</v>
      </c>
      <c r="K41" s="212">
        <f>(NI_overnight_trips_destination[[#This Row],[Number of Overnight trips to Other places per 100 interviews]]-J29)/J29</f>
        <v>-0.10836624550921534</v>
      </c>
      <c r="L41" s="223">
        <v>17.599733807542258</v>
      </c>
      <c r="M41" s="212">
        <f>(NI_overnight_trips_destination[[#This Row],[Number of Holiday Overnight trips per 100 interviews]]-L29)/L29</f>
        <v>-6.8579963596857543E-2</v>
      </c>
    </row>
    <row r="42" spans="1:13">
      <c r="A42" s="86" t="s">
        <v>691</v>
      </c>
      <c r="B42" s="223">
        <v>28.039106299748745</v>
      </c>
      <c r="C42" s="212">
        <f>(NI_overnight_trips_destination[[#This Row],[Number of Overnight trips per 100 interviews]]-B30)/B30</f>
        <v>-8.8001341126069388E-2</v>
      </c>
      <c r="D42" s="223">
        <v>8.2946153474387163</v>
      </c>
      <c r="E42" s="212">
        <f>(NI_overnight_trips_destination[[#This Row],[Number of Overnight trips within NI per 100 interviews]]-D30)/D30</f>
        <v>-0.22969084025595282</v>
      </c>
      <c r="F42" s="223">
        <v>8.1846865702575169</v>
      </c>
      <c r="G42" s="212">
        <f>(NI_overnight_trips_destination[[#This Row],[Number of Overnight trips to ROI per 100 interviews]]-F30)/F30</f>
        <v>2.6139563864259904E-2</v>
      </c>
      <c r="H42" s="223">
        <v>5.643879243483612</v>
      </c>
      <c r="I42" s="212">
        <f>(NI_overnight_trips_destination[[#This Row],[Number of Overnight trips to GB per 100 interviews]]-H30)/H30</f>
        <v>-2.6806230022229486E-2</v>
      </c>
      <c r="J42" s="223">
        <v>5.9159251385689036</v>
      </c>
      <c r="K42" s="212">
        <f>(NI_overnight_trips_destination[[#This Row],[Number of Overnight trips to Other places per 100 interviews]]-J30)/J30</f>
        <v>-4.6010088098525449E-2</v>
      </c>
      <c r="L42" s="223">
        <v>18.032895058928702</v>
      </c>
      <c r="M42" s="212">
        <f>(NI_overnight_trips_destination[[#This Row],[Number of Holiday Overnight trips per 100 interviews]]-L30)/L30</f>
        <v>-2.6232373285449233E-2</v>
      </c>
    </row>
    <row r="43" spans="1:13">
      <c r="A43" s="86" t="s">
        <v>692</v>
      </c>
      <c r="B43" s="223">
        <v>28.734450224784037</v>
      </c>
      <c r="C43" s="212">
        <f>(NI_overnight_trips_destination[[#This Row],[Number of Overnight trips per 100 interviews]]-B31)/B31</f>
        <v>-5.5993525795111632E-2</v>
      </c>
      <c r="D43" s="223">
        <v>8.6612036593516901</v>
      </c>
      <c r="E43" s="212">
        <f>(NI_overnight_trips_destination[[#This Row],[Number of Overnight trips within NI per 100 interviews]]-D31)/D31</f>
        <v>-0.17899542625449921</v>
      </c>
      <c r="F43" s="223">
        <v>8.2660577639100552</v>
      </c>
      <c r="G43" s="212">
        <f>(NI_overnight_trips_destination[[#This Row],[Number of Overnight trips to ROI per 100 interviews]]-F31)/F31</f>
        <v>2.8176063498237598E-2</v>
      </c>
      <c r="H43" s="223">
        <v>5.7487641317735729</v>
      </c>
      <c r="I43" s="212">
        <f>(NI_overnight_trips_destination[[#This Row],[Number of Overnight trips to GB per 100 interviews]]-H31)/H31</f>
        <v>-2.2019453771611807E-2</v>
      </c>
      <c r="J43" s="223">
        <v>6.0584246697487165</v>
      </c>
      <c r="K43" s="212">
        <f>(NI_overnight_trips_destination[[#This Row],[Number of Overnight trips to Other places per 100 interviews]]-J31)/J31</f>
        <v>1.4544024146370019E-2</v>
      </c>
      <c r="L43" s="223">
        <v>18.581959817170123</v>
      </c>
      <c r="M43" s="212">
        <f>(NI_overnight_trips_destination[[#This Row],[Number of Holiday Overnight trips per 100 interviews]]-L31)/L31</f>
        <v>6.9839740660068081E-3</v>
      </c>
    </row>
    <row r="44" spans="1:13">
      <c r="A44" s="86" t="s">
        <v>693</v>
      </c>
      <c r="B44" s="223">
        <v>28.550057078415264</v>
      </c>
      <c r="C44" s="212">
        <f>(NI_overnight_trips_destination[[#This Row],[Number of Overnight trips per 100 interviews]]-B32)/B32</f>
        <v>-6.1201259683798276E-2</v>
      </c>
      <c r="D44" s="223">
        <v>8.1732860487483538</v>
      </c>
      <c r="E44" s="212">
        <f>(NI_overnight_trips_destination[[#This Row],[Number of Overnight trips within NI per 100 interviews]]-D32)/D32</f>
        <v>-0.24804720875472111</v>
      </c>
      <c r="F44" s="223">
        <v>8.0642506134270189</v>
      </c>
      <c r="G44" s="212">
        <f>(NI_overnight_trips_destination[[#This Row],[Number of Overnight trips to ROI per 100 interviews]]-F32)/F32</f>
        <v>1.6539375384642334E-2</v>
      </c>
      <c r="H44" s="223">
        <v>6.2516545309611367</v>
      </c>
      <c r="I44" s="212">
        <f>(NI_overnight_trips_destination[[#This Row],[Number of Overnight trips to GB per 100 interviews]]-H32)/H32</f>
        <v>0.12966410381340363</v>
      </c>
      <c r="J44" s="223">
        <v>6.060865885278754</v>
      </c>
      <c r="K44" s="212">
        <f>(NI_overnight_trips_destination[[#This Row],[Number of Overnight trips to Other places per 100 interviews]]-J32)/J32</f>
        <v>-2.2814866493685616E-3</v>
      </c>
      <c r="L44" s="223">
        <v>18.576589143004043</v>
      </c>
      <c r="M44" s="212">
        <f>(NI_overnight_trips_destination[[#This Row],[Number of Holiday Overnight trips per 100 interviews]]-L32)/L32</f>
        <v>1.6887894511049682E-2</v>
      </c>
    </row>
    <row r="45" spans="1:13">
      <c r="A45" s="86" t="s">
        <v>694</v>
      </c>
      <c r="B45" s="223">
        <v>28.230145540247037</v>
      </c>
      <c r="C45" s="212">
        <f>(NI_overnight_trips_destination[[#This Row],[Number of Overnight trips per 100 interviews]]-B33)/B33</f>
        <v>-6.4928749188429349E-2</v>
      </c>
      <c r="D45" s="223">
        <v>8.0613742055393267</v>
      </c>
      <c r="E45" s="212">
        <f>(NI_overnight_trips_destination[[#This Row],[Number of Overnight trips within NI per 100 interviews]]-D33)/D33</f>
        <v>-0.2472984586152342</v>
      </c>
      <c r="F45" s="223">
        <v>7.7027772663668506</v>
      </c>
      <c r="G45" s="212">
        <f>(NI_overnight_trips_destination[[#This Row],[Number of Overnight trips to ROI per 100 interviews]]-F33)/F33</f>
        <v>-3.757290303728994E-2</v>
      </c>
      <c r="H45" s="223">
        <v>6.3180009047886356</v>
      </c>
      <c r="I45" s="212">
        <f>(NI_overnight_trips_destination[[#This Row],[Number of Overnight trips to GB per 100 interviews]]-H33)/H33</f>
        <v>0.15548229189921978</v>
      </c>
      <c r="J45" s="223">
        <v>6.1479931635522229</v>
      </c>
      <c r="K45" s="212">
        <f>(NI_overnight_trips_destination[[#This Row],[Number of Overnight trips to Other places per 100 interviews]]-J33)/J33</f>
        <v>2.3112434113955079E-2</v>
      </c>
      <c r="L45" s="223">
        <v>18.354100010082515</v>
      </c>
      <c r="M45" s="212">
        <f>(NI_overnight_trips_destination[[#This Row],[Number of Holiday Overnight trips per 100 interviews]]-L33)/L33</f>
        <v>1.8619411305987655E-3</v>
      </c>
    </row>
    <row r="46" spans="1:13">
      <c r="A46" s="86" t="s">
        <v>695</v>
      </c>
      <c r="B46" s="223">
        <v>28.179411743463106</v>
      </c>
      <c r="C46" s="212">
        <f>(NI_overnight_trips_destination[[#This Row],[Number of Overnight trips per 100 interviews]]-B34)/B34</f>
        <v>-5.4026518547168591E-2</v>
      </c>
      <c r="D46" s="223">
        <v>8.1753058114658756</v>
      </c>
      <c r="E46" s="212">
        <f>(NI_overnight_trips_destination[[#This Row],[Number of Overnight trips within NI per 100 interviews]]-D34)/D34</f>
        <v>-0.22838253585767193</v>
      </c>
      <c r="F46" s="223">
        <v>7.7169967734239382</v>
      </c>
      <c r="G46" s="212">
        <f>(NI_overnight_trips_destination[[#This Row],[Number of Overnight trips to ROI per 100 interviews]]-F34)/F34</f>
        <v>-4.142528617828934E-2</v>
      </c>
      <c r="H46" s="223">
        <v>6.1751036363383864</v>
      </c>
      <c r="I46" s="212">
        <f>(NI_overnight_trips_destination[[#This Row],[Number of Overnight trips to GB per 100 interviews]]-H34)/H34</f>
        <v>0.12272688053043888</v>
      </c>
      <c r="J46" s="223">
        <v>6.1120055222348988</v>
      </c>
      <c r="K46" s="212">
        <f>(NI_overnight_trips_destination[[#This Row],[Number of Overnight trips to Other places per 100 interviews]]-J34)/J34</f>
        <v>8.3076810488066269E-2</v>
      </c>
      <c r="L46" s="223">
        <v>18.615493170675173</v>
      </c>
      <c r="M46" s="212">
        <f>(NI_overnight_trips_destination[[#This Row],[Number of Holiday Overnight trips per 100 interviews]]-L34)/L34</f>
        <v>3.183981779793283E-2</v>
      </c>
    </row>
    <row r="47" spans="1:13">
      <c r="A47" s="86" t="s">
        <v>696</v>
      </c>
      <c r="B47" s="223">
        <v>28.161267284847792</v>
      </c>
      <c r="C47" s="212">
        <f>(NI_overnight_trips_destination[[#This Row],[Number of Overnight trips per 100 interviews]]-B35)/B35</f>
        <v>-2.6734448169035446E-2</v>
      </c>
      <c r="D47" s="223">
        <v>8.5068371463235355</v>
      </c>
      <c r="E47" s="212">
        <f>(NI_overnight_trips_destination[[#This Row],[Number of Overnight trips within NI per 100 interviews]]-D35)/D35</f>
        <v>-0.14284166227052872</v>
      </c>
      <c r="F47" s="223">
        <v>7.5555158792037389</v>
      </c>
      <c r="G47" s="212">
        <f>(NI_overnight_trips_destination[[#This Row],[Number of Overnight trips to ROI per 100 interviews]]-F35)/F35</f>
        <v>-5.1823895725191568E-2</v>
      </c>
      <c r="H47" s="223">
        <v>6.0358365384176746</v>
      </c>
      <c r="I47" s="212">
        <f>(NI_overnight_trips_destination[[#This Row],[Number of Overnight trips to GB per 100 interviews]]-H35)/H35</f>
        <v>8.6016355554262167E-2</v>
      </c>
      <c r="J47" s="223">
        <v>6.0630777209028377</v>
      </c>
      <c r="K47" s="212">
        <f>(NI_overnight_trips_destination[[#This Row],[Number of Overnight trips to Other places per 100 interviews]]-J35)/J35</f>
        <v>0.10557192472326692</v>
      </c>
      <c r="L47" s="223">
        <v>18.584183207787529</v>
      </c>
      <c r="M47" s="212">
        <f>(NI_overnight_trips_destination[[#This Row],[Number of Holiday Overnight trips per 100 interviews]]-L35)/L35</f>
        <v>5.6277874828808104E-2</v>
      </c>
    </row>
    <row r="48" spans="1:13">
      <c r="A48" s="86" t="s">
        <v>697</v>
      </c>
      <c r="B48" s="223">
        <v>28.177991829714671</v>
      </c>
      <c r="C48" s="212">
        <f>(NI_overnight_trips_destination[[#This Row],[Number of Overnight trips per 100 interviews]]-B36)/B36</f>
        <v>-3.5085712154940434E-3</v>
      </c>
      <c r="D48" s="223">
        <v>8.4071287923194138</v>
      </c>
      <c r="E48" s="212">
        <f>(NI_overnight_trips_destination[[#This Row],[Number of Overnight trips within NI per 100 interviews]]-D36)/D36</f>
        <v>-0.10956402828670017</v>
      </c>
      <c r="F48" s="223">
        <v>7.7686128890806154</v>
      </c>
      <c r="G48" s="212">
        <f>(NI_overnight_trips_destination[[#This Row],[Number of Overnight trips to ROI per 100 interviews]]-F36)/F36</f>
        <v>7.3374162118229648E-3</v>
      </c>
      <c r="H48" s="223">
        <v>5.9524768968115174</v>
      </c>
      <c r="I48" s="212">
        <f>(NI_overnight_trips_destination[[#This Row],[Number of Overnight trips to GB per 100 interviews]]-H36)/H36</f>
        <v>6.943586540406689E-2</v>
      </c>
      <c r="J48" s="223">
        <v>6.049773251503118</v>
      </c>
      <c r="K48" s="212">
        <f>(NI_overnight_trips_destination[[#This Row],[Number of Overnight trips to Other places per 100 interviews]]-J36)/J36</f>
        <v>8.8559831243894369E-2</v>
      </c>
      <c r="L48" s="223">
        <v>18.761839215845381</v>
      </c>
      <c r="M48" s="212">
        <f>(NI_overnight_trips_destination[[#This Row],[Number of Holiday Overnight trips per 100 interviews]]-L36)/L36</f>
        <v>9.0661337713078938E-2</v>
      </c>
    </row>
    <row r="49" spans="1:13">
      <c r="A49" s="86" t="s">
        <v>698</v>
      </c>
      <c r="B49" s="223">
        <v>28.098761630646479</v>
      </c>
      <c r="C49" s="212">
        <f>(NI_overnight_trips_destination[[#This Row],[Number of Overnight trips per 100 interviews]]-B37)/B37</f>
        <v>-3.4065068877661635E-2</v>
      </c>
      <c r="D49" s="223">
        <v>8.6531580172241167</v>
      </c>
      <c r="E49" s="212">
        <f>(NI_overnight_trips_destination[[#This Row],[Number of Overnight trips within NI per 100 interviews]]-D37)/D37</f>
        <v>-8.510222628573666E-2</v>
      </c>
      <c r="F49" s="223">
        <v>7.6443805722657059</v>
      </c>
      <c r="G49" s="212">
        <f>(NI_overnight_trips_destination[[#This Row],[Number of Overnight trips to ROI per 100 interviews]]-F37)/F37</f>
        <v>-4.920999346075515E-2</v>
      </c>
      <c r="H49" s="223">
        <v>5.6584807087556088</v>
      </c>
      <c r="I49" s="212">
        <f>(NI_overnight_trips_destination[[#This Row],[Number of Overnight trips to GB per 100 interviews]]-H37)/H37</f>
        <v>-5.6021788372996692E-2</v>
      </c>
      <c r="J49" s="223">
        <v>6.1427423324010428</v>
      </c>
      <c r="K49" s="212">
        <f>(NI_overnight_trips_destination[[#This Row],[Number of Overnight trips to Other places per 100 interviews]]-J37)/J37</f>
        <v>9.7443013239650253E-2</v>
      </c>
      <c r="L49" s="223">
        <v>18.604967127747116</v>
      </c>
      <c r="M49" s="212">
        <f>(NI_overnight_trips_destination[[#This Row],[Number of Holiday Overnight trips per 100 interviews]]-L37)/L37</f>
        <v>2.7594423908394151E-2</v>
      </c>
    </row>
    <row r="50" spans="1:13">
      <c r="A50" s="86" t="s">
        <v>699</v>
      </c>
      <c r="B50" s="223">
        <v>28.703673874577834</v>
      </c>
      <c r="C50" s="212">
        <f>(NI_overnight_trips_destination[[#This Row],[Number of Overnight trips per 100 interviews]]-B38)/B38</f>
        <v>1.9203645055745767E-2</v>
      </c>
      <c r="D50" s="223">
        <v>8.7112836343111475</v>
      </c>
      <c r="E50" s="212">
        <f>(NI_overnight_trips_destination[[#This Row],[Number of Overnight trips within NI per 100 interviews]]-D38)/D38</f>
        <v>-2.1770676464572217E-2</v>
      </c>
      <c r="F50" s="223">
        <v>7.7671044778962122</v>
      </c>
      <c r="G50" s="212">
        <f>(NI_overnight_trips_destination[[#This Row],[Number of Overnight trips to ROI per 100 interviews]]-F38)/F38</f>
        <v>-3.4143549523048544E-2</v>
      </c>
      <c r="H50" s="223">
        <v>5.8321897447077049</v>
      </c>
      <c r="I50" s="212">
        <f>(NI_overnight_trips_destination[[#This Row],[Number of Overnight trips to GB per 100 interviews]]-H38)/H38</f>
        <v>1.8481999344659605E-2</v>
      </c>
      <c r="J50" s="223">
        <v>6.3930960176627707</v>
      </c>
      <c r="K50" s="212">
        <f>(NI_overnight_trips_destination[[#This Row],[Number of Overnight trips to Other places per 100 interviews]]-J38)/J38</f>
        <v>0.16457077572683176</v>
      </c>
      <c r="L50" s="223">
        <v>18.750345383475167</v>
      </c>
      <c r="M50" s="212">
        <f>(NI_overnight_trips_destination[[#This Row],[Number of Holiday Overnight trips per 100 interviews]]-L38)/L38</f>
        <v>4.7992552158294205E-2</v>
      </c>
    </row>
    <row r="51" spans="1:13">
      <c r="A51" s="86" t="s">
        <v>700</v>
      </c>
      <c r="B51" s="223">
        <v>28.950579223823343</v>
      </c>
      <c r="C51" s="212">
        <f>(NI_overnight_trips_destination[[#This Row],[Number of Overnight trips per 100 interviews]]-B39)/B39</f>
        <v>5.5886818541780958E-2</v>
      </c>
      <c r="D51" s="223">
        <v>9.1049209879125002</v>
      </c>
      <c r="E51" s="212">
        <f>(NI_overnight_trips_destination[[#This Row],[Number of Overnight trips within NI per 100 interviews]]-D39)/D39</f>
        <v>5.6412002259338991E-2</v>
      </c>
      <c r="F51" s="223">
        <v>7.2673489386380377</v>
      </c>
      <c r="G51" s="212">
        <f>(NI_overnight_trips_destination[[#This Row],[Number of Overnight trips to ROI per 100 interviews]]-F39)/F39</f>
        <v>-7.102236306479659E-2</v>
      </c>
      <c r="H51" s="223">
        <v>6.2275494353537475</v>
      </c>
      <c r="I51" s="212">
        <f>(NI_overnight_trips_destination[[#This Row],[Number of Overnight trips to GB per 100 interviews]]-H39)/H39</f>
        <v>0.15068210986321146</v>
      </c>
      <c r="J51" s="223">
        <v>6.3507598619190517</v>
      </c>
      <c r="K51" s="212">
        <f>(NI_overnight_trips_destination[[#This Row],[Number of Overnight trips to Other places per 100 interviews]]-J39)/J39</f>
        <v>0.14129222870840286</v>
      </c>
      <c r="L51" s="223">
        <v>18.909800458257937</v>
      </c>
      <c r="M51" s="212">
        <f>(NI_overnight_trips_destination[[#This Row],[Number of Holiday Overnight trips per 100 interviews]]-L39)/L39</f>
        <v>8.7262990116640848E-2</v>
      </c>
    </row>
    <row r="52" spans="1:13">
      <c r="A52" s="86" t="s">
        <v>701</v>
      </c>
      <c r="B52" s="223">
        <v>30.171193337233611</v>
      </c>
      <c r="C52" s="212">
        <f>(NI_overnight_trips_destination[[#This Row],[Number of Overnight trips per 100 interviews]]-B40)/B40</f>
        <v>0.12385181692174746</v>
      </c>
      <c r="D52" s="223">
        <v>9.4204042204251284</v>
      </c>
      <c r="E52" s="212">
        <f>(NI_overnight_trips_destination[[#This Row],[Number of Overnight trips within NI per 100 interviews]]-D40)/D40</f>
        <v>0.12741558169267797</v>
      </c>
      <c r="F52" s="223">
        <v>7.6772353200304799</v>
      </c>
      <c r="G52" s="212">
        <f>(NI_overnight_trips_destination[[#This Row],[Number of Overnight trips to ROI per 100 interviews]]-F40)/F40</f>
        <v>9.05823882589403E-3</v>
      </c>
      <c r="H52" s="223">
        <v>6.4611623508206097</v>
      </c>
      <c r="I52" s="212">
        <f>(NI_overnight_trips_destination[[#This Row],[Number of Overnight trips to GB per 100 interviews]]-H40)/H40</f>
        <v>0.23102224157516238</v>
      </c>
      <c r="J52" s="223">
        <v>6.6123914459573871</v>
      </c>
      <c r="K52" s="212">
        <f>(NI_overnight_trips_destination[[#This Row],[Number of Overnight trips to Other places per 100 interviews]]-J40)/J40</f>
        <v>0.17375134780912685</v>
      </c>
      <c r="L52" s="223">
        <v>19.669513286669286</v>
      </c>
      <c r="M52" s="212">
        <f>(NI_overnight_trips_destination[[#This Row],[Number of Holiday Overnight trips per 100 interviews]]-L40)/L40</f>
        <v>0.14720961954709472</v>
      </c>
    </row>
    <row r="53" spans="1:13">
      <c r="A53" s="86" t="s">
        <v>702</v>
      </c>
      <c r="B53" s="223">
        <v>30.01749644180877</v>
      </c>
      <c r="C53" s="212">
        <f>(NI_overnight_trips_destination[[#This Row],[Number of Overnight trips per 100 interviews]]-B41)/B41</f>
        <v>8.7902606859356913E-2</v>
      </c>
      <c r="D53" s="223">
        <v>9.505473664869573</v>
      </c>
      <c r="E53" s="212">
        <f>(NI_overnight_trips_destination[[#This Row],[Number of Overnight trips within NI per 100 interviews]]-D41)/D41</f>
        <v>0.11122317675174301</v>
      </c>
      <c r="F53" s="223">
        <v>7.3810071065228549</v>
      </c>
      <c r="G53" s="212">
        <f>(NI_overnight_trips_destination[[#This Row],[Number of Overnight trips to ROI per 100 interviews]]-F41)/F41</f>
        <v>-7.4356138806491598E-2</v>
      </c>
      <c r="H53" s="223">
        <v>6.4834254227160351</v>
      </c>
      <c r="I53" s="212">
        <f>(NI_overnight_trips_destination[[#This Row],[Number of Overnight trips to GB per 100 interviews]]-H41)/H41</f>
        <v>0.19903216536610377</v>
      </c>
      <c r="J53" s="223">
        <v>6.6475902477003075</v>
      </c>
      <c r="K53" s="212">
        <f>(NI_overnight_trips_destination[[#This Row],[Number of Overnight trips to Other places per 100 interviews]]-J41)/J41</f>
        <v>0.17513270591318741</v>
      </c>
      <c r="L53" s="223">
        <v>19.920738776865363</v>
      </c>
      <c r="M53" s="212">
        <f>(NI_overnight_trips_destination[[#This Row],[Number of Holiday Overnight trips per 100 interviews]]-L41)/L41</f>
        <v>0.13187727693520304</v>
      </c>
    </row>
    <row r="54" spans="1:13">
      <c r="A54" s="86" t="s">
        <v>703</v>
      </c>
      <c r="B54" s="223">
        <v>29.980484115995637</v>
      </c>
      <c r="C54" s="212">
        <f>(NI_overnight_trips_destination[[#This Row],[Number of Overnight trips per 100 interviews]]-B42)/B42</f>
        <v>6.9238220201914488E-2</v>
      </c>
      <c r="D54" s="223">
        <v>9.6630622273522651</v>
      </c>
      <c r="E54" s="212">
        <f>(NI_overnight_trips_destination[[#This Row],[Number of Overnight trips within NI per 100 interviews]]-D42)/D42</f>
        <v>0.16498014948168871</v>
      </c>
      <c r="F54" s="223">
        <v>7.2581414476380433</v>
      </c>
      <c r="G54" s="212">
        <f>(NI_overnight_trips_destination[[#This Row],[Number of Overnight trips to ROI per 100 interviews]]-F42)/F42</f>
        <v>-0.11320471647460063</v>
      </c>
      <c r="H54" s="223">
        <v>6.3616499648861016</v>
      </c>
      <c r="I54" s="212">
        <f>(NI_overnight_trips_destination[[#This Row],[Number of Overnight trips to GB per 100 interviews]]-H42)/H42</f>
        <v>0.12717683891469209</v>
      </c>
      <c r="J54" s="223">
        <v>6.6976304761192313</v>
      </c>
      <c r="K54" s="212">
        <f>(NI_overnight_trips_destination[[#This Row],[Number of Overnight trips to Other places per 100 interviews]]-J42)/J42</f>
        <v>0.13213577238393298</v>
      </c>
      <c r="L54" s="223">
        <v>19.916541502804076</v>
      </c>
      <c r="M54" s="212">
        <f>(NI_overnight_trips_destination[[#This Row],[Number of Holiday Overnight trips per 100 interviews]]-L42)/L42</f>
        <v>0.10445613073884755</v>
      </c>
    </row>
    <row r="55" spans="1:13">
      <c r="A55" s="86" t="s">
        <v>704</v>
      </c>
      <c r="B55" s="223">
        <v>29.210364538471879</v>
      </c>
      <c r="C55" s="212">
        <f>(NI_overnight_trips_destination[[#This Row],[Number of Overnight trips per 100 interviews]]-B43)/B43</f>
        <v>1.6562499368000985E-2</v>
      </c>
      <c r="D55" s="223">
        <v>9.3690297299759422</v>
      </c>
      <c r="E55" s="212">
        <f>(NI_overnight_trips_destination[[#This Row],[Number of Overnight trips within NI per 100 interviews]]-D43)/D43</f>
        <v>8.172375324069385E-2</v>
      </c>
      <c r="F55" s="223">
        <v>7.141355617031782</v>
      </c>
      <c r="G55" s="212">
        <f>(NI_overnight_trips_destination[[#This Row],[Number of Overnight trips to ROI per 100 interviews]]-F43)/F43</f>
        <v>-0.13606270110871577</v>
      </c>
      <c r="H55" s="223">
        <v>6.1506444900656216</v>
      </c>
      <c r="I55" s="212">
        <f>(NI_overnight_trips_destination[[#This Row],[Number of Overnight trips to GB per 100 interviews]]-H43)/H43</f>
        <v>6.9907261644436794E-2</v>
      </c>
      <c r="J55" s="223">
        <v>6.5493347013985304</v>
      </c>
      <c r="K55" s="212">
        <f>(NI_overnight_trips_destination[[#This Row],[Number of Overnight trips to Other places per 100 interviews]]-J43)/J43</f>
        <v>8.102932006418348E-2</v>
      </c>
      <c r="L55" s="223">
        <v>19.554991389326922</v>
      </c>
      <c r="M55" s="212">
        <f>(NI_overnight_trips_destination[[#This Row],[Number of Holiday Overnight trips per 100 interviews]]-L43)/L43</f>
        <v>5.2364313653164685E-2</v>
      </c>
    </row>
    <row r="56" spans="1:13">
      <c r="A56" s="86" t="s">
        <v>705</v>
      </c>
      <c r="B56" s="223">
        <v>29.460001430265631</v>
      </c>
      <c r="C56" s="212">
        <f>(NI_overnight_trips_destination[[#This Row],[Number of Overnight trips per 100 interviews]]-B44)/B44</f>
        <v>3.1871892562285391E-2</v>
      </c>
      <c r="D56" s="223">
        <v>9.2873303835707137</v>
      </c>
      <c r="E56" s="212">
        <f>(NI_overnight_trips_destination[[#This Row],[Number of Overnight trips within NI per 100 interviews]]-D44)/D44</f>
        <v>0.13630311335952364</v>
      </c>
      <c r="F56" s="223">
        <v>7.6133962851508823</v>
      </c>
      <c r="G56" s="212">
        <f>(NI_overnight_trips_destination[[#This Row],[Number of Overnight trips to ROI per 100 interviews]]-F44)/F44</f>
        <v>-5.5907777410273161E-2</v>
      </c>
      <c r="H56" s="223">
        <v>6.1234113745972127</v>
      </c>
      <c r="I56" s="212">
        <f>(NI_overnight_trips_destination[[#This Row],[Number of Overnight trips to GB per 100 interviews]]-H44)/H44</f>
        <v>-2.0513474589615187E-2</v>
      </c>
      <c r="J56" s="223">
        <v>6.4358633869468234</v>
      </c>
      <c r="K56" s="212">
        <f>(NI_overnight_trips_destination[[#This Row],[Number of Overnight trips to Other places per 100 interviews]]-J44)/J44</f>
        <v>6.1871935259102388E-2</v>
      </c>
      <c r="L56" s="223">
        <v>19.62307417799795</v>
      </c>
      <c r="M56" s="212">
        <f>(NI_overnight_trips_destination[[#This Row],[Number of Holiday Overnight trips per 100 interviews]]-L44)/L44</f>
        <v>5.6333540400661443E-2</v>
      </c>
    </row>
    <row r="57" spans="1:13">
      <c r="A57" s="86" t="s">
        <v>706</v>
      </c>
      <c r="B57" s="223">
        <v>29.96236549645948</v>
      </c>
      <c r="C57" s="212">
        <f>(NI_overnight_trips_destination[[#This Row],[Number of Overnight trips per 100 interviews]]-B45)/B45</f>
        <v>6.1360645617035837E-2</v>
      </c>
      <c r="D57" s="223">
        <v>9.4606952377866307</v>
      </c>
      <c r="E57" s="212">
        <f>(NI_overnight_trips_destination[[#This Row],[Number of Overnight trips within NI per 100 interviews]]-D45)/D45</f>
        <v>0.17358343584717462</v>
      </c>
      <c r="F57" s="223">
        <v>7.8222221322746002</v>
      </c>
      <c r="G57" s="212">
        <f>(NI_overnight_trips_destination[[#This Row],[Number of Overnight trips to ROI per 100 interviews]]-F45)/F45</f>
        <v>1.5506727220231289E-2</v>
      </c>
      <c r="H57" s="223">
        <v>6.1391718158895685</v>
      </c>
      <c r="I57" s="212">
        <f>(NI_overnight_trips_destination[[#This Row],[Number of Overnight trips to GB per 100 interviews]]-H45)/H45</f>
        <v>-2.8304695044207139E-2</v>
      </c>
      <c r="J57" s="223">
        <v>6.5402763105086841</v>
      </c>
      <c r="K57" s="212">
        <f>(NI_overnight_trips_destination[[#This Row],[Number of Overnight trips to Other places per 100 interviews]]-J45)/J45</f>
        <v>6.3806698628435937E-2</v>
      </c>
      <c r="L57" s="223">
        <v>19.90676212126036</v>
      </c>
      <c r="M57" s="212">
        <f>(NI_overnight_trips_destination[[#This Row],[Number of Holiday Overnight trips per 100 interviews]]-L45)/L45</f>
        <v>8.4594837683401342E-2</v>
      </c>
    </row>
    <row r="58" spans="1:13">
      <c r="A58" s="86" t="s">
        <v>707</v>
      </c>
      <c r="B58" s="223">
        <v>30.455373060262065</v>
      </c>
      <c r="C58" s="212">
        <f>(NI_overnight_trips_destination[[#This Row],[Number of Overnight trips per 100 interviews]]-B46)/B46</f>
        <v>8.0766814350797203E-2</v>
      </c>
      <c r="D58" s="223">
        <v>9.4299049383180922</v>
      </c>
      <c r="E58" s="212">
        <f>(NI_overnight_trips_destination[[#This Row],[Number of Overnight trips within NI per 100 interviews]]-D46)/D46</f>
        <v>0.15346204237309874</v>
      </c>
      <c r="F58" s="223">
        <v>7.911781545309009</v>
      </c>
      <c r="G58" s="212">
        <f>(NI_overnight_trips_destination[[#This Row],[Number of Overnight trips to ROI per 100 interviews]]-F46)/F46</f>
        <v>2.5241007299093007E-2</v>
      </c>
      <c r="H58" s="223">
        <v>6.3421882676136452</v>
      </c>
      <c r="I58" s="212">
        <f>(NI_overnight_trips_destination[[#This Row],[Number of Overnight trips to GB per 100 interviews]]-H46)/H46</f>
        <v>2.7057785766059449E-2</v>
      </c>
      <c r="J58" s="223">
        <v>6.7714983090213181</v>
      </c>
      <c r="K58" s="212">
        <f>(NI_overnight_trips_destination[[#This Row],[Number of Overnight trips to Other places per 100 interviews]]-J46)/J46</f>
        <v>0.10790120924911584</v>
      </c>
      <c r="L58" s="223">
        <v>19.915831428909414</v>
      </c>
      <c r="M58" s="212">
        <f>(NI_overnight_trips_destination[[#This Row],[Number of Holiday Overnight trips per 100 interviews]]-L46)/L46</f>
        <v>6.9852474297197389E-2</v>
      </c>
    </row>
    <row r="59" spans="1:13">
      <c r="A59" s="86" t="s">
        <v>708</v>
      </c>
      <c r="B59" s="223">
        <v>30.829640491458417</v>
      </c>
      <c r="C59" s="212">
        <f>(NI_overnight_trips_destination[[#This Row],[Number of Overnight trips per 100 interviews]]-B47)/B47</f>
        <v>9.4753307073163789E-2</v>
      </c>
      <c r="D59" s="223">
        <v>9.6181030578328155</v>
      </c>
      <c r="E59" s="212">
        <f>(NI_overnight_trips_destination[[#This Row],[Number of Overnight trips within NI per 100 interviews]]-D47)/D47</f>
        <v>0.13063208950573885</v>
      </c>
      <c r="F59" s="223">
        <v>7.9662675187668039</v>
      </c>
      <c r="G59" s="212">
        <f>(NI_overnight_trips_destination[[#This Row],[Number of Overnight trips to ROI per 100 interviews]]-F47)/F47</f>
        <v>5.4364473072400367E-2</v>
      </c>
      <c r="H59" s="223">
        <v>6.4034634119985956</v>
      </c>
      <c r="I59" s="212">
        <f>(NI_overnight_trips_destination[[#This Row],[Number of Overnight trips to GB per 100 interviews]]-H47)/H47</f>
        <v>6.0907360767807707E-2</v>
      </c>
      <c r="J59" s="223">
        <v>6.8418065028602006</v>
      </c>
      <c r="K59" s="212">
        <f>(NI_overnight_trips_destination[[#This Row],[Number of Overnight trips to Other places per 100 interviews]]-J47)/J47</f>
        <v>0.12843786898403875</v>
      </c>
      <c r="L59" s="223">
        <v>20.036195374499385</v>
      </c>
      <c r="M59" s="212">
        <f>(NI_overnight_trips_destination[[#This Row],[Number of Holiday Overnight trips per 100 interviews]]-L47)/L47</f>
        <v>7.8131610653913719E-2</v>
      </c>
    </row>
    <row r="60" spans="1:13">
      <c r="A60" s="86" t="s">
        <v>709</v>
      </c>
      <c r="B60" s="223">
        <v>30.494452929056482</v>
      </c>
      <c r="C60" s="212">
        <f>(NI_overnight_trips_destination[[#This Row],[Number of Overnight trips per 100 interviews]]-B48)/B48</f>
        <v>8.2208168464972822E-2</v>
      </c>
      <c r="D60" s="223">
        <v>9.5610944285359967</v>
      </c>
      <c r="E60" s="212">
        <f>(NI_overnight_trips_destination[[#This Row],[Number of Overnight trips within NI per 100 interviews]]-D48)/D48</f>
        <v>0.13726037327640597</v>
      </c>
      <c r="F60" s="223">
        <v>7.5590948615139153</v>
      </c>
      <c r="G60" s="212">
        <f>(NI_overnight_trips_destination[[#This Row],[Number of Overnight trips to ROI per 100 interviews]]-F48)/F48</f>
        <v>-2.6969811800146959E-2</v>
      </c>
      <c r="H60" s="223">
        <v>6.5276432722182518</v>
      </c>
      <c r="I60" s="212">
        <f>(NI_overnight_trips_destination[[#This Row],[Number of Overnight trips to GB per 100 interviews]]-H48)/H48</f>
        <v>9.6626393579927375E-2</v>
      </c>
      <c r="J60" s="223">
        <v>6.8466203667883159</v>
      </c>
      <c r="K60" s="212">
        <f>(NI_overnight_trips_destination[[#This Row],[Number of Overnight trips to Other places per 100 interviews]]-J48)/J48</f>
        <v>0.13171520355530919</v>
      </c>
      <c r="L60" s="223">
        <v>19.686343356242361</v>
      </c>
      <c r="M60" s="212">
        <f>(NI_overnight_trips_destination[[#This Row],[Number of Holiday Overnight trips per 100 interviews]]-L48)/L48</f>
        <v>4.9275773540164797E-2</v>
      </c>
    </row>
    <row r="61" spans="1:13">
      <c r="A61" s="86" t="s">
        <v>710</v>
      </c>
      <c r="B61" s="223">
        <v>30.082114372685158</v>
      </c>
      <c r="C61" s="212">
        <f>(NI_overnight_trips_destination[[#This Row],[Number of Overnight trips per 100 interviews]]-B49)/B49</f>
        <v>7.0585058804708889E-2</v>
      </c>
      <c r="D61" s="223">
        <v>9.4916317832657597</v>
      </c>
      <c r="E61" s="212">
        <f>(NI_overnight_trips_destination[[#This Row],[Number of Overnight trips within NI per 100 interviews]]-D49)/D49</f>
        <v>9.6898006990356639E-2</v>
      </c>
      <c r="F61" s="223">
        <v>7.4691735664924446</v>
      </c>
      <c r="G61" s="212">
        <f>(NI_overnight_trips_destination[[#This Row],[Number of Overnight trips to ROI per 100 interviews]]-F49)/F49</f>
        <v>-2.2919712606790321E-2</v>
      </c>
      <c r="H61" s="223">
        <v>6.3781016012663265</v>
      </c>
      <c r="I61" s="212">
        <f>(NI_overnight_trips_destination[[#This Row],[Number of Overnight trips to GB per 100 interviews]]-H49)/H49</f>
        <v>0.12717563769320933</v>
      </c>
      <c r="J61" s="223">
        <v>6.7432074216606255</v>
      </c>
      <c r="K61" s="212">
        <f>(NI_overnight_trips_destination[[#This Row],[Number of Overnight trips to Other places per 100 interviews]]-J49)/J49</f>
        <v>9.7751957801048769E-2</v>
      </c>
      <c r="L61" s="223">
        <v>19.520434765489451</v>
      </c>
      <c r="M61" s="212">
        <f>(NI_overnight_trips_destination[[#This Row],[Number of Holiday Overnight trips per 100 interviews]]-L49)/L49</f>
        <v>4.9205549865069254E-2</v>
      </c>
    </row>
    <row r="62" spans="1:13">
      <c r="A62" s="86" t="s">
        <v>711</v>
      </c>
      <c r="B62" s="223">
        <v>30.42980883771288</v>
      </c>
      <c r="C62" s="212">
        <f>(NI_overnight_trips_destination[[#This Row],[Number of Overnight trips per 100 interviews]]-B50)/B50</f>
        <v>6.0136377338924636E-2</v>
      </c>
      <c r="D62" s="223">
        <v>9.6929440059778127</v>
      </c>
      <c r="E62" s="212">
        <f>(NI_overnight_trips_destination[[#This Row],[Number of Overnight trips within NI per 100 interviews]]-D50)/D50</f>
        <v>0.11268837210169554</v>
      </c>
      <c r="F62" s="223">
        <v>7.7326655108769629</v>
      </c>
      <c r="G62" s="212">
        <f>(NI_overnight_trips_destination[[#This Row],[Number of Overnight trips to ROI per 100 interviews]]-F50)/F50</f>
        <v>-4.433951817856505E-3</v>
      </c>
      <c r="H62" s="223">
        <v>6.3088480080522409</v>
      </c>
      <c r="I62" s="212">
        <f>(NI_overnight_trips_destination[[#This Row],[Number of Overnight trips to GB per 100 interviews]]-H50)/H50</f>
        <v>8.1728867579637529E-2</v>
      </c>
      <c r="J62" s="223">
        <v>6.6953513128058573</v>
      </c>
      <c r="K62" s="212">
        <f>(NI_overnight_trips_destination[[#This Row],[Number of Overnight trips to Other places per 100 interviews]]-J50)/J50</f>
        <v>4.7278391300243139E-2</v>
      </c>
      <c r="L62" s="223">
        <v>19.866507320743811</v>
      </c>
      <c r="M62" s="212">
        <f>(NI_overnight_trips_destination[[#This Row],[Number of Holiday Overnight trips per 100 interviews]]-L50)/L50</f>
        <v>5.9527540130131458E-2</v>
      </c>
    </row>
    <row r="63" spans="1:13">
      <c r="A63" s="86" t="s">
        <v>712</v>
      </c>
      <c r="B63" s="223">
        <v>30.597326517859237</v>
      </c>
      <c r="C63" s="212">
        <f>(NI_overnight_trips_destination[[#This Row],[Number of Overnight trips per 100 interviews]]-B51)/B51</f>
        <v>5.6881324594735244E-2</v>
      </c>
      <c r="D63" s="223">
        <v>9.5155736831387951</v>
      </c>
      <c r="E63" s="212">
        <f>(NI_overnight_trips_destination[[#This Row],[Number of Overnight trips within NI per 100 interviews]]-D51)/D51</f>
        <v>4.5102279939767606E-2</v>
      </c>
      <c r="F63" s="223">
        <v>8.1225616599271948</v>
      </c>
      <c r="G63" s="212">
        <f>(NI_overnight_trips_destination[[#This Row],[Number of Overnight trips to ROI per 100 interviews]]-F51)/F51</f>
        <v>0.11767877509531435</v>
      </c>
      <c r="H63" s="223">
        <v>6.2876409341733499</v>
      </c>
      <c r="I63" s="212">
        <f>(NI_overnight_trips_destination[[#This Row],[Number of Overnight trips to GB per 100 interviews]]-H51)/H51</f>
        <v>9.6493009719783931E-3</v>
      </c>
      <c r="J63" s="223">
        <v>6.6715502406198919</v>
      </c>
      <c r="K63" s="212">
        <f>(NI_overnight_trips_destination[[#This Row],[Number of Overnight trips to Other places per 100 interviews]]-J51)/J51</f>
        <v>5.0512125426815428E-2</v>
      </c>
      <c r="L63" s="223">
        <v>19.981189351161856</v>
      </c>
      <c r="M63" s="212">
        <f>(NI_overnight_trips_destination[[#This Row],[Number of Holiday Overnight trips per 100 interviews]]-L51)/L51</f>
        <v>5.6657863485600216E-2</v>
      </c>
    </row>
    <row r="64" spans="1:13">
      <c r="A64" s="86" t="s">
        <v>713</v>
      </c>
      <c r="B64" s="223">
        <v>29.523100264267114</v>
      </c>
      <c r="C64" s="212">
        <f>(NI_overnight_trips_destination[[#This Row],[Number of Overnight trips per 100 interviews]]-B52)/B52</f>
        <v>-2.148052500683487E-2</v>
      </c>
      <c r="D64" s="223">
        <v>9.3424027827653671</v>
      </c>
      <c r="E64" s="212">
        <f>(NI_overnight_trips_destination[[#This Row],[Number of Overnight trips within NI per 100 interviews]]-D52)/D52</f>
        <v>-8.2800520906141355E-3</v>
      </c>
      <c r="F64" s="223">
        <v>7.6776766845918036</v>
      </c>
      <c r="G64" s="212">
        <f>(NI_overnight_trips_destination[[#This Row],[Number of Overnight trips to ROI per 100 interviews]]-F52)/F52</f>
        <v>5.7490039438045657E-5</v>
      </c>
      <c r="H64" s="223">
        <v>5.9946526748338389</v>
      </c>
      <c r="I64" s="212">
        <f>(NI_overnight_trips_destination[[#This Row],[Number of Overnight trips to GB per 100 interviews]]-H52)/H52</f>
        <v>-7.2202128759002795E-2</v>
      </c>
      <c r="J64" s="223">
        <v>6.5083681220761029</v>
      </c>
      <c r="K64" s="212">
        <f>(NI_overnight_trips_destination[[#This Row],[Number of Overnight trips to Other places per 100 interviews]]-J52)/J52</f>
        <v>-1.5731573778028654E-2</v>
      </c>
      <c r="L64" s="223">
        <v>19.263581818083619</v>
      </c>
      <c r="M64" s="212">
        <f>(NI_overnight_trips_destination[[#This Row],[Number of Holiday Overnight trips per 100 interviews]]-L52)/L52</f>
        <v>-2.0637595992819044E-2</v>
      </c>
    </row>
    <row r="65" spans="1:13">
      <c r="A65" s="86" t="s">
        <v>714</v>
      </c>
      <c r="B65" s="223">
        <v>29.077557463813591</v>
      </c>
      <c r="C65" s="212">
        <f>(NI_overnight_trips_destination[[#This Row],[Number of Overnight trips per 100 interviews]]-B53)/B53</f>
        <v>-3.1313037042157189E-2</v>
      </c>
      <c r="D65" s="223">
        <v>8.9801224539671818</v>
      </c>
      <c r="E65" s="212">
        <f>(NI_overnight_trips_destination[[#This Row],[Number of Overnight trips within NI per 100 interviews]]-D53)/D53</f>
        <v>-5.5268283246524538E-2</v>
      </c>
      <c r="F65" s="223">
        <v>7.6203968282048047</v>
      </c>
      <c r="G65" s="212">
        <f>(NI_overnight_trips_destination[[#This Row],[Number of Overnight trips to ROI per 100 interviews]]-F53)/F53</f>
        <v>3.2433205689558646E-2</v>
      </c>
      <c r="H65" s="223">
        <v>6.1133459854914358</v>
      </c>
      <c r="I65" s="212">
        <f>(NI_overnight_trips_destination[[#This Row],[Number of Overnight trips to GB per 100 interviews]]-H53)/H53</f>
        <v>-5.7080850491153738E-2</v>
      </c>
      <c r="J65" s="223">
        <v>6.3636921961501764</v>
      </c>
      <c r="K65" s="212">
        <f>(NI_overnight_trips_destination[[#This Row],[Number of Overnight trips to Other places per 100 interviews]]-J53)/J53</f>
        <v>-4.2706911974356991E-2</v>
      </c>
      <c r="L65" s="223">
        <v>18.416784765929425</v>
      </c>
      <c r="M65" s="212">
        <f>(NI_overnight_trips_destination[[#This Row],[Number of Holiday Overnight trips per 100 interviews]]-L53)/L53</f>
        <v>-7.5496899376168311E-2</v>
      </c>
    </row>
    <row r="66" spans="1:13">
      <c r="A66" s="86" t="s">
        <v>715</v>
      </c>
      <c r="B66" s="223">
        <v>28.781961417896213</v>
      </c>
      <c r="C66" s="212">
        <f>(NI_overnight_trips_destination[[#This Row],[Number of Overnight trips per 100 interviews]]-B54)/B54</f>
        <v>-3.9976762665415742E-2</v>
      </c>
      <c r="D66" s="223">
        <v>8.6809801239765232</v>
      </c>
      <c r="E66" s="212">
        <f>(NI_overnight_trips_destination[[#This Row],[Number of Overnight trips within NI per 100 interviews]]-D54)/D54</f>
        <v>-0.10163259640363902</v>
      </c>
      <c r="F66" s="223">
        <v>7.6517826484723734</v>
      </c>
      <c r="G66" s="212">
        <f>(NI_overnight_trips_destination[[#This Row],[Number of Overnight trips to ROI per 100 interviews]]-F54)/F54</f>
        <v>5.4234435037419884E-2</v>
      </c>
      <c r="H66" s="223">
        <v>6.1314633959610312</v>
      </c>
      <c r="I66" s="212">
        <f>(NI_overnight_trips_destination[[#This Row],[Number of Overnight trips to GB per 100 interviews]]-H54)/H54</f>
        <v>-3.6183469728075748E-2</v>
      </c>
      <c r="J66" s="223">
        <v>6.3177352494862875</v>
      </c>
      <c r="K66" s="212">
        <f>(NI_overnight_trips_destination[[#This Row],[Number of Overnight trips to Other places per 100 interviews]]-J54)/J54</f>
        <v>-5.6720840002666778E-2</v>
      </c>
      <c r="L66" s="223">
        <v>18.303641416924897</v>
      </c>
      <c r="M66" s="212">
        <f>(NI_overnight_trips_destination[[#This Row],[Number of Holiday Overnight trips per 100 interviews]]-L54)/L54</f>
        <v>-8.0982940017577693E-2</v>
      </c>
    </row>
    <row r="67" spans="1:13">
      <c r="A67" s="86" t="s">
        <v>716</v>
      </c>
      <c r="B67" s="223">
        <v>29.070327689992993</v>
      </c>
      <c r="C67" s="212">
        <f>(NI_overnight_trips_destination[[#This Row],[Number of Overnight trips per 100 interviews]]-B55)/B55</f>
        <v>-4.7940808234162345E-3</v>
      </c>
      <c r="D67" s="223">
        <v>8.6842702756214756</v>
      </c>
      <c r="E67" s="212">
        <f>(NI_overnight_trips_destination[[#This Row],[Number of Overnight trips within NI per 100 interviews]]-D55)/D55</f>
        <v>-7.3087552723159616E-2</v>
      </c>
      <c r="F67" s="223">
        <v>7.7721028733449256</v>
      </c>
      <c r="G67" s="212">
        <f>(NI_overnight_trips_destination[[#This Row],[Number of Overnight trips to ROI per 100 interviews]]-F55)/F55</f>
        <v>8.8323182619395452E-2</v>
      </c>
      <c r="H67" s="223">
        <v>6.1101208651018917</v>
      </c>
      <c r="I67" s="212">
        <f>(NI_overnight_trips_destination[[#This Row],[Number of Overnight trips to GB per 100 interviews]]-H55)/H55</f>
        <v>-6.5885168666767824E-3</v>
      </c>
      <c r="J67" s="223">
        <v>6.503833675924704</v>
      </c>
      <c r="K67" s="212">
        <f>(NI_overnight_trips_destination[[#This Row],[Number of Overnight trips to Other places per 100 interviews]]-J55)/J55</f>
        <v>-6.947427112575298E-3</v>
      </c>
      <c r="L67" s="223">
        <v>18.470185168492375</v>
      </c>
      <c r="M67" s="212">
        <f>(NI_overnight_trips_destination[[#This Row],[Number of Holiday Overnight trips per 100 interviews]]-L55)/L55</f>
        <v>-5.5474645794353697E-2</v>
      </c>
    </row>
    <row r="68" spans="1:13">
      <c r="A68" s="86" t="s">
        <v>717</v>
      </c>
      <c r="B68" s="223">
        <v>29.394531445569299</v>
      </c>
      <c r="C68" s="212">
        <f>(NI_overnight_trips_destination[[#This Row],[Number of Overnight trips per 100 interviews]]-B56)/B56</f>
        <v>-2.2223347426273865E-3</v>
      </c>
      <c r="D68" s="223">
        <v>8.9659384984661674</v>
      </c>
      <c r="E68" s="212">
        <f>(NI_overnight_trips_destination[[#This Row],[Number of Overnight trips within NI per 100 interviews]]-D56)/D56</f>
        <v>-3.4605411009506939E-2</v>
      </c>
      <c r="F68" s="223">
        <v>7.6128539886058446</v>
      </c>
      <c r="G68" s="212">
        <f>(NI_overnight_trips_destination[[#This Row],[Number of Overnight trips to ROI per 100 interviews]]-F56)/F56</f>
        <v>-7.1229254950956768E-5</v>
      </c>
      <c r="H68" s="223">
        <v>5.7724302332936128</v>
      </c>
      <c r="I68" s="212">
        <f>(NI_overnight_trips_destination[[#This Row],[Number of Overnight trips to GB per 100 interviews]]-H56)/H56</f>
        <v>-5.7317909876124701E-2</v>
      </c>
      <c r="J68" s="223">
        <v>7.0433087252036755</v>
      </c>
      <c r="K68" s="212">
        <f>(NI_overnight_trips_destination[[#This Row],[Number of Overnight trips to Other places per 100 interviews]]-J56)/J56</f>
        <v>9.4384436358433091E-2</v>
      </c>
      <c r="L68" s="223">
        <v>18.68182538013258</v>
      </c>
      <c r="M68" s="212">
        <f>(NI_overnight_trips_destination[[#This Row],[Number of Holiday Overnight trips per 100 interviews]]-L56)/L56</f>
        <v>-4.7966429180639286E-2</v>
      </c>
    </row>
    <row r="69" spans="1:13">
      <c r="A69" s="86" t="s">
        <v>718</v>
      </c>
      <c r="B69" s="223">
        <v>29.303437807990925</v>
      </c>
      <c r="C69" s="212">
        <f>(NI_overnight_trips_destination[[#This Row],[Number of Overnight trips per 100 interviews]]-B57)/B57</f>
        <v>-2.1991844687510333E-2</v>
      </c>
      <c r="D69" s="223">
        <v>9.19093164610039</v>
      </c>
      <c r="E69" s="212">
        <f>(NI_overnight_trips_destination[[#This Row],[Number of Overnight trips within NI per 100 interviews]]-D57)/D57</f>
        <v>-2.8514140335985812E-2</v>
      </c>
      <c r="F69" s="223">
        <v>7.5188909228573948</v>
      </c>
      <c r="G69" s="212">
        <f>(NI_overnight_trips_destination[[#This Row],[Number of Overnight trips to ROI per 100 interviews]]-F57)/F57</f>
        <v>-3.8778138013449717E-2</v>
      </c>
      <c r="H69" s="223">
        <v>5.6225347318717454</v>
      </c>
      <c r="I69" s="212">
        <f>(NI_overnight_trips_destination[[#This Row],[Number of Overnight trips to GB per 100 interviews]]-H57)/H57</f>
        <v>-8.4154198564804661E-2</v>
      </c>
      <c r="J69" s="223">
        <v>6.9710805071613962</v>
      </c>
      <c r="K69" s="212">
        <f>(NI_overnight_trips_destination[[#This Row],[Number of Overnight trips to Other places per 100 interviews]]-J57)/J57</f>
        <v>6.5869418385353415E-2</v>
      </c>
      <c r="L69" s="223">
        <v>18.67585097371877</v>
      </c>
      <c r="M69" s="212">
        <f>(NI_overnight_trips_destination[[#This Row],[Number of Holiday Overnight trips per 100 interviews]]-L57)/L57</f>
        <v>-6.1833820088048427E-2</v>
      </c>
    </row>
    <row r="70" spans="1:13">
      <c r="A70" s="86" t="s">
        <v>719</v>
      </c>
      <c r="B70" s="223">
        <v>29.124130513941992</v>
      </c>
      <c r="C70" s="212">
        <f>(NI_overnight_trips_destination[[#This Row],[Number of Overnight trips per 100 interviews]]-B58)/B58</f>
        <v>-4.3711253961195705E-2</v>
      </c>
      <c r="D70" s="223">
        <v>9.18094626984497</v>
      </c>
      <c r="E70" s="212">
        <f>(NI_overnight_trips_destination[[#This Row],[Number of Overnight trips within NI per 100 interviews]]-D58)/D58</f>
        <v>-2.6400973297353962E-2</v>
      </c>
      <c r="F70" s="223">
        <v>7.4268751438155185</v>
      </c>
      <c r="G70" s="212">
        <f>(NI_overnight_trips_destination[[#This Row],[Number of Overnight trips to ROI per 100 interviews]]-F58)/F58</f>
        <v>-6.1289154499089699E-2</v>
      </c>
      <c r="H70" s="223">
        <v>5.6356338276046616</v>
      </c>
      <c r="I70" s="212">
        <f>(NI_overnight_trips_destination[[#This Row],[Number of Overnight trips to GB per 100 interviews]]-H58)/H58</f>
        <v>-0.11140546609393488</v>
      </c>
      <c r="J70" s="223">
        <v>6.8806752726768465</v>
      </c>
      <c r="K70" s="212">
        <f>(NI_overnight_trips_destination[[#This Row],[Number of Overnight trips to Other places per 100 interviews]]-J58)/J58</f>
        <v>1.6123014238972427E-2</v>
      </c>
      <c r="L70" s="223">
        <v>18.469379161469611</v>
      </c>
      <c r="M70" s="212">
        <f>(NI_overnight_trips_destination[[#This Row],[Number of Holiday Overnight trips per 100 interviews]]-L58)/L58</f>
        <v>-7.2628264233054421E-2</v>
      </c>
    </row>
    <row r="71" spans="1:13">
      <c r="A71" s="86" t="s">
        <v>720</v>
      </c>
      <c r="B71" s="223">
        <v>29.049516662422313</v>
      </c>
      <c r="C71" s="212">
        <f>(NI_overnight_trips_destination[[#This Row],[Number of Overnight trips per 100 interviews]]-B59)/B59</f>
        <v>-5.7740661281123276E-2</v>
      </c>
      <c r="D71" s="223">
        <v>8.839195967332337</v>
      </c>
      <c r="E71" s="212">
        <f>(NI_overnight_trips_destination[[#This Row],[Number of Overnight trips within NI per 100 interviews]]-D59)/D59</f>
        <v>-8.0983441934129624E-2</v>
      </c>
      <c r="F71" s="223">
        <v>7.4388688800245015</v>
      </c>
      <c r="G71" s="212">
        <f>(NI_overnight_trips_destination[[#This Row],[Number of Overnight trips to ROI per 100 interviews]]-F59)/F59</f>
        <v>-6.6203982919210938E-2</v>
      </c>
      <c r="H71" s="223">
        <v>5.7553220616426728</v>
      </c>
      <c r="I71" s="212">
        <f>(NI_overnight_trips_destination[[#This Row],[Number of Overnight trips to GB per 100 interviews]]-H59)/H59</f>
        <v>-0.10121731142266811</v>
      </c>
      <c r="J71" s="223">
        <v>7.016129753422808</v>
      </c>
      <c r="K71" s="212">
        <f>(NI_overnight_trips_destination[[#This Row],[Number of Overnight trips to Other places per 100 interviews]]-J59)/J59</f>
        <v>2.5479126088955004E-2</v>
      </c>
      <c r="L71" s="223">
        <v>18.648448846144674</v>
      </c>
      <c r="M71" s="212">
        <f>(NI_overnight_trips_destination[[#This Row],[Number of Holiday Overnight trips per 100 interviews]]-L59)/L59</f>
        <v>-6.9261978255658954E-2</v>
      </c>
    </row>
    <row r="72" spans="1:13">
      <c r="A72" s="86" t="s">
        <v>721</v>
      </c>
      <c r="B72" s="223">
        <v>29.591522082476512</v>
      </c>
      <c r="C72" s="212">
        <f>(NI_overnight_trips_destination[[#This Row],[Number of Overnight trips per 100 interviews]]-B60)/B60</f>
        <v>-2.9609675198324911E-2</v>
      </c>
      <c r="D72" s="223">
        <v>9.2838097884705473</v>
      </c>
      <c r="E72" s="212">
        <f>(NI_overnight_trips_destination[[#This Row],[Number of Overnight trips within NI per 100 interviews]]-D60)/D60</f>
        <v>-2.900134938923592E-2</v>
      </c>
      <c r="F72" s="223">
        <v>7.4769786361220625</v>
      </c>
      <c r="G72" s="212">
        <f>(NI_overnight_trips_destination[[#This Row],[Number of Overnight trips to ROI per 100 interviews]]-F60)/F60</f>
        <v>-1.0863235201602801E-2</v>
      </c>
      <c r="H72" s="223">
        <v>5.8089580146688693</v>
      </c>
      <c r="I72" s="212">
        <f>(NI_overnight_trips_destination[[#This Row],[Number of Overnight trips to GB per 100 interviews]]-H60)/H60</f>
        <v>-0.11009873358247345</v>
      </c>
      <c r="J72" s="223">
        <v>7.0217756432150376</v>
      </c>
      <c r="K72" s="212">
        <f>(NI_overnight_trips_destination[[#This Row],[Number of Overnight trips to Other places per 100 interviews]]-J60)/J60</f>
        <v>2.5582735282997055E-2</v>
      </c>
      <c r="L72" s="223">
        <v>19.073302053010078</v>
      </c>
      <c r="M72" s="212">
        <f>(NI_overnight_trips_destination[[#This Row],[Number of Holiday Overnight trips per 100 interviews]]-L60)/L60</f>
        <v>-3.1140435383998976E-2</v>
      </c>
    </row>
    <row r="73" spans="1:13">
      <c r="A73" s="86" t="s">
        <v>722</v>
      </c>
      <c r="B73" s="223">
        <v>30.069920923177907</v>
      </c>
      <c r="C73" s="212">
        <f>(NI_overnight_trips_destination[[#This Row],[Number of Overnight trips per 100 interviews]]-B61)/B61</f>
        <v>-4.0533884540784279E-4</v>
      </c>
      <c r="D73" s="223">
        <v>9.4219508824049001</v>
      </c>
      <c r="E73" s="212">
        <f>(NI_overnight_trips_destination[[#This Row],[Number of Overnight trips within NI per 100 interviews]]-D61)/D61</f>
        <v>-7.3412983617538452E-3</v>
      </c>
      <c r="F73" s="223">
        <v>7.5485469860826813</v>
      </c>
      <c r="G73" s="212">
        <f>(NI_overnight_trips_destination[[#This Row],[Number of Overnight trips to ROI per 100 interviews]]-F61)/F61</f>
        <v>1.0626800794443284E-2</v>
      </c>
      <c r="H73" s="223">
        <v>6.0292417120851471</v>
      </c>
      <c r="I73" s="212">
        <f>(NI_overnight_trips_destination[[#This Row],[Number of Overnight trips to GB per 100 interviews]]-H61)/H61</f>
        <v>-5.4696508615026729E-2</v>
      </c>
      <c r="J73" s="223">
        <v>7.0701813426051769</v>
      </c>
      <c r="K73" s="212">
        <f>(NI_overnight_trips_destination[[#This Row],[Number of Overnight trips to Other places per 100 interviews]]-J61)/J61</f>
        <v>4.8489376123036235E-2</v>
      </c>
      <c r="L73" s="223">
        <v>19.222057153298522</v>
      </c>
      <c r="M73" s="212">
        <f>(NI_overnight_trips_destination[[#This Row],[Number of Holiday Overnight trips per 100 interviews]]-L61)/L61</f>
        <v>-1.5285397880504018E-2</v>
      </c>
    </row>
    <row r="74" spans="1:13">
      <c r="A74" s="86" t="s">
        <v>723</v>
      </c>
      <c r="B74" s="223">
        <v>29.771637162127046</v>
      </c>
      <c r="C74" s="212">
        <f>(NI_overnight_trips_destination[[#This Row],[Number of Overnight trips per 100 interviews]]-B62)/B62</f>
        <v>-2.1629175493542218E-2</v>
      </c>
      <c r="D74" s="223">
        <v>9.2140873225065523</v>
      </c>
      <c r="E74" s="212">
        <f>(NI_overnight_trips_destination[[#This Row],[Number of Overnight trips within NI per 100 interviews]]-D62)/D62</f>
        <v>-4.9402604943961391E-2</v>
      </c>
      <c r="F74" s="223">
        <v>7.5052383494099288</v>
      </c>
      <c r="G74" s="212">
        <f>(NI_overnight_trips_destination[[#This Row],[Number of Overnight trips to ROI per 100 interviews]]-F62)/F62</f>
        <v>-2.9411224518522003E-2</v>
      </c>
      <c r="H74" s="223">
        <v>5.93296052807713</v>
      </c>
      <c r="I74" s="212">
        <f>(NI_overnight_trips_destination[[#This Row],[Number of Overnight trips to GB per 100 interviews]]-H62)/H62</f>
        <v>-5.9581001079016371E-2</v>
      </c>
      <c r="J74" s="223">
        <v>7.1193509621334359</v>
      </c>
      <c r="K74" s="212">
        <f>(NI_overnight_trips_destination[[#This Row],[Number of Overnight trips to Other places per 100 interviews]]-J62)/J62</f>
        <v>6.3327468495434455E-2</v>
      </c>
      <c r="L74" s="223">
        <v>19.054459887827317</v>
      </c>
      <c r="M74" s="212">
        <f>(NI_overnight_trips_destination[[#This Row],[Number of Holiday Overnight trips per 100 interviews]]-L62)/L62</f>
        <v>-4.0875198634869561E-2</v>
      </c>
    </row>
    <row r="75" spans="1:13">
      <c r="A75" s="86" t="s">
        <v>724</v>
      </c>
      <c r="B75" s="223">
        <v>29.911123775554977</v>
      </c>
      <c r="C75" s="212">
        <f>(NI_overnight_trips_destination[[#This Row],[Number of Overnight trips per 100 interviews]]-B63)/B63</f>
        <v>-2.2426885626877675E-2</v>
      </c>
      <c r="D75" s="223">
        <v>9.3879101825824822</v>
      </c>
      <c r="E75" s="212">
        <f>(NI_overnight_trips_destination[[#This Row],[Number of Overnight trips within NI per 100 interviews]]-D63)/D63</f>
        <v>-1.3416269455464088E-2</v>
      </c>
      <c r="F75" s="223">
        <v>7.0870769325377019</v>
      </c>
      <c r="G75" s="212">
        <f>(NI_overnight_trips_destination[[#This Row],[Number of Overnight trips to ROI per 100 interviews]]-F63)/F63</f>
        <v>-0.12748253208074439</v>
      </c>
      <c r="H75" s="223">
        <v>6.0579823832034467</v>
      </c>
      <c r="I75" s="212">
        <f>(NI_overnight_trips_destination[[#This Row],[Number of Overnight trips to GB per 100 interviews]]-H63)/H63</f>
        <v>-3.652539217398821E-2</v>
      </c>
      <c r="J75" s="223">
        <v>7.3781542772313431</v>
      </c>
      <c r="K75" s="212">
        <f>(NI_overnight_trips_destination[[#This Row],[Number of Overnight trips to Other places per 100 interviews]]-J63)/J63</f>
        <v>0.10591302038157126</v>
      </c>
      <c r="L75" s="223">
        <v>19.273239357139207</v>
      </c>
      <c r="M75" s="212">
        <f>(NI_overnight_trips_destination[[#This Row],[Number of Holiday Overnight trips per 100 interviews]]-L63)/L63</f>
        <v>-3.5430823540115383E-2</v>
      </c>
    </row>
    <row r="76" spans="1:13">
      <c r="A76" s="86" t="s">
        <v>725</v>
      </c>
      <c r="B76" s="223">
        <v>30.556495345396627</v>
      </c>
      <c r="C76" s="212">
        <f>(NI_overnight_trips_destination[[#This Row],[Number of Overnight trips per 100 interviews]]-B64)/B64</f>
        <v>3.5002932343804971E-2</v>
      </c>
      <c r="D76" s="223">
        <v>9.4884186265966992</v>
      </c>
      <c r="E76" s="212">
        <f>(NI_overnight_trips_destination[[#This Row],[Number of Overnight trips within NI per 100 interviews]]-D64)/D64</f>
        <v>1.5629367222391499E-2</v>
      </c>
      <c r="F76" s="223">
        <v>7.273799022686271</v>
      </c>
      <c r="G76" s="212">
        <f>(NI_overnight_trips_destination[[#This Row],[Number of Overnight trips to ROI per 100 interviews]]-F64)/F64</f>
        <v>-5.2604150773380147E-2</v>
      </c>
      <c r="H76" s="223">
        <v>6.3525679171052492</v>
      </c>
      <c r="I76" s="212">
        <f>(NI_overnight_trips_destination[[#This Row],[Number of Overnight trips to GB per 100 interviews]]-H64)/H64</f>
        <v>5.9705751389730187E-2</v>
      </c>
      <c r="J76" s="223">
        <v>7.4417097790084039</v>
      </c>
      <c r="K76" s="212">
        <f>(NI_overnight_trips_destination[[#This Row],[Number of Overnight trips to Other places per 100 interviews]]-J64)/J64</f>
        <v>0.14340640225411444</v>
      </c>
      <c r="L76" s="223">
        <v>19.707154684484152</v>
      </c>
      <c r="M76" s="212">
        <f>(NI_overnight_trips_destination[[#This Row],[Number of Holiday Overnight trips per 100 interviews]]-L64)/L64</f>
        <v>2.3026499982683944E-2</v>
      </c>
    </row>
    <row r="77" spans="1:13">
      <c r="A77" s="86" t="s">
        <v>726</v>
      </c>
      <c r="B77" s="223">
        <v>30.892115177548003</v>
      </c>
      <c r="C77" s="212">
        <f>(NI_overnight_trips_destination[[#This Row],[Number of Overnight trips per 100 interviews]]-B65)/B65</f>
        <v>6.2404062514280698E-2</v>
      </c>
      <c r="D77" s="223">
        <v>9.6128728088765936</v>
      </c>
      <c r="E77" s="212">
        <f>(NI_overnight_trips_destination[[#This Row],[Number of Overnight trips within NI per 100 interviews]]-D65)/D65</f>
        <v>7.0461216776601901E-2</v>
      </c>
      <c r="F77" s="223">
        <v>7.454942547369793</v>
      </c>
      <c r="G77" s="212">
        <f>(NI_overnight_trips_destination[[#This Row],[Number of Overnight trips to ROI per 100 interviews]]-F65)/F65</f>
        <v>-2.1712029513033772E-2</v>
      </c>
      <c r="H77" s="223">
        <v>6.3309545676683578</v>
      </c>
      <c r="I77" s="212">
        <f>(NI_overnight_trips_destination[[#This Row],[Number of Overnight trips to GB per 100 interviews]]-H65)/H65</f>
        <v>3.5595659511724664E-2</v>
      </c>
      <c r="J77" s="223">
        <v>7.4933452536332572</v>
      </c>
      <c r="K77" s="212">
        <f>(NI_overnight_trips_destination[[#This Row],[Number of Overnight trips to Other places per 100 interviews]]-J65)/J65</f>
        <v>0.17751535157003406</v>
      </c>
      <c r="L77" s="223">
        <v>20.137443137751141</v>
      </c>
      <c r="M77" s="212">
        <f>(NI_overnight_trips_destination[[#This Row],[Number of Holiday Overnight trips per 100 interviews]]-L65)/L65</f>
        <v>9.3428814730185161E-2</v>
      </c>
    </row>
    <row r="78" spans="1:13">
      <c r="A78" s="86" t="s">
        <v>727</v>
      </c>
      <c r="B78" s="223">
        <v>30.995343405776225</v>
      </c>
      <c r="C78" s="212">
        <f>(NI_overnight_trips_destination[[#This Row],[Number of Overnight trips per 100 interviews]]-B66)/B66</f>
        <v>7.6901707835094354E-2</v>
      </c>
      <c r="D78" s="223">
        <v>9.5941040401078244</v>
      </c>
      <c r="E78" s="212">
        <f>(NI_overnight_trips_destination[[#This Row],[Number of Overnight trips within NI per 100 interviews]]-D66)/D66</f>
        <v>0.10518673042566808</v>
      </c>
      <c r="F78" s="223">
        <v>7.4737113161385604</v>
      </c>
      <c r="G78" s="212">
        <f>(NI_overnight_trips_destination[[#This Row],[Number of Overnight trips to ROI per 100 interviews]]-F66)/F66</f>
        <v>-2.3271875393554697E-2</v>
      </c>
      <c r="H78" s="223">
        <v>6.2464951082088991</v>
      </c>
      <c r="I78" s="212">
        <f>(NI_overnight_trips_destination[[#This Row],[Number of Overnight trips to GB per 100 interviews]]-H66)/H66</f>
        <v>1.8760890315946851E-2</v>
      </c>
      <c r="J78" s="223">
        <v>7.6810329413209448</v>
      </c>
      <c r="K78" s="212">
        <f>(NI_overnight_trips_destination[[#This Row],[Number of Overnight trips to Other places per 100 interviews]]-J66)/J66</f>
        <v>0.21578898735041341</v>
      </c>
      <c r="L78" s="223">
        <v>20.212518212826218</v>
      </c>
      <c r="M78" s="212">
        <f>(NI_overnight_trips_destination[[#This Row],[Number of Holiday Overnight trips per 100 interviews]]-L66)/L66</f>
        <v>0.10428945543787985</v>
      </c>
    </row>
    <row r="79" spans="1:13">
      <c r="A79" s="86" t="s">
        <v>728</v>
      </c>
      <c r="B79" s="223">
        <v>31.148719552198983</v>
      </c>
      <c r="C79" s="212">
        <f>(NI_overnight_trips_destination[[#This Row],[Number of Overnight trips per 100 interviews]]-B67)/B67</f>
        <v>7.1495302164118507E-2</v>
      </c>
      <c r="D79" s="223">
        <v>9.6731756675612353</v>
      </c>
      <c r="E79" s="212">
        <f>(NI_overnight_trips_destination[[#This Row],[Number of Overnight trips within NI per 100 interviews]]-D67)/D67</f>
        <v>0.11387317075054879</v>
      </c>
      <c r="F79" s="223">
        <v>7.4160070272735288</v>
      </c>
      <c r="G79" s="212">
        <f>(NI_overnight_trips_destination[[#This Row],[Number of Overnight trips to ROI per 100 interviews]]-F67)/F67</f>
        <v>-4.5817181253822198E-2</v>
      </c>
      <c r="H79" s="223">
        <v>6.4331697301549209</v>
      </c>
      <c r="I79" s="212">
        <f>(NI_overnight_trips_destination[[#This Row],[Number of Overnight trips to GB per 100 interviews]]-H67)/H67</f>
        <v>5.2871108802140215E-2</v>
      </c>
      <c r="J79" s="223">
        <v>7.6263671272093063</v>
      </c>
      <c r="K79" s="212">
        <f>(NI_overnight_trips_destination[[#This Row],[Number of Overnight trips to Other places per 100 interviews]]-J67)/J67</f>
        <v>0.17259565776411132</v>
      </c>
      <c r="L79" s="223">
        <v>20.07096627754056</v>
      </c>
      <c r="M79" s="212">
        <f>(NI_overnight_trips_destination[[#This Row],[Number of Holiday Overnight trips per 100 interviews]]-L67)/L67</f>
        <v>8.6668384450140773E-2</v>
      </c>
    </row>
    <row r="80" spans="1:13">
      <c r="A80" s="86" t="s">
        <v>729</v>
      </c>
      <c r="B80" s="223">
        <v>30.882893321742529</v>
      </c>
      <c r="C80" s="212">
        <f>(NI_overnight_trips_destination[[#This Row],[Number of Overnight trips per 100 interviews]]-B68)/B68</f>
        <v>5.0633971796055735E-2</v>
      </c>
      <c r="D80" s="223">
        <v>9.7077968758158839</v>
      </c>
      <c r="E80" s="212">
        <f>(NI_overnight_trips_destination[[#This Row],[Number of Overnight trips within NI per 100 interviews]]-D68)/D68</f>
        <v>8.2741854349840632E-2</v>
      </c>
      <c r="F80" s="223">
        <v>7.3953363795932354</v>
      </c>
      <c r="G80" s="212">
        <f>(NI_overnight_trips_destination[[#This Row],[Number of Overnight trips to ROI per 100 interviews]]-F68)/F68</f>
        <v>-2.8572413097396551E-2</v>
      </c>
      <c r="H80" s="223">
        <v>6.6255003244147748</v>
      </c>
      <c r="I80" s="212">
        <f>(NI_overnight_trips_destination[[#This Row],[Number of Overnight trips to GB per 100 interviews]]-H68)/H68</f>
        <v>0.14778352559393693</v>
      </c>
      <c r="J80" s="223">
        <v>7.1542597419186409</v>
      </c>
      <c r="K80" s="212">
        <f>(NI_overnight_trips_destination[[#This Row],[Number of Overnight trips to Other places per 100 interviews]]-J68)/J68</f>
        <v>1.5752684007438136E-2</v>
      </c>
      <c r="L80" s="223">
        <v>20.246369057444944</v>
      </c>
      <c r="M80" s="212">
        <f>(NI_overnight_trips_destination[[#This Row],[Number of Holiday Overnight trips per 100 interviews]]-L68)/L68</f>
        <v>8.374683123717655E-2</v>
      </c>
    </row>
    <row r="81" spans="1:13">
      <c r="A81" s="86" t="s">
        <v>730</v>
      </c>
      <c r="B81" s="223">
        <v>31.129860493108925</v>
      </c>
      <c r="C81" s="212">
        <f>(NI_overnight_trips_destination[[#This Row],[Number of Overnight trips per 100 interviews]]-B69)/B69</f>
        <v>6.2327932206641734E-2</v>
      </c>
      <c r="D81" s="223">
        <v>9.6559860533251065</v>
      </c>
      <c r="E81" s="212">
        <f>(NI_overnight_trips_destination[[#This Row],[Number of Overnight trips within NI per 100 interviews]]-D69)/D69</f>
        <v>5.0599267313889106E-2</v>
      </c>
      <c r="F81" s="223">
        <v>7.5470163968795871</v>
      </c>
      <c r="G81" s="212">
        <f>(NI_overnight_trips_destination[[#This Row],[Number of Overnight trips to ROI per 100 interviews]]-F69)/F69</f>
        <v>3.740641314092086E-3</v>
      </c>
      <c r="H81" s="223">
        <v>6.8222869151449688</v>
      </c>
      <c r="I81" s="212">
        <f>(NI_overnight_trips_destination[[#This Row],[Number of Overnight trips to GB per 100 interviews]]-H69)/H69</f>
        <v>0.21338279628089113</v>
      </c>
      <c r="J81" s="223">
        <v>7.1045711277592671</v>
      </c>
      <c r="K81" s="212">
        <f>(NI_overnight_trips_destination[[#This Row],[Number of Overnight trips to Other places per 100 interviews]]-J69)/J69</f>
        <v>1.9149200824855769E-2</v>
      </c>
      <c r="L81" s="223">
        <v>20.306630127655314</v>
      </c>
      <c r="M81" s="212">
        <f>(NI_overnight_trips_destination[[#This Row],[Number of Holiday Overnight trips per 100 interviews]]-L69)/L69</f>
        <v>8.7320205983193289E-2</v>
      </c>
    </row>
    <row r="82" spans="1:13">
      <c r="A82" s="86" t="s">
        <v>731</v>
      </c>
      <c r="B82" s="223">
        <v>31.102643226828832</v>
      </c>
      <c r="C82" s="212">
        <f>(NI_overnight_trips_destination[[#This Row],[Number of Overnight trips per 100 interviews]]-B70)/B70</f>
        <v>6.7933795034317235E-2</v>
      </c>
      <c r="D82" s="223">
        <v>9.5768728486947126</v>
      </c>
      <c r="E82" s="212">
        <f>(NI_overnight_trips_destination[[#This Row],[Number of Overnight trips within NI per 100 interviews]]-D70)/D70</f>
        <v>4.3124811671120721E-2</v>
      </c>
      <c r="F82" s="223">
        <v>7.6778108328873094</v>
      </c>
      <c r="G82" s="212">
        <f>(NI_overnight_trips_destination[[#This Row],[Number of Overnight trips to ROI per 100 interviews]]-F70)/F70</f>
        <v>3.378751954390255E-2</v>
      </c>
      <c r="H82" s="223">
        <v>6.6279771046024019</v>
      </c>
      <c r="I82" s="212">
        <f>(NI_overnight_trips_destination[[#This Row],[Number of Overnight trips to GB per 100 interviews]]-H70)/H70</f>
        <v>0.17608370368866216</v>
      </c>
      <c r="J82" s="223">
        <v>7.2199824406444142</v>
      </c>
      <c r="K82" s="212">
        <f>(NI_overnight_trips_destination[[#This Row],[Number of Overnight trips to Other places per 100 interviews]]-J70)/J70</f>
        <v>4.9313062238957275E-2</v>
      </c>
      <c r="L82" s="223">
        <v>20.595032111648788</v>
      </c>
      <c r="M82" s="212">
        <f>(NI_overnight_trips_destination[[#This Row],[Number of Holiday Overnight trips per 100 interviews]]-L70)/L70</f>
        <v>0.11509065527300801</v>
      </c>
    </row>
    <row r="83" spans="1:13">
      <c r="A83" s="86" t="s">
        <v>732</v>
      </c>
      <c r="B83" s="223">
        <v>30.582995530351866</v>
      </c>
      <c r="C83" s="212">
        <f>(NI_overnight_trips_destination[[#This Row],[Number of Overnight trips per 100 interviews]]-B71)/B71</f>
        <v>5.2788446904289479E-2</v>
      </c>
      <c r="D83" s="223">
        <v>9.7802861923519568</v>
      </c>
      <c r="E83" s="212">
        <f>(NI_overnight_trips_destination[[#This Row],[Number of Overnight trips within NI per 100 interviews]]-D71)/D71</f>
        <v>0.10646785391993523</v>
      </c>
      <c r="F83" s="223">
        <v>7.4237780544642877</v>
      </c>
      <c r="G83" s="212">
        <f>(NI_overnight_trips_destination[[#This Row],[Number of Overnight trips to ROI per 100 interviews]]-F71)/F71</f>
        <v>-2.0286451883480554E-3</v>
      </c>
      <c r="H83" s="223">
        <v>6.4142075859548342</v>
      </c>
      <c r="I83" s="212">
        <f>(NI_overnight_trips_destination[[#This Row],[Number of Overnight trips to GB per 100 interviews]]-H71)/H71</f>
        <v>0.11448282428943753</v>
      </c>
      <c r="J83" s="223">
        <v>6.9647236975807925</v>
      </c>
      <c r="K83" s="212">
        <f>(NI_overnight_trips_destination[[#This Row],[Number of Overnight trips to Other places per 100 interviews]]-J71)/J71</f>
        <v>-7.3268393898982776E-3</v>
      </c>
      <c r="L83" s="223">
        <v>20.212305308190281</v>
      </c>
      <c r="M83" s="212">
        <f>(NI_overnight_trips_destination[[#This Row],[Number of Holiday Overnight trips per 100 interviews]]-L71)/L71</f>
        <v>8.3859868182490346E-2</v>
      </c>
    </row>
    <row r="84" spans="1:13">
      <c r="A84" s="86" t="s">
        <v>733</v>
      </c>
      <c r="B84" s="223">
        <v>28.678277619536395</v>
      </c>
      <c r="C84" s="212">
        <f>(NI_overnight_trips_destination[[#This Row],[Number of Overnight trips per 100 interviews]]-B72)/B72</f>
        <v>-3.0861692764392188E-2</v>
      </c>
      <c r="D84" s="223">
        <v>9.0481169388412397</v>
      </c>
      <c r="E84" s="212">
        <f>(NI_overnight_trips_destination[[#This Row],[Number of Overnight trips within NI per 100 interviews]]-D72)/D72</f>
        <v>-2.5387513854712072E-2</v>
      </c>
      <c r="F84" s="223">
        <v>6.915647973163475</v>
      </c>
      <c r="G84" s="212">
        <f>(NI_overnight_trips_destination[[#This Row],[Number of Overnight trips to ROI per 100 interviews]]-F72)/F72</f>
        <v>-7.5074530806700526E-2</v>
      </c>
      <c r="H84" s="223">
        <v>5.9217320172597541</v>
      </c>
      <c r="I84" s="212">
        <f>(NI_overnight_trips_destination[[#This Row],[Number of Overnight trips to GB per 100 interviews]]-H72)/H72</f>
        <v>1.9413809207452719E-2</v>
      </c>
      <c r="J84" s="223">
        <v>6.7927806902719308</v>
      </c>
      <c r="K84" s="212">
        <f>(NI_overnight_trips_destination[[#This Row],[Number of Overnight trips to Other places per 100 interviews]]-J72)/J72</f>
        <v>-3.2612114738296824E-2</v>
      </c>
      <c r="L84" s="223">
        <v>19.033918287577649</v>
      </c>
      <c r="M84" s="212">
        <f>(NI_overnight_trips_destination[[#This Row],[Number of Holiday Overnight trips per 100 interviews]]-L72)/L72</f>
        <v>-2.0648635104173786E-3</v>
      </c>
    </row>
    <row r="85" spans="1:13">
      <c r="A85" s="86" t="s">
        <v>734</v>
      </c>
      <c r="B85" s="223">
        <v>25.875522876740277</v>
      </c>
      <c r="C85" s="212">
        <f>(NI_overnight_trips_destination[[#This Row],[Number of Overnight trips per 100 interviews]]-B73)/B73</f>
        <v>-0.13948816350908946</v>
      </c>
      <c r="D85" s="223">
        <v>7.95315812371991</v>
      </c>
      <c r="E85" s="212">
        <f>(NI_overnight_trips_destination[[#This Row],[Number of Overnight trips within NI per 100 interviews]]-D73)/D73</f>
        <v>-0.15589051322989797</v>
      </c>
      <c r="F85" s="223">
        <v>6.2799798103817013</v>
      </c>
      <c r="G85" s="212">
        <f>(NI_overnight_trips_destination[[#This Row],[Number of Overnight trips to ROI per 100 interviews]]-F73)/F73</f>
        <v>-0.1680544849280064</v>
      </c>
      <c r="H85" s="223">
        <v>5.3647350372987965</v>
      </c>
      <c r="I85" s="212">
        <f>(NI_overnight_trips_destination[[#This Row],[Number of Overnight trips to GB per 100 interviews]]-H73)/H73</f>
        <v>-0.11021397159354195</v>
      </c>
      <c r="J85" s="223">
        <v>6.2776499053398691</v>
      </c>
      <c r="K85" s="212">
        <f>(NI_overnight_trips_destination[[#This Row],[Number of Overnight trips to Other places per 100 interviews]]-J73)/J73</f>
        <v>-0.11209492357564915</v>
      </c>
      <c r="L85" s="223">
        <v>17.211939299930325</v>
      </c>
      <c r="M85" s="212">
        <f>(NI_overnight_trips_destination[[#This Row],[Number of Holiday Overnight trips per 100 interviews]]-L73)/L73</f>
        <v>-0.10457350310308794</v>
      </c>
    </row>
    <row r="86" spans="1:13">
      <c r="A86" s="86" t="s">
        <v>735</v>
      </c>
      <c r="B86" s="223">
        <v>23.364096574516456</v>
      </c>
      <c r="C86" s="212">
        <f>(NI_overnight_trips_destination[[#This Row],[Number of Overnight trips per 100 interviews]]-B74)/B74</f>
        <v>-0.21522298396682465</v>
      </c>
      <c r="D86" s="223">
        <v>7.3447168961229536</v>
      </c>
      <c r="E86" s="212">
        <f>(NI_overnight_trips_destination[[#This Row],[Number of Overnight trips within NI per 100 interviews]]-D74)/D74</f>
        <v>-0.20288177884069203</v>
      </c>
      <c r="F86" s="223">
        <v>5.4839599098841898</v>
      </c>
      <c r="G86" s="212">
        <f>(NI_overnight_trips_destination[[#This Row],[Number of Overnight trips to ROI per 100 interviews]]-F74)/F74</f>
        <v>-0.26931568931247257</v>
      </c>
      <c r="H86" s="223">
        <v>5.0413519527216835</v>
      </c>
      <c r="I86" s="212">
        <f>(NI_overnight_trips_destination[[#This Row],[Number of Overnight trips to GB per 100 interviews]]-H74)/H74</f>
        <v>-0.15028055068561472</v>
      </c>
      <c r="J86" s="223">
        <v>5.4940678157876297</v>
      </c>
      <c r="K86" s="212">
        <f>(NI_overnight_trips_destination[[#This Row],[Number of Overnight trips to Other places per 100 interviews]]-J74)/J74</f>
        <v>-0.2282909151396523</v>
      </c>
      <c r="L86" s="223">
        <v>15.37114328002983</v>
      </c>
      <c r="M86" s="212">
        <f>(NI_overnight_trips_destination[[#This Row],[Number of Holiday Overnight trips per 100 interviews]]-L74)/L74</f>
        <v>-0.19330469766558556</v>
      </c>
    </row>
    <row r="87" spans="1:13">
      <c r="A87" s="86" t="s">
        <v>736</v>
      </c>
      <c r="B87" s="223">
        <v>20.677154304534319</v>
      </c>
      <c r="C87" s="212">
        <f>(NI_overnight_trips_destination[[#This Row],[Number of Overnight trips per 100 interviews]]-B75)/B75</f>
        <v>-0.30871355888564667</v>
      </c>
      <c r="D87" s="223">
        <v>6.9827164355170552</v>
      </c>
      <c r="E87" s="212">
        <f>(NI_overnight_trips_destination[[#This Row],[Number of Overnight trips within NI per 100 interviews]]-D75)/D75</f>
        <v>-0.25620118858058694</v>
      </c>
      <c r="F87" s="223">
        <v>4.8814829234094557</v>
      </c>
      <c r="G87" s="212">
        <f>(NI_overnight_trips_destination[[#This Row],[Number of Overnight trips to ROI per 100 interviews]]-F75)/F75</f>
        <v>-0.31121349889713684</v>
      </c>
      <c r="H87" s="223">
        <v>4.2771598129836912</v>
      </c>
      <c r="I87" s="212">
        <f>(NI_overnight_trips_destination[[#This Row],[Number of Overnight trips to GB per 100 interviews]]-H75)/H75</f>
        <v>-0.29396298265199983</v>
      </c>
      <c r="J87" s="223">
        <v>4.5357951326241164</v>
      </c>
      <c r="K87" s="212">
        <f>(NI_overnight_trips_destination[[#This Row],[Number of Overnight trips to Other places per 100 interviews]]-J75)/J75</f>
        <v>-0.38523986322414278</v>
      </c>
      <c r="L87" s="223">
        <v>13.416083658397451</v>
      </c>
      <c r="M87" s="212">
        <f>(NI_overnight_trips_destination[[#This Row],[Number of Holiday Overnight trips per 100 interviews]]-L75)/L75</f>
        <v>-0.30390094732944539</v>
      </c>
    </row>
    <row r="88" spans="1:13">
      <c r="A88" s="86" t="s">
        <v>737</v>
      </c>
      <c r="B88" s="223">
        <v>18.468226650176515</v>
      </c>
      <c r="C88" s="212">
        <f>(NI_overnight_trips_destination[[#This Row],[Number of Overnight trips per 100 interviews]]-B76)/B76</f>
        <v>-0.39560389889546754</v>
      </c>
      <c r="D88" s="223">
        <v>6.6152175813624687</v>
      </c>
      <c r="E88" s="212">
        <f>(NI_overnight_trips_destination[[#This Row],[Number of Overnight trips within NI per 100 interviews]]-D76)/D76</f>
        <v>-0.30281137018769888</v>
      </c>
      <c r="F88" s="223">
        <v>4.4629732403254474</v>
      </c>
      <c r="G88" s="212">
        <f>(NI_overnight_trips_destination[[#This Row],[Number of Overnight trips to ROI per 100 interviews]]-F76)/F76</f>
        <v>-0.38643159834278229</v>
      </c>
      <c r="H88" s="223">
        <v>3.6892582839013062</v>
      </c>
      <c r="I88" s="212">
        <f>(NI_overnight_trips_destination[[#This Row],[Number of Overnight trips to GB per 100 interviews]]-H76)/H76</f>
        <v>-0.41924929697053365</v>
      </c>
      <c r="J88" s="223">
        <v>3.7007775445872948</v>
      </c>
      <c r="K88" s="212">
        <f>(NI_overnight_trips_destination[[#This Row],[Number of Overnight trips to Other places per 100 interviews]]-J76)/J76</f>
        <v>-0.50269794785246014</v>
      </c>
      <c r="L88" s="223">
        <v>11.956511293427742</v>
      </c>
      <c r="M88" s="212">
        <f>(NI_overnight_trips_destination[[#This Row],[Number of Holiday Overnight trips per 100 interviews]]-L76)/L76</f>
        <v>-0.39329083853787639</v>
      </c>
    </row>
    <row r="89" spans="1:13">
      <c r="A89" s="86" t="s">
        <v>738</v>
      </c>
      <c r="B89" s="223">
        <v>17.16755934070088</v>
      </c>
      <c r="C89" s="212">
        <f>(NI_overnight_trips_destination[[#This Row],[Number of Overnight trips per 100 interviews]]-B77)/B77</f>
        <v>-0.44427374940068709</v>
      </c>
      <c r="D89" s="223">
        <v>6.2237034501029846</v>
      </c>
      <c r="E89" s="212">
        <f>(NI_overnight_trips_destination[[#This Row],[Number of Overnight trips within NI per 100 interviews]]-D77)/D77</f>
        <v>-0.3525657133051866</v>
      </c>
      <c r="F89" s="223">
        <v>4.3969799423992963</v>
      </c>
      <c r="G89" s="212">
        <f>(NI_overnight_trips_destination[[#This Row],[Number of Overnight trips to ROI per 100 interviews]]-F77)/F77</f>
        <v>-0.41019264542144435</v>
      </c>
      <c r="H89" s="223">
        <v>3.5487755449028242</v>
      </c>
      <c r="I89" s="212">
        <f>(NI_overnight_trips_destination[[#This Row],[Number of Overnight trips to GB per 100 interviews]]-H77)/H77</f>
        <v>-0.4394564821194395</v>
      </c>
      <c r="J89" s="223">
        <v>2.9981004032957754</v>
      </c>
      <c r="K89" s="212">
        <f>(NI_overnight_trips_destination[[#This Row],[Number of Overnight trips to Other places per 100 interviews]]-J77)/J77</f>
        <v>-0.59989826948890379</v>
      </c>
      <c r="L89" s="223">
        <v>10.984131003426056</v>
      </c>
      <c r="M89" s="212">
        <f>(NI_overnight_trips_destination[[#This Row],[Number of Holiday Overnight trips per 100 interviews]]-L77)/L77</f>
        <v>-0.45454192330731452</v>
      </c>
    </row>
    <row r="90" spans="1:13">
      <c r="A90" s="86" t="s">
        <v>739</v>
      </c>
      <c r="B90" s="223">
        <v>15.614443725085266</v>
      </c>
      <c r="C90" s="212">
        <f>(NI_overnight_trips_destination[[#This Row],[Number of Overnight trips per 100 interviews]]-B78)/B78</f>
        <v>-0.49623259466209391</v>
      </c>
      <c r="D90" s="223">
        <v>5.9022882849378195</v>
      </c>
      <c r="E90" s="212">
        <f>(NI_overnight_trips_destination[[#This Row],[Number of Overnight trips within NI per 100 interviews]]-D78)/D78</f>
        <v>-0.38480047117860045</v>
      </c>
      <c r="F90" s="223">
        <v>4.149857820277175</v>
      </c>
      <c r="G90" s="212">
        <f>(NI_overnight_trips_destination[[#This Row],[Number of Overnight trips to ROI per 100 interviews]]-F78)/F78</f>
        <v>-0.44473934772994678</v>
      </c>
      <c r="H90" s="223">
        <v>3.4267785479058275</v>
      </c>
      <c r="I90" s="212">
        <f>(NI_overnight_trips_destination[[#This Row],[Number of Overnight trips to GB per 100 interviews]]-H78)/H78</f>
        <v>-0.45140779132245068</v>
      </c>
      <c r="J90" s="223">
        <v>2.1355190719644441</v>
      </c>
      <c r="K90" s="212">
        <f>(NI_overnight_trips_destination[[#This Row],[Number of Overnight trips to Other places per 100 interviews]]-J78)/J78</f>
        <v>-0.72197501452230617</v>
      </c>
      <c r="L90" s="223">
        <v>9.8142110835061356</v>
      </c>
      <c r="M90" s="212">
        <f>(NI_overnight_trips_destination[[#This Row],[Number of Holiday Overnight trips per 100 interviews]]-L78)/L78</f>
        <v>-0.51444886875706808</v>
      </c>
    </row>
    <row r="91" spans="1:13">
      <c r="A91" s="86" t="s">
        <v>740</v>
      </c>
      <c r="B91" s="223">
        <v>13.966628436585568</v>
      </c>
      <c r="C91" s="212">
        <f>(NI_overnight_trips_destination[[#This Row],[Number of Overnight trips per 100 interviews]]-B79)/B79</f>
        <v>-0.55161468473269637</v>
      </c>
      <c r="D91" s="223">
        <v>5.4733314158668822</v>
      </c>
      <c r="E91" s="212">
        <f>(NI_overnight_trips_destination[[#This Row],[Number of Overnight trips within NI per 100 interviews]]-D79)/D79</f>
        <v>-0.43417429766921645</v>
      </c>
      <c r="F91" s="223">
        <v>3.6636906991290652</v>
      </c>
      <c r="G91" s="212">
        <f>(NI_overnight_trips_destination[[#This Row],[Number of Overnight trips to ROI per 100 interviews]]-F79)/F79</f>
        <v>-0.50597529295006494</v>
      </c>
      <c r="H91" s="223">
        <v>2.9983017648663064</v>
      </c>
      <c r="I91" s="212">
        <f>(NI_overnight_trips_destination[[#This Row],[Number of Overnight trips to GB per 100 interviews]]-H79)/H79</f>
        <v>-0.53393087845762421</v>
      </c>
      <c r="J91" s="223">
        <v>1.8313045567233133</v>
      </c>
      <c r="K91" s="212">
        <f>(NI_overnight_trips_destination[[#This Row],[Number of Overnight trips to Other places per 100 interviews]]-J79)/J79</f>
        <v>-0.75987196443905836</v>
      </c>
      <c r="L91" s="223">
        <v>8.9307727713605995</v>
      </c>
      <c r="M91" s="212">
        <f>(NI_overnight_trips_destination[[#This Row],[Number of Holiday Overnight trips per 100 interviews]]-L79)/L79</f>
        <v>-0.5550402183997416</v>
      </c>
    </row>
    <row r="92" spans="1:13">
      <c r="A92" s="86" t="s">
        <v>741</v>
      </c>
      <c r="B92" s="223">
        <v>12.446740381327738</v>
      </c>
      <c r="C92" s="212">
        <f>(NI_overnight_trips_destination[[#This Row],[Number of Overnight trips per 100 interviews]]-B80)/B80</f>
        <v>-0.59696974465262165</v>
      </c>
      <c r="D92" s="223">
        <v>4.9625197314217582</v>
      </c>
      <c r="E92" s="212">
        <f>(NI_overnight_trips_destination[[#This Row],[Number of Overnight trips within NI per 100 interviews]]-D80)/D80</f>
        <v>-0.48881092230262724</v>
      </c>
      <c r="F92" s="223">
        <v>3.3404460028940153</v>
      </c>
      <c r="G92" s="212">
        <f>(NI_overnight_trips_destination[[#This Row],[Number of Overnight trips to ROI per 100 interviews]]-F80)/F80</f>
        <v>-0.54830371041516446</v>
      </c>
      <c r="H92" s="223">
        <v>2.6340134986487795</v>
      </c>
      <c r="I92" s="212">
        <f>(NI_overnight_trips_destination[[#This Row],[Number of Overnight trips to GB per 100 interviews]]-H80)/H80</f>
        <v>-0.6024430805712111</v>
      </c>
      <c r="J92" s="223">
        <v>1.5097611483631845</v>
      </c>
      <c r="K92" s="212">
        <f>(NI_overnight_trips_destination[[#This Row],[Number of Overnight trips to Other places per 100 interviews]]-J80)/J80</f>
        <v>-0.78897031938648976</v>
      </c>
      <c r="L92" s="223">
        <v>7.8823541184403396</v>
      </c>
      <c r="M92" s="212">
        <f>(NI_overnight_trips_destination[[#This Row],[Number of Holiday Overnight trips per 100 interviews]]-L80)/L80</f>
        <v>-0.61067813709827345</v>
      </c>
    </row>
    <row r="93" spans="1:13">
      <c r="A93" s="86" t="s">
        <v>742</v>
      </c>
      <c r="B93" s="223">
        <v>10.675618620589363</v>
      </c>
      <c r="C93" s="212">
        <f>(NI_overnight_trips_destination[[#This Row],[Number of Overnight trips per 100 interviews]]-B81)/B81</f>
        <v>-0.65706179046473467</v>
      </c>
      <c r="D93" s="223">
        <v>4.458171133622681</v>
      </c>
      <c r="E93" s="212">
        <f>(NI_overnight_trips_destination[[#This Row],[Number of Overnight trips within NI per 100 interviews]]-D81)/D81</f>
        <v>-0.53829975426616539</v>
      </c>
      <c r="F93" s="223">
        <v>2.7902152609699828</v>
      </c>
      <c r="G93" s="212">
        <f>(NI_overnight_trips_destination[[#This Row],[Number of Overnight trips to ROI per 100 interviews]]-F81)/F81</f>
        <v>-0.63028896265236245</v>
      </c>
      <c r="H93" s="223">
        <v>2.1304636228944314</v>
      </c>
      <c r="I93" s="212">
        <f>(NI_overnight_trips_destination[[#This Row],[Number of Overnight trips to GB per 100 interviews]]-H81)/H81</f>
        <v>-0.6877200197832547</v>
      </c>
      <c r="J93" s="223">
        <v>1.2967686031022689</v>
      </c>
      <c r="K93" s="212">
        <f>(NI_overnight_trips_destination[[#This Row],[Number of Overnight trips to Other places per 100 interviews]]-J81)/J81</f>
        <v>-0.81747404878030117</v>
      </c>
      <c r="L93" s="223">
        <v>6.8806679274570239</v>
      </c>
      <c r="M93" s="212">
        <f>(NI_overnight_trips_destination[[#This Row],[Number of Holiday Overnight trips per 100 interviews]]-L81)/L81</f>
        <v>-0.66116150812801089</v>
      </c>
    </row>
    <row r="94" spans="1:13">
      <c r="A94" s="86" t="s">
        <v>743</v>
      </c>
      <c r="B94" s="223">
        <v>8.9014897694836854</v>
      </c>
      <c r="C94" s="212">
        <f>(NI_overnight_trips_destination[[#This Row],[Number of Overnight trips per 100 interviews]]-B82)/B82</f>
        <v>-0.71380278825288557</v>
      </c>
      <c r="D94" s="223">
        <v>3.9403340931351227</v>
      </c>
      <c r="E94" s="212">
        <f>(NI_overnight_trips_destination[[#This Row],[Number of Overnight trips within NI per 100 interviews]]-D82)/D82</f>
        <v>-0.58855733438372071</v>
      </c>
      <c r="F94" s="223">
        <v>2.2454965000523162</v>
      </c>
      <c r="G94" s="212">
        <f>(NI_overnight_trips_destination[[#This Row],[Number of Overnight trips to ROI per 100 interviews]]-F82)/F82</f>
        <v>-0.70753427651096779</v>
      </c>
      <c r="H94" s="223">
        <v>1.870154111100117</v>
      </c>
      <c r="I94" s="212">
        <f>(NI_overnight_trips_destination[[#This Row],[Number of Overnight trips to GB per 100 interviews]]-H82)/H82</f>
        <v>-0.71783938272787629</v>
      </c>
      <c r="J94" s="223">
        <v>0.84550506519613156</v>
      </c>
      <c r="K94" s="212">
        <f>(NI_overnight_trips_destination[[#This Row],[Number of Overnight trips to Other places per 100 interviews]]-J82)/J82</f>
        <v>-0.88289375048387697</v>
      </c>
      <c r="L94" s="223">
        <v>5.6371861785601132</v>
      </c>
      <c r="M94" s="212">
        <f>(NI_overnight_trips_destination[[#This Row],[Number of Holiday Overnight trips per 100 interviews]]-L82)/L82</f>
        <v>-0.726284176300378</v>
      </c>
    </row>
    <row r="95" spans="1:13">
      <c r="A95" s="307" t="s">
        <v>744</v>
      </c>
      <c r="B95" s="293">
        <v>7.0761040371163331</v>
      </c>
      <c r="C95" s="212">
        <f>(NI_overnight_trips_destination[[#This Row],[Number of Overnight trips per 100 interviews]]-B83)/B83</f>
        <v>-0.76862619523016618</v>
      </c>
      <c r="D95" s="293">
        <v>3.1537920825383212</v>
      </c>
      <c r="E95" s="212">
        <f>(NI_overnight_trips_destination[[#This Row],[Number of Overnight trips within NI per 100 interviews]]-D83)/D83</f>
        <v>-0.67753580820523007</v>
      </c>
      <c r="F95" s="293">
        <v>1.9519102308562912</v>
      </c>
      <c r="G95" s="212">
        <f>(NI_overnight_trips_destination[[#This Row],[Number of Overnight trips to ROI per 100 interviews]]-F83)/F83</f>
        <v>-0.7370731968902936</v>
      </c>
      <c r="H95" s="293">
        <v>1.4410664868905414</v>
      </c>
      <c r="I95" s="212">
        <f>(NI_overnight_trips_destination[[#This Row],[Number of Overnight trips to GB per 100 interviews]]-H83)/H83</f>
        <v>-0.77533210960523957</v>
      </c>
      <c r="J95" s="293">
        <v>0.52933523683118122</v>
      </c>
      <c r="K95" s="212">
        <f>(NI_overnight_trips_destination[[#This Row],[Number of Overnight trips to Other places per 100 interviews]]-J83)/J83</f>
        <v>-0.92399766885008716</v>
      </c>
      <c r="L95" s="293">
        <v>4.5080082201138616</v>
      </c>
      <c r="M95" s="212">
        <f>(NI_overnight_trips_destination[[#This Row],[Number of Holiday Overnight trips per 100 interviews]]-L83)/L83</f>
        <v>-0.7769671419772608</v>
      </c>
    </row>
    <row r="96" spans="1:13">
      <c r="A96" s="307" t="s">
        <v>745</v>
      </c>
      <c r="B96" s="293">
        <v>7.1329222189345165</v>
      </c>
      <c r="C96" s="212">
        <f>(NI_overnight_trips_destination[[#This Row],[Number of Overnight trips per 100 interviews]]-B84)/B84</f>
        <v>-0.75127787262665369</v>
      </c>
      <c r="D96" s="293">
        <v>3.3905345067807451</v>
      </c>
      <c r="E96" s="212">
        <f>(NI_overnight_trips_destination[[#This Row],[Number of Overnight trips within NI per 100 interviews]]-D84)/D84</f>
        <v>-0.62527733342768232</v>
      </c>
      <c r="F96" s="293">
        <v>1.9519102308562912</v>
      </c>
      <c r="G96" s="212">
        <f>(NI_overnight_trips_destination[[#This Row],[Number of Overnight trips to ROI per 100 interviews]]-F84)/F84</f>
        <v>-0.71775454181144294</v>
      </c>
      <c r="H96" s="293">
        <v>1.4158139616380161</v>
      </c>
      <c r="I96" s="212">
        <f>(NI_overnight_trips_destination[[#This Row],[Number of Overnight trips to GB per 100 interviews]]-H84)/H84</f>
        <v>-0.76091218624695955</v>
      </c>
      <c r="J96" s="293">
        <v>0.37466351965946415</v>
      </c>
      <c r="K96" s="212">
        <f>(NI_overnight_trips_destination[[#This Row],[Number of Overnight trips to Other places per 100 interviews]]-J84)/J84</f>
        <v>-0.94484386634239104</v>
      </c>
      <c r="L96" s="293">
        <v>4.1055460989017405</v>
      </c>
      <c r="M96" s="212">
        <f>(NI_overnight_trips_destination[[#This Row],[Number of Holiday Overnight trips per 100 interviews]]-L84)/L84</f>
        <v>-0.78430368162391473</v>
      </c>
    </row>
    <row r="97" spans="1:13">
      <c r="A97" s="307" t="s">
        <v>746</v>
      </c>
      <c r="B97" s="293">
        <v>8.0541913994369594</v>
      </c>
      <c r="C97" s="212">
        <f>(NI_overnight_trips_destination[[#This Row],[Number of Overnight trips per 100 interviews]]-B85)/B85</f>
        <v>-0.68873319245359332</v>
      </c>
      <c r="D97" s="293">
        <v>4.0858327625853184</v>
      </c>
      <c r="E97" s="212">
        <f>(NI_overnight_trips_destination[[#This Row],[Number of Overnight trips within NI per 100 interviews]]-D85)/D85</f>
        <v>-0.48626285319293233</v>
      </c>
      <c r="F97" s="293">
        <v>2.0354492856669468</v>
      </c>
      <c r="G97" s="212">
        <f>(NI_overnight_trips_destination[[#This Row],[Number of Overnight trips to ROI per 100 interviews]]-F85)/F85</f>
        <v>-0.67588282970240454</v>
      </c>
      <c r="H97" s="293">
        <v>1.5516304742152625</v>
      </c>
      <c r="I97" s="212">
        <f>(NI_overnight_trips_destination[[#This Row],[Number of Overnight trips to GB per 100 interviews]]-H85)/H85</f>
        <v>-0.71077220712161671</v>
      </c>
      <c r="J97" s="293">
        <v>0.38127887696943391</v>
      </c>
      <c r="K97" s="212">
        <f>(NI_overnight_trips_destination[[#This Row],[Number of Overnight trips to Other places per 100 interviews]]-J85)/J85</f>
        <v>-0.93926407449942184</v>
      </c>
      <c r="L97" s="293">
        <v>4.5015801115193241</v>
      </c>
      <c r="M97" s="212">
        <f>(NI_overnight_trips_destination[[#This Row],[Number of Holiday Overnight trips per 100 interviews]]-L85)/L85</f>
        <v>-0.73846177161817284</v>
      </c>
    </row>
    <row r="98" spans="1:13">
      <c r="A98" s="86" t="s">
        <v>1000</v>
      </c>
      <c r="B98" s="223">
        <v>9.8931915441599969</v>
      </c>
      <c r="C98" s="212">
        <f>(NI_overnight_trips_destination[[#This Row],[Number of Overnight trips per 100 interviews]]-B86)/B86</f>
        <v>-0.5765643446727301</v>
      </c>
      <c r="D98" s="223">
        <v>5.2866947691702162</v>
      </c>
      <c r="E98" s="212">
        <f>(NI_overnight_trips_destination[[#This Row],[Number of Overnight trips within NI per 100 interviews]]-D86)/D86</f>
        <v>-0.2802044185037415</v>
      </c>
      <c r="F98" s="223">
        <v>2.5234372736549351</v>
      </c>
      <c r="G98" s="212">
        <f>(NI_overnight_trips_destination[[#This Row],[Number of Overnight trips to ROI per 100 interviews]]-F86)/F86</f>
        <v>-0.53985125436334103</v>
      </c>
      <c r="H98" s="223">
        <v>1.7017806243654128</v>
      </c>
      <c r="I98" s="212">
        <f>(NI_overnight_trips_destination[[#This Row],[Number of Overnight trips to GB per 100 interviews]]-H86)/H86</f>
        <v>-0.66243566401931731</v>
      </c>
      <c r="J98" s="223">
        <v>0.38127887696943391</v>
      </c>
      <c r="K98" s="212">
        <f>(NI_overnight_trips_destination[[#This Row],[Number of Overnight trips to Other places per 100 interviews]]-J86)/J86</f>
        <v>-0.93060171629592925</v>
      </c>
      <c r="L98" s="223">
        <v>6.1907693007085145</v>
      </c>
      <c r="M98" s="212">
        <f>(NI_overnight_trips_destination[[#This Row],[Number of Holiday Overnight trips per 100 interviews]]-L86)/L86</f>
        <v>-0.59724731024064082</v>
      </c>
    </row>
    <row r="99" spans="1:13">
      <c r="A99" s="430" t="s">
        <v>760</v>
      </c>
      <c r="B99" s="431">
        <v>12.700282973055385</v>
      </c>
      <c r="C99" s="212">
        <f>(NI_overnight_trips_destination[[#This Row],[Number of Overnight trips per 100 interviews]]-B87)/B87</f>
        <v>-0.38578187375279566</v>
      </c>
      <c r="D99" s="431">
        <v>6.3691851381847648</v>
      </c>
      <c r="E99" s="212">
        <f>(NI_overnight_trips_destination[[#This Row],[Number of Overnight trips within NI per 100 interviews]]-D87)/D87</f>
        <v>-8.7864272163711274E-2</v>
      </c>
      <c r="F99" s="431">
        <v>3.6036329439634232</v>
      </c>
      <c r="G99" s="212">
        <f>(NI_overnight_trips_destination[[#This Row],[Number of Overnight trips to ROI per 100 interviews]]-F87)/F87</f>
        <v>-0.26177495640065096</v>
      </c>
      <c r="H99" s="431">
        <v>2.3168948598662915</v>
      </c>
      <c r="I99" s="212">
        <f>(NI_overnight_trips_destination[[#This Row],[Number of Overnight trips to GB per 100 interviews]]-H87)/H87</f>
        <v>-0.45830996241170241</v>
      </c>
      <c r="J99" s="431">
        <v>0.41057003104090434</v>
      </c>
      <c r="K99" s="212">
        <f>(NI_overnight_trips_destination[[#This Row],[Number of Overnight trips to Other places per 100 interviews]]-J87)/J87</f>
        <v>-0.90948223651287907</v>
      </c>
      <c r="L99" s="431">
        <v>8.2287992073817673</v>
      </c>
      <c r="M99" s="212">
        <f>(NI_overnight_trips_destination[[#This Row],[Number of Holiday Overnight trips per 100 interviews]]-L87)/L87</f>
        <v>-0.38664669832830362</v>
      </c>
    </row>
    <row r="100" spans="1:13">
      <c r="A100" s="430" t="s">
        <v>773</v>
      </c>
      <c r="B100" s="431">
        <v>14.283427893540393</v>
      </c>
      <c r="C100" s="212">
        <f>(NI_overnight_trips_destination[[#This Row],[Number of Overnight trips per 100 interviews]]-B88)/B88</f>
        <v>-0.22659450936487854</v>
      </c>
      <c r="D100" s="431">
        <v>6.9540202093682515</v>
      </c>
      <c r="E100" s="212">
        <f>(NI_overnight_trips_destination[[#This Row],[Number of Overnight trips within NI per 100 interviews]]-D88)/D88</f>
        <v>5.1215643905699479E-2</v>
      </c>
      <c r="F100" s="431">
        <v>4.0791965130274646</v>
      </c>
      <c r="G100" s="212">
        <f>(NI_overnight_trips_destination[[#This Row],[Number of Overnight trips to ROI per 100 interviews]]-F88)/F88</f>
        <v>-8.5991267845916375E-2</v>
      </c>
      <c r="H100" s="431">
        <v>2.733191855754598</v>
      </c>
      <c r="I100" s="212">
        <f>(NI_overnight_trips_destination[[#This Row],[Number of Overnight trips to GB per 100 interviews]]-H88)/H88</f>
        <v>-0.2591486837120251</v>
      </c>
      <c r="J100" s="431">
        <v>0.51701931539007717</v>
      </c>
      <c r="K100" s="212">
        <f>(NI_overnight_trips_destination[[#This Row],[Number of Overnight trips to Other places per 100 interviews]]-J88)/J88</f>
        <v>-0.86029440863143414</v>
      </c>
      <c r="L100" s="431">
        <v>9.1368378375806092</v>
      </c>
      <c r="M100" s="212">
        <f>(NI_overnight_trips_destination[[#This Row],[Number of Holiday Overnight trips per 100 interviews]]-L88)/L88</f>
        <v>-0.23582744051745691</v>
      </c>
    </row>
    <row r="101" spans="1:13">
      <c r="A101" s="430" t="s">
        <v>996</v>
      </c>
      <c r="B101" s="431">
        <v>15.435182982384296</v>
      </c>
      <c r="C101" s="212">
        <f>(NI_overnight_trips_destination[[#This Row],[Number of Overnight trips per 100 interviews]]-B89)/B89</f>
        <v>-0.10090988031184275</v>
      </c>
      <c r="D101" s="431">
        <v>7.8928029635292951</v>
      </c>
      <c r="E101" s="212">
        <f>(NI_overnight_trips_destination[[#This Row],[Number of Overnight trips within NI per 100 interviews]]-D89)/D89</f>
        <v>0.26818429361358653</v>
      </c>
      <c r="F101" s="431">
        <v>4.3100922620153188</v>
      </c>
      <c r="G101" s="212">
        <f>(NI_overnight_trips_destination[[#This Row],[Number of Overnight trips to ROI per 100 interviews]]-F89)/F89</f>
        <v>-1.9760763415392249E-2</v>
      </c>
      <c r="H101" s="431">
        <v>2.6012263249403835</v>
      </c>
      <c r="I101" s="212">
        <f>(NI_overnight_trips_destination[[#This Row],[Number of Overnight trips to GB per 100 interviews]]-H89)/H89</f>
        <v>-0.26700736859039287</v>
      </c>
      <c r="J101" s="431">
        <v>0.63106143189929886</v>
      </c>
      <c r="K101" s="212">
        <f>(NI_overnight_trips_destination[[#This Row],[Number of Overnight trips to Other places per 100 interviews]]-J89)/J89</f>
        <v>-0.78951290917222761</v>
      </c>
      <c r="L101" s="431">
        <v>10.215757090841969</v>
      </c>
      <c r="M101" s="212">
        <f>(NI_overnight_trips_destination[[#This Row],[Number of Holiday Overnight trips per 100 interviews]]-L89)/L89</f>
        <v>-6.9953090721917258E-2</v>
      </c>
    </row>
    <row r="102" spans="1:13">
      <c r="A102" s="430" t="s">
        <v>997</v>
      </c>
      <c r="B102" s="431">
        <v>16.149995210813842</v>
      </c>
      <c r="C102" s="212">
        <f>(NI_overnight_trips_destination[[#This Row],[Number of Overnight trips per 100 interviews]]-B90)/B90</f>
        <v>3.4298467185749901E-2</v>
      </c>
      <c r="D102" s="431">
        <v>8.2143229821512698</v>
      </c>
      <c r="E102" s="212">
        <f>(NI_overnight_trips_destination[[#This Row],[Number of Overnight trips within NI per 100 interviews]]-D90)/D90</f>
        <v>0.3917183616926308</v>
      </c>
      <c r="F102" s="431">
        <v>4.5092439276474305</v>
      </c>
      <c r="G102" s="212">
        <f>(NI_overnight_trips_destination[[#This Row],[Number of Overnight trips to ROI per 100 interviews]]-F90)/F90</f>
        <v>8.6602029017527074E-2</v>
      </c>
      <c r="H102" s="431">
        <v>2.5915273801855725</v>
      </c>
      <c r="I102" s="212">
        <f>(NI_overnight_trips_destination[[#This Row],[Number of Overnight trips to GB per 100 interviews]]-H90)/H90</f>
        <v>-0.24374238254488129</v>
      </c>
      <c r="J102" s="431">
        <v>0.8349009208295699</v>
      </c>
      <c r="K102" s="212">
        <f>(NI_overnight_trips_destination[[#This Row],[Number of Overnight trips to Other places per 100 interviews]]-J90)/J90</f>
        <v>-0.60904075651192746</v>
      </c>
      <c r="L102" s="431">
        <v>10.800280161398558</v>
      </c>
      <c r="M102" s="212">
        <f>(NI_overnight_trips_destination[[#This Row],[Number of Holiday Overnight trips per 100 interviews]]-L90)/L90</f>
        <v>0.10047359583997738</v>
      </c>
    </row>
    <row r="103" spans="1:13">
      <c r="A103" s="430" t="s">
        <v>1028</v>
      </c>
      <c r="B103" s="431">
        <v>17.652584474809952</v>
      </c>
      <c r="C103" s="212">
        <f>(NI_overnight_trips_destination[[#This Row],[Number of Overnight trips per 100 interviews]]-B91)/B91</f>
        <v>0.26391165591325011</v>
      </c>
      <c r="D103" s="431">
        <v>8.7647416171706638</v>
      </c>
      <c r="E103" s="212">
        <f>(NI_overnight_trips_destination[[#This Row],[Number of Overnight trips within NI per 100 interviews]]-D91)/D91</f>
        <v>0.60135408423509074</v>
      </c>
      <c r="F103" s="431">
        <v>5.1644013318542656</v>
      </c>
      <c r="G103" s="212">
        <f>(NI_overnight_trips_destination[[#This Row],[Number of Overnight trips to ROI per 100 interviews]]-F91)/F91</f>
        <v>0.40961717458352864</v>
      </c>
      <c r="H103" s="431">
        <v>2.7929234703649328</v>
      </c>
      <c r="I103" s="212">
        <f>(NI_overnight_trips_destination[[#This Row],[Number of Overnight trips to GB per 100 interviews]]-H91)/H91</f>
        <v>-6.8498206854282845E-2</v>
      </c>
      <c r="J103" s="431">
        <v>0.93051805542008859</v>
      </c>
      <c r="K103" s="212">
        <f>(NI_overnight_trips_destination[[#This Row],[Number of Overnight trips to Other places per 100 interviews]]-J91)/J91</f>
        <v>-0.491882411364153</v>
      </c>
      <c r="L103" s="431">
        <v>11.784056454110212</v>
      </c>
      <c r="M103" s="212">
        <f>(NI_overnight_trips_destination[[#This Row],[Number of Holiday Overnight trips per 100 interviews]]-L91)/L91</f>
        <v>0.31948900232906902</v>
      </c>
    </row>
    <row r="104" spans="1:13">
      <c r="A104" s="430" t="s">
        <v>1029</v>
      </c>
      <c r="B104" s="431">
        <v>18.13092826710723</v>
      </c>
      <c r="C104" s="212">
        <f>(NI_overnight_trips_destination[[#This Row],[Number of Overnight trips per 100 interviews]]-B92)/B92</f>
        <v>0.45668084266518139</v>
      </c>
      <c r="D104" s="431">
        <v>8.7985794417061616</v>
      </c>
      <c r="E104" s="212">
        <f>(NI_overnight_trips_destination[[#This Row],[Number of Overnight trips within NI per 100 interviews]]-D92)/D92</f>
        <v>0.77300643985255757</v>
      </c>
      <c r="F104" s="431">
        <v>5.1982391563897643</v>
      </c>
      <c r="G104" s="212">
        <f>(NI_overnight_trips_destination[[#This Row],[Number of Overnight trips to ROI per 100 interviews]]-F92)/F92</f>
        <v>0.55615123007114586</v>
      </c>
      <c r="H104" s="431">
        <v>2.8990511927717248</v>
      </c>
      <c r="I104" s="212">
        <f>(NI_overnight_trips_destination[[#This Row],[Number of Overnight trips to GB per 100 interviews]]-H92)/H92</f>
        <v>0.10062123609423672</v>
      </c>
      <c r="J104" s="431">
        <v>1.2350584762395791</v>
      </c>
      <c r="K104" s="212">
        <f>(NI_overnight_trips_destination[[#This Row],[Number of Overnight trips to Other places per 100 interviews]]-J92)/J92</f>
        <v>-0.18195108042184407</v>
      </c>
      <c r="L104" s="431">
        <v>12.045530552793615</v>
      </c>
      <c r="M104" s="212">
        <f>(NI_overnight_trips_destination[[#This Row],[Number of Holiday Overnight trips per 100 interviews]]-L92)/L92</f>
        <v>0.52816409562388855</v>
      </c>
    </row>
    <row r="105" spans="1:13">
      <c r="A105" s="430" t="s">
        <v>1093</v>
      </c>
      <c r="B105" s="431">
        <v>19.164870103680645</v>
      </c>
      <c r="C105" s="212">
        <f>(NI_overnight_trips_destination[[#This Row],[Number of Overnight trips per 100 interviews]]-B93)/B93</f>
        <v>0.79519995840977509</v>
      </c>
      <c r="D105" s="431">
        <v>9.1649853212699366</v>
      </c>
      <c r="E105" s="212">
        <f>(NI_overnight_trips_destination[[#This Row],[Number of Overnight trips within NI per 100 interviews]]-D93)/D93</f>
        <v>1.0557724337115182</v>
      </c>
      <c r="F105" s="431">
        <v>5.5894198107283133</v>
      </c>
      <c r="G105" s="212">
        <f>(NI_overnight_trips_destination[[#This Row],[Number of Overnight trips to ROI per 100 interviews]]-F93)/F93</f>
        <v>1.0032217187376513</v>
      </c>
      <c r="H105" s="431">
        <v>3.1042827401085367</v>
      </c>
      <c r="I105" s="212">
        <f>(NI_overnight_trips_destination[[#This Row],[Number of Overnight trips to GB per 100 interviews]]-H93)/H93</f>
        <v>0.45709258151569948</v>
      </c>
      <c r="J105" s="431">
        <v>1.3061822315738609</v>
      </c>
      <c r="K105" s="212">
        <f>(NI_overnight_trips_destination[[#This Row],[Number of Overnight trips to Other places per 100 interviews]]-J93)/J93</f>
        <v>7.2592970319235858E-3</v>
      </c>
      <c r="L105" s="431">
        <v>12.740844287581035</v>
      </c>
      <c r="M105" s="212">
        <f>(NI_overnight_trips_destination[[#This Row],[Number of Holiday Overnight trips per 100 interviews]]-L93)/L93</f>
        <v>0.85168713588679634</v>
      </c>
    </row>
    <row r="106" spans="1:13">
      <c r="A106" s="430" t="s">
        <v>1098</v>
      </c>
      <c r="B106" s="431">
        <v>20.637811318026152</v>
      </c>
      <c r="C106" s="212">
        <f>(NI_overnight_trips_destination[[#This Row],[Number of Overnight trips per 100 interviews]]-B94)/B94</f>
        <v>1.3184671164569806</v>
      </c>
      <c r="D106" s="431">
        <v>9.722499325519502</v>
      </c>
      <c r="E106" s="212">
        <f>(NI_overnight_trips_destination[[#This Row],[Number of Overnight trips within NI per 100 interviews]]-D94)/D94</f>
        <v>1.4674301964541807</v>
      </c>
      <c r="F106" s="431">
        <v>6.1363903857073883</v>
      </c>
      <c r="G106" s="212">
        <f>(NI_overnight_trips_destination[[#This Row],[Number of Overnight trips to ROI per 100 interviews]]-F94)/F94</f>
        <v>1.7327543755086776</v>
      </c>
      <c r="H106" s="431">
        <v>3.2357134271216066</v>
      </c>
      <c r="I106" s="212">
        <f>(NI_overnight_trips_destination[[#This Row],[Number of Overnight trips to GB per 100 interviews]]-H94)/H94</f>
        <v>0.7301854472400674</v>
      </c>
      <c r="J106" s="431">
        <v>1.5432081796776533</v>
      </c>
      <c r="K106" s="212">
        <f>(NI_overnight_trips_destination[[#This Row],[Number of Overnight trips to Other places per 100 interviews]]-J94)/J94</f>
        <v>0.8251909340361856</v>
      </c>
      <c r="L106" s="431">
        <v>13.826173628898401</v>
      </c>
      <c r="M106" s="212">
        <f>(NI_overnight_trips_destination[[#This Row],[Number of Holiday Overnight trips per 100 interviews]]-L94)/L94</f>
        <v>1.4526728745421662</v>
      </c>
    </row>
    <row r="107" spans="1:13">
      <c r="A107" s="430" t="s">
        <v>1099</v>
      </c>
      <c r="B107" s="431">
        <v>22.248546855439333</v>
      </c>
      <c r="C107" s="212">
        <f>(NI_overnight_trips_destination[[#This Row],[Number of Overnight trips per 100 interviews]]-B95)/B95</f>
        <v>2.1441802916886026</v>
      </c>
      <c r="D107" s="431">
        <v>10.391108348800786</v>
      </c>
      <c r="E107" s="212">
        <f>(NI_overnight_trips_destination[[#This Row],[Number of Overnight trips within NI per 100 interviews]]-D95)/D95</f>
        <v>2.2947981594390745</v>
      </c>
      <c r="F107" s="431">
        <v>6.5625904754337228</v>
      </c>
      <c r="G107" s="212">
        <f>(NI_overnight_trips_destination[[#This Row],[Number of Overnight trips to ROI per 100 interviews]]-F95)/F95</f>
        <v>2.3621374444841932</v>
      </c>
      <c r="H107" s="431">
        <v>3.5946187658385207</v>
      </c>
      <c r="I107" s="212">
        <f>(NI_overnight_trips_destination[[#This Row],[Number of Overnight trips to GB per 100 interviews]]-H95)/H95</f>
        <v>1.4944156279664811</v>
      </c>
      <c r="J107" s="431">
        <v>1.7002292653663031</v>
      </c>
      <c r="K107" s="212">
        <f>(NI_overnight_trips_destination[[#This Row],[Number of Overnight trips to Other places per 100 interviews]]-J95)/J95</f>
        <v>2.2120084722577245</v>
      </c>
      <c r="L107" s="431">
        <v>14.981400187893465</v>
      </c>
      <c r="M107" s="212">
        <f>(NI_overnight_trips_destination[[#This Row],[Number of Holiday Overnight trips per 100 interviews]]-L95)/L95</f>
        <v>2.3232859072992262</v>
      </c>
    </row>
    <row r="108" spans="1:13">
      <c r="A108" s="430" t="s">
        <v>1209</v>
      </c>
      <c r="B108" s="431">
        <v>24.24893870496911</v>
      </c>
      <c r="C108" s="212">
        <f>(NI_overnight_trips_destination[[#This Row],[Number of Overnight trips per 100 interviews]]-B96)/B96</f>
        <v>2.3995798581119683</v>
      </c>
      <c r="D108" s="431">
        <v>10.836837188926179</v>
      </c>
      <c r="E108" s="212">
        <f>(NI_overnight_trips_destination[[#This Row],[Number of Overnight trips within NI per 100 interviews]]-D96)/D96</f>
        <v>2.1962031848528718</v>
      </c>
      <c r="F108" s="431">
        <v>7.3724128369802218</v>
      </c>
      <c r="G108" s="212">
        <f>(NI_overnight_trips_destination[[#This Row],[Number of Overnight trips to ROI per 100 interviews]]-F96)/F96</f>
        <v>2.777024537519837</v>
      </c>
      <c r="H108" s="431">
        <v>3.91702385117464</v>
      </c>
      <c r="I108" s="212">
        <f>(NI_overnight_trips_destination[[#This Row],[Number of Overnight trips to GB per 100 interviews]]-H96)/H96</f>
        <v>1.7666232692343751</v>
      </c>
      <c r="J108" s="431">
        <v>2.1226648278880726</v>
      </c>
      <c r="K108" s="212">
        <f>(NI_overnight_trips_destination[[#This Row],[Number of Overnight trips to Other places per 100 interviews]]-J96)/J96</f>
        <v>4.6655231067529241</v>
      </c>
      <c r="L108" s="431">
        <v>16.810031326869431</v>
      </c>
      <c r="M108" s="212">
        <f>(NI_overnight_trips_destination[[#This Row],[Number of Holiday Overnight trips per 100 interviews]]-L96)/L96</f>
        <v>3.0944690235889012</v>
      </c>
    </row>
    <row r="109" spans="1:13">
      <c r="A109" s="430" t="s">
        <v>1244</v>
      </c>
      <c r="B109" s="431">
        <v>25.774912060029315</v>
      </c>
      <c r="C109" s="212">
        <f>(NI_overnight_trips_destination[[#This Row],[Number of Overnight trips per 100 interviews]]-B97)/B97</f>
        <v>2.2001861865154022</v>
      </c>
      <c r="D109" s="431">
        <v>11.153515220872949</v>
      </c>
      <c r="E109" s="212">
        <f>(NI_overnight_trips_destination[[#This Row],[Number of Overnight trips within NI per 100 interviews]]-D97)/D97</f>
        <v>1.7298021894110862</v>
      </c>
      <c r="F109" s="431">
        <v>7.964735811672548</v>
      </c>
      <c r="G109" s="212">
        <f>(NI_overnight_trips_destination[[#This Row],[Number of Overnight trips to ROI per 100 interviews]]-F97)/F97</f>
        <v>2.9130111802627288</v>
      </c>
      <c r="H109" s="431">
        <v>4.0308611534999459</v>
      </c>
      <c r="I109" s="212">
        <f>(NI_overnight_trips_destination[[#This Row],[Number of Overnight trips to GB per 100 interviews]]-H97)/H97</f>
        <v>1.5978228840462514</v>
      </c>
      <c r="J109" s="431">
        <v>2.6257998739838766</v>
      </c>
      <c r="K109" s="212">
        <f>(NI_overnight_trips_destination[[#This Row],[Number of Overnight trips to Other places per 100 interviews]]-J97)/J97</f>
        <v>5.886822304070046</v>
      </c>
      <c r="L109" s="431">
        <v>18.216706141113523</v>
      </c>
      <c r="M109" s="212">
        <f>(NI_overnight_trips_destination[[#This Row],[Number of Holiday Overnight trips per 100 interviews]]-L97)/L97</f>
        <v>3.0467359659995519</v>
      </c>
    </row>
    <row r="110" spans="1:13">
      <c r="A110" s="430" t="s">
        <v>1264</v>
      </c>
      <c r="B110" s="431">
        <v>26.269557226805635</v>
      </c>
      <c r="C110" s="212">
        <f>(NI_overnight_trips_destination[[#This Row],[Number of Overnight trips per 100 interviews]]-B98)/B98</f>
        <v>1.65531675087325</v>
      </c>
      <c r="D110" s="431">
        <v>10.597277164634891</v>
      </c>
      <c r="E110" s="212">
        <f>(NI_overnight_trips_destination[[#This Row],[Number of Overnight trips within NI per 100 interviews]]-D98)/D98</f>
        <v>1.0045184424933629</v>
      </c>
      <c r="F110" s="431">
        <v>8.1846464824028899</v>
      </c>
      <c r="G110" s="212">
        <f>(NI_overnight_trips_destination[[#This Row],[Number of Overnight trips to ROI per 100 interviews]]-F98)/F98</f>
        <v>2.2434515285368222</v>
      </c>
      <c r="H110" s="431">
        <v>4.4395783654958478</v>
      </c>
      <c r="I110" s="212">
        <f>(NI_overnight_trips_destination[[#This Row],[Number of Overnight trips to GB per 100 interviews]]-H98)/H98</f>
        <v>1.6087841769566207</v>
      </c>
      <c r="J110" s="431">
        <v>3.0480552142720043</v>
      </c>
      <c r="K110" s="212">
        <f>(NI_overnight_trips_destination[[#This Row],[Number of Overnight trips to Other places per 100 interviews]]-J98)/J98</f>
        <v>6.9942934119488571</v>
      </c>
      <c r="L110" s="431">
        <v>18.328311785506049</v>
      </c>
      <c r="M110" s="212">
        <f>(NI_overnight_trips_destination[[#This Row],[Number of Holiday Overnight trips per 100 interviews]]-L98)/L98</f>
        <v>1.9605871088442</v>
      </c>
    </row>
    <row r="111" spans="1:13">
      <c r="A111" s="430" t="s">
        <v>1267</v>
      </c>
      <c r="B111" s="431">
        <v>26.421227466349333</v>
      </c>
      <c r="C111" s="212">
        <f>(NI_overnight_trips_destination[[#This Row],[Number of Overnight trips per 100 interviews]]-B99)/B99</f>
        <v>1.0803652581918035</v>
      </c>
      <c r="D111" s="431">
        <v>10.114455943676587</v>
      </c>
      <c r="E111" s="212">
        <f>(NI_overnight_trips_destination[[#This Row],[Number of Overnight trips within NI per 100 interviews]]-D99)/D99</f>
        <v>0.58802982237681267</v>
      </c>
      <c r="F111" s="431">
        <v>8.1082319771658895</v>
      </c>
      <c r="G111" s="212">
        <f>(NI_overnight_trips_destination[[#This Row],[Number of Overnight trips to ROI per 100 interviews]]-F99)/F99</f>
        <v>1.25001605414566</v>
      </c>
      <c r="H111" s="431">
        <v>4.2457095512403891</v>
      </c>
      <c r="I111" s="212">
        <f>(NI_overnight_trips_destination[[#This Row],[Number of Overnight trips to GB per 100 interviews]]-H99)/H99</f>
        <v>0.83249987937968395</v>
      </c>
      <c r="J111" s="431">
        <v>3.9528299942664678</v>
      </c>
      <c r="K111" s="212">
        <f>(NI_overnight_trips_destination[[#This Row],[Number of Overnight trips to Other places per 100 interviews]]-J99)/J99</f>
        <v>8.6276632374871376</v>
      </c>
      <c r="L111" s="431">
        <v>18.50521748086517</v>
      </c>
      <c r="M111" s="212">
        <f>(NI_overnight_trips_destination[[#This Row],[Number of Holiday Overnight trips per 100 interviews]]-L99)/L99</f>
        <v>1.2488357067049087</v>
      </c>
    </row>
    <row r="112" spans="1:13">
      <c r="A112" s="430" t="s">
        <v>1358</v>
      </c>
      <c r="B112" s="431">
        <v>27.052564830006048</v>
      </c>
      <c r="C112" s="212">
        <f>(NI_overnight_trips_destination[[#This Row],[Number of Overnight trips per 100 interviews]]-B100)/B100</f>
        <v>0.89398266520044756</v>
      </c>
      <c r="D112" s="431">
        <v>10.391620643161604</v>
      </c>
      <c r="E112" s="212">
        <f>(NI_overnight_trips_destination[[#This Row],[Number of Overnight trips within NI per 100 interviews]]-D100)/D100</f>
        <v>0.49433282192109795</v>
      </c>
      <c r="F112" s="431">
        <v>7.8689515178369698</v>
      </c>
      <c r="G112" s="212">
        <f>(NI_overnight_trips_destination[[#This Row],[Number of Overnight trips to ROI per 100 interviews]]-F100)/F100</f>
        <v>0.92904448037901854</v>
      </c>
      <c r="H112" s="431">
        <v>4.4180778460297576</v>
      </c>
      <c r="I112" s="212">
        <f>(NI_overnight_trips_destination[[#This Row],[Number of Overnight trips to GB per 100 interviews]]-H100)/H100</f>
        <v>0.61645361145347954</v>
      </c>
      <c r="J112" s="431">
        <v>4.3739148229777234</v>
      </c>
      <c r="K112" s="212">
        <f>(NI_overnight_trips_destination[[#This Row],[Number of Overnight trips to Other places per 100 interviews]]-J100)/J100</f>
        <v>7.4598673449515562</v>
      </c>
      <c r="L112" s="431">
        <v>19.357083104765628</v>
      </c>
      <c r="M112" s="212">
        <f>(NI_overnight_trips_destination[[#This Row],[Number of Holiday Overnight trips per 100 interviews]]-L100)/L100</f>
        <v>1.1185757533255392</v>
      </c>
    </row>
    <row r="113" spans="1:13">
      <c r="A113" s="430" t="s">
        <v>1359</v>
      </c>
      <c r="B113" s="431">
        <v>27.461686854688711</v>
      </c>
      <c r="C113" s="212">
        <f>(NI_overnight_trips_destination[[#This Row],[Number of Overnight trips per 100 interviews]]-B101)/B101</f>
        <v>0.77916172979807874</v>
      </c>
      <c r="D113" s="431">
        <v>10.18551451943534</v>
      </c>
      <c r="E113" s="212">
        <f>(NI_overnight_trips_destination[[#This Row],[Number of Overnight trips within NI per 100 interviews]]-D101)/D101</f>
        <v>0.29048128611598473</v>
      </c>
      <c r="F113" s="431">
        <v>7.7118782326172326</v>
      </c>
      <c r="G113" s="212">
        <f>(NI_overnight_trips_destination[[#This Row],[Number of Overnight trips to ROI per 100 interviews]]-F101)/F101</f>
        <v>0.78926059207171173</v>
      </c>
      <c r="H113" s="431">
        <v>4.536229971046871</v>
      </c>
      <c r="I113" s="212">
        <f>(NI_overnight_trips_destination[[#This Row],[Number of Overnight trips to GB per 100 interviews]]-H101)/H101</f>
        <v>0.74388130996284418</v>
      </c>
      <c r="J113" s="431">
        <v>5.0280641315892751</v>
      </c>
      <c r="K113" s="212">
        <f>(NI_overnight_trips_destination[[#This Row],[Number of Overnight trips to Other places per 100 interviews]]-J101)/J101</f>
        <v>6.9676302138388708</v>
      </c>
      <c r="L113" s="431">
        <v>19.657088972277215</v>
      </c>
      <c r="M113" s="212">
        <f>(NI_overnight_trips_destination[[#This Row],[Number of Holiday Overnight trips per 100 interviews]]-L101)/L101</f>
        <v>0.92419306738401563</v>
      </c>
    </row>
    <row r="114" spans="1:13">
      <c r="A114" s="622" t="s">
        <v>1374</v>
      </c>
      <c r="B114" s="621">
        <v>27.779994057683794</v>
      </c>
      <c r="C114" s="212">
        <f>(NI_overnight_trips_destination[[#This Row],[Number of Overnight trips per 100 interviews]]-B102)/B102</f>
        <v>0.72012398115651732</v>
      </c>
      <c r="D114" s="621">
        <v>10.130021543180266</v>
      </c>
      <c r="E114" s="212">
        <f>(NI_overnight_trips_destination[[#This Row],[Number of Overnight trips within NI per 100 interviews]]-D102)/D102</f>
        <v>0.23321441891091668</v>
      </c>
      <c r="F114" s="621">
        <v>7.4917756914310312</v>
      </c>
      <c r="G114" s="212">
        <f>(NI_overnight_trips_destination[[#This Row],[Number of Overnight trips to ROI per 100 interviews]]-F102)/F102</f>
        <v>0.66142613077479961</v>
      </c>
      <c r="H114" s="621">
        <v>4.5955196452688005</v>
      </c>
      <c r="I114" s="212">
        <f>(NI_overnight_trips_destination[[#This Row],[Number of Overnight trips to GB per 100 interviews]]-H102)/H102</f>
        <v>0.77328616336661182</v>
      </c>
      <c r="J114" s="621">
        <v>5.5626771778037005</v>
      </c>
      <c r="K114" s="212">
        <f>(NI_overnight_trips_destination[[#This Row],[Number of Overnight trips to Other places per 100 interviews]]-J102)/J102</f>
        <v>5.6626794138357663</v>
      </c>
      <c r="L114" s="621">
        <v>19.712457276022</v>
      </c>
      <c r="M114" s="212">
        <f>(NI_overnight_trips_destination[[#This Row],[Number of Holiday Overnight trips per 100 interviews]]-L102)/L102</f>
        <v>0.82518017879541572</v>
      </c>
    </row>
    <row r="115" spans="1:13">
      <c r="A115" s="622" t="s">
        <v>1375</v>
      </c>
      <c r="B115" s="621">
        <v>27.62663144122633</v>
      </c>
      <c r="C115" s="212">
        <f>(NI_overnight_trips_destination[[#This Row],[Number of Overnight trips per 100 interviews]]-B103)/B103</f>
        <v>0.56501907585539302</v>
      </c>
      <c r="D115" s="621">
        <v>9.972134157793402</v>
      </c>
      <c r="E115" s="212">
        <f>(NI_overnight_trips_destination[[#This Row],[Number of Overnight trips within NI per 100 interviews]]-D103)/D103</f>
        <v>0.13775563426278106</v>
      </c>
      <c r="F115" s="621">
        <v>7.1210889151174097</v>
      </c>
      <c r="G115" s="212">
        <f>(NI_overnight_trips_destination[[#This Row],[Number of Overnight trips to ROI per 100 interviews]]-F103)/F103</f>
        <v>0.37887984638107125</v>
      </c>
      <c r="H115" s="621">
        <v>4.7188933720012827</v>
      </c>
      <c r="I115" s="212">
        <f>(NI_overnight_trips_destination[[#This Row],[Number of Overnight trips to GB per 100 interviews]]-H103)/H103</f>
        <v>0.68958921433844234</v>
      </c>
      <c r="J115" s="621">
        <v>5.8145149963142355</v>
      </c>
      <c r="K115" s="212">
        <f>(NI_overnight_trips_destination[[#This Row],[Number of Overnight trips to Other places per 100 interviews]]-J103)/J103</f>
        <v>5.2486858395125218</v>
      </c>
      <c r="L115" s="621">
        <v>19.522097296226075</v>
      </c>
      <c r="M115" s="212">
        <f>(NI_overnight_trips_destination[[#This Row],[Number of Holiday Overnight trips per 100 interviews]]-L103)/L103</f>
        <v>0.65665340897250013</v>
      </c>
    </row>
    <row r="116" spans="1:13">
      <c r="A116" s="622" t="s">
        <v>1398</v>
      </c>
      <c r="B116" s="621">
        <v>28.296435797077198</v>
      </c>
      <c r="C116" s="212">
        <f>(NI_overnight_trips_destination[[#This Row],[Number of Overnight trips per 100 interviews]]-B104)/B104</f>
        <v>0.5606722049864391</v>
      </c>
      <c r="D116" s="621">
        <v>10.778243423204993</v>
      </c>
      <c r="E116" s="212">
        <f>(NI_overnight_trips_destination[[#This Row],[Number of Overnight trips within NI per 100 interviews]]-D104)/D104</f>
        <v>0.22499813687139339</v>
      </c>
      <c r="F116" s="621">
        <v>7.2049759583067789</v>
      </c>
      <c r="G116" s="212">
        <f>(NI_overnight_trips_destination[[#This Row],[Number of Overnight trips to ROI per 100 interviews]]-F104)/F104</f>
        <v>0.38604164632369781</v>
      </c>
      <c r="H116" s="621">
        <v>4.6921307289595697</v>
      </c>
      <c r="I116" s="212">
        <f>(NI_overnight_trips_destination[[#This Row],[Number of Overnight trips to GB per 100 interviews]]-H104)/H104</f>
        <v>0.61850564786802453</v>
      </c>
      <c r="J116" s="621">
        <v>5.6210856866058565</v>
      </c>
      <c r="K116" s="212">
        <f>(NI_overnight_trips_destination[[#This Row],[Number of Overnight trips to Other places per 100 interviews]]-J104)/J104</f>
        <v>3.5512708869628189</v>
      </c>
      <c r="L116" s="621">
        <v>20.190517377436855</v>
      </c>
      <c r="M116" s="212">
        <f>(NI_overnight_trips_destination[[#This Row],[Number of Holiday Overnight trips per 100 interviews]]-L104)/L104</f>
        <v>0.67618331869609882</v>
      </c>
    </row>
    <row r="117" spans="1:13">
      <c r="A117" s="622" t="s">
        <v>1611</v>
      </c>
      <c r="B117" s="621">
        <v>28.322782066744821</v>
      </c>
      <c r="C117" s="212">
        <f>(NI_overnight_trips_destination[[#This Row],[Number of Overnight trips per 100 interviews]]-B105)/B105</f>
        <v>0.47784889297555866</v>
      </c>
      <c r="D117" s="621">
        <v>10.558979971817486</v>
      </c>
      <c r="E117" s="212">
        <f>(NI_overnight_trips_destination[[#This Row],[Number of Overnight trips within NI per 100 interviews]]-D105)/D105</f>
        <v>0.15210004180938413</v>
      </c>
      <c r="F117" s="621">
        <v>7.2036920947724443</v>
      </c>
      <c r="G117" s="212">
        <f>(NI_overnight_trips_destination[[#This Row],[Number of Overnight trips to ROI per 100 interviews]]-F105)/F105</f>
        <v>0.28880855951197337</v>
      </c>
      <c r="H117" s="621">
        <v>4.7106554117753854</v>
      </c>
      <c r="I117" s="212">
        <f>(NI_overnight_trips_destination[[#This Row],[Number of Overnight trips to GB per 100 interviews]]-H105)/H105</f>
        <v>0.51746983317978446</v>
      </c>
      <c r="J117" s="621">
        <v>5.8494545883795039</v>
      </c>
      <c r="K117" s="212">
        <f>(NI_overnight_trips_destination[[#This Row],[Number of Overnight trips to Other places per 100 interviews]]-J105)/J105</f>
        <v>3.4782836934868637</v>
      </c>
      <c r="L117" s="621">
        <v>20.16369181025183</v>
      </c>
      <c r="M117" s="212">
        <f>(NI_overnight_trips_destination[[#This Row],[Number of Holiday Overnight trips per 100 interviews]]-L105)/L105</f>
        <v>0.58260248340889886</v>
      </c>
    </row>
    <row r="118" spans="1:13">
      <c r="A118" s="622" t="s">
        <v>1612</v>
      </c>
      <c r="B118" s="621">
        <v>28.406657525703448</v>
      </c>
      <c r="C118" s="212">
        <f>(NI_overnight_trips_destination[[#This Row],[Number of Overnight trips per 100 interviews]]-B106)/B106</f>
        <v>0.37643750531295805</v>
      </c>
      <c r="D118" s="621">
        <v>10.606138740699473</v>
      </c>
      <c r="E118" s="212">
        <f>(NI_overnight_trips_destination[[#This Row],[Number of Overnight trips within NI per 100 interviews]]-D106)/D106</f>
        <v>9.088603512273892E-2</v>
      </c>
      <c r="F118" s="621">
        <v>7.051650498951739</v>
      </c>
      <c r="G118" s="212">
        <f>(NI_overnight_trips_destination[[#This Row],[Number of Overnight trips to ROI per 100 interviews]]-F106)/F106</f>
        <v>0.14915284975612611</v>
      </c>
      <c r="H118" s="621">
        <v>4.8380857363114984</v>
      </c>
      <c r="I118" s="212">
        <f>(NI_overnight_trips_destination[[#This Row],[Number of Overnight trips to GB per 100 interviews]]-H106)/H106</f>
        <v>0.49521453159568402</v>
      </c>
      <c r="J118" s="621">
        <v>5.9107825497407323</v>
      </c>
      <c r="K118" s="212">
        <f>(NI_overnight_trips_destination[[#This Row],[Number of Overnight trips to Other places per 100 interviews]]-J106)/J106</f>
        <v>2.830191303791159</v>
      </c>
      <c r="L118" s="621">
        <v>20.179185514201954</v>
      </c>
      <c r="M118" s="212">
        <f>(NI_overnight_trips_destination[[#This Row],[Number of Holiday Overnight trips per 100 interviews]]-L106)/L106</f>
        <v>0.4594916898790406</v>
      </c>
    </row>
    <row r="119" spans="1:13">
      <c r="A119" s="622" t="s">
        <v>1623</v>
      </c>
      <c r="B119" s="621">
        <v>28.657339198369851</v>
      </c>
      <c r="C119" s="212">
        <f>(NI_overnight_trips_destination[[#This Row],[Number of Overnight trips per 100 interviews]]-B107)/B107</f>
        <v>0.28805442371458495</v>
      </c>
      <c r="D119" s="621">
        <v>10.608470737021584</v>
      </c>
      <c r="E119" s="212">
        <f>(NI_overnight_trips_destination[[#This Row],[Number of Overnight trips within NI per 100 interviews]]-D107)/D107</f>
        <v>2.0918113922455888E-2</v>
      </c>
      <c r="F119" s="621">
        <v>7.0733523422758529</v>
      </c>
      <c r="G119" s="212">
        <f>(NI_overnight_trips_destination[[#This Row],[Number of Overnight trips to ROI per 100 interviews]]-F107)/F107</f>
        <v>7.7829306697424813E-2</v>
      </c>
      <c r="H119" s="621">
        <v>4.8092134008949152</v>
      </c>
      <c r="I119" s="212">
        <f>(NI_overnight_trips_destination[[#This Row],[Number of Overnight trips to GB per 100 interviews]]-H107)/H107</f>
        <v>0.33789247599753869</v>
      </c>
      <c r="J119" s="621">
        <v>6.1663027181774943</v>
      </c>
      <c r="K119" s="212">
        <f>(NI_overnight_trips_destination[[#This Row],[Number of Overnight trips to Other places per 100 interviews]]-J107)/J107</f>
        <v>2.6267477826580081</v>
      </c>
      <c r="L119" s="621">
        <v>20.273369610558145</v>
      </c>
      <c r="M119" s="212">
        <f>(NI_overnight_trips_destination[[#This Row],[Number of Holiday Overnight trips per 100 interviews]]-L107)/L107</f>
        <v>0.35323596968867726</v>
      </c>
    </row>
    <row r="120" spans="1:13">
      <c r="A120" s="622" t="s">
        <v>1624</v>
      </c>
      <c r="B120" s="621">
        <v>28.453950632912324</v>
      </c>
      <c r="C120" s="212">
        <f>(NI_overnight_trips_destination[[#This Row],[Number of Overnight trips per 100 interviews]]-B108)/B108</f>
        <v>0.17341014298005217</v>
      </c>
      <c r="D120" s="621">
        <v>10.640813872812995</v>
      </c>
      <c r="E120" s="212">
        <f>(NI_overnight_trips_destination[[#This Row],[Number of Overnight trips within NI per 100 interviews]]-D108)/D108</f>
        <v>-1.8088609498857648E-2</v>
      </c>
      <c r="F120" s="621">
        <v>6.7698244525410667</v>
      </c>
      <c r="G120" s="212">
        <f>(NI_overnight_trips_destination[[#This Row],[Number of Overnight trips to ROI per 100 interviews]]-F108)/F108</f>
        <v>-8.1735572568122541E-2</v>
      </c>
      <c r="H120" s="621">
        <v>4.8962910741794854</v>
      </c>
      <c r="I120" s="212">
        <f>(NI_overnight_trips_destination[[#This Row],[Number of Overnight trips to GB per 100 interviews]]-H108)/H108</f>
        <v>0.25000287468537674</v>
      </c>
      <c r="J120" s="621">
        <v>6.1470212333787693</v>
      </c>
      <c r="K120" s="212">
        <f>(NI_overnight_trips_destination[[#This Row],[Number of Overnight trips to Other places per 100 interviews]]-J108)/J108</f>
        <v>1.8958981901512428</v>
      </c>
      <c r="L120" s="621">
        <v>19.908887349524154</v>
      </c>
      <c r="M120" s="212">
        <f>(NI_overnight_trips_destination[[#This Row],[Number of Holiday Overnight trips per 100 interviews]]-L108)/L108</f>
        <v>0.18434564233687414</v>
      </c>
    </row>
    <row r="121" spans="1:13">
      <c r="A121" s="86" t="s">
        <v>1625</v>
      </c>
      <c r="B121" s="621">
        <v>27.916685085578731</v>
      </c>
      <c r="C121" s="212">
        <f>(NI_overnight_trips_destination[[#This Row],[Number of Overnight trips per 100 interviews]]-B109)/B109</f>
        <v>8.3095260250016137E-2</v>
      </c>
      <c r="D121" s="621">
        <v>10.529911066104049</v>
      </c>
      <c r="E121" s="212">
        <f>(NI_overnight_trips_destination[[#This Row],[Number of Overnight trips within NI per 100 interviews]]-D109)/D109</f>
        <v>-5.5910996884809265E-2</v>
      </c>
      <c r="F121" s="621">
        <v>6.4115188380210384</v>
      </c>
      <c r="G121" s="212">
        <f>(NI_overnight_trips_destination[[#This Row],[Number of Overnight trips to ROI per 100 interviews]]-F109)/F109</f>
        <v>-0.19501173803847024</v>
      </c>
      <c r="H121" s="621">
        <v>5.0419939417265409</v>
      </c>
      <c r="I121" s="212">
        <f>(NI_overnight_trips_destination[[#This Row],[Number of Overnight trips to GB per 100 interviews]]-H109)/H109</f>
        <v>0.25084783368155489</v>
      </c>
      <c r="J121" s="621">
        <v>5.933261239727095</v>
      </c>
      <c r="K121" s="212">
        <f>(NI_overnight_trips_destination[[#This Row],[Number of Overnight trips to Other places per 100 interviews]]-J109)/J109</f>
        <v>1.2596014641150552</v>
      </c>
      <c r="L121" s="621">
        <v>19.544685287641215</v>
      </c>
      <c r="M121" s="212">
        <f>(NI_overnight_trips_destination[[#This Row],[Number of Holiday Overnight trips per 100 interviews]]-L109)/L109</f>
        <v>7.2898971759255568E-2</v>
      </c>
    </row>
    <row r="122" spans="1:13">
      <c r="A122" s="622" t="s">
        <v>1626</v>
      </c>
      <c r="B122" s="621">
        <v>27.402756296027516</v>
      </c>
      <c r="C122" s="212">
        <f>(NI_overnight_trips_destination[[#This Row],[Number of Overnight trips per 100 interviews]]-B110)/B110</f>
        <v>4.3137349420779611E-2</v>
      </c>
      <c r="D122" s="621">
        <v>10.281479115677088</v>
      </c>
      <c r="E122" s="212">
        <f>(NI_overnight_trips_destination[[#This Row],[Number of Overnight trips within NI per 100 interviews]]-D110)/D110</f>
        <v>-2.9799923513530422E-2</v>
      </c>
      <c r="F122" s="621">
        <v>6.0984663970915687</v>
      </c>
      <c r="G122" s="212">
        <f>(NI_overnight_trips_destination[[#This Row],[Number of Overnight trips to ROI per 100 interviews]]-F110)/F110</f>
        <v>-0.25488945549409359</v>
      </c>
      <c r="H122" s="621">
        <v>4.846800727543914</v>
      </c>
      <c r="I122" s="212">
        <f>(NI_overnight_trips_destination[[#This Row],[Number of Overnight trips to GB per 100 interviews]]-H110)/H110</f>
        <v>9.1725458708641197E-2</v>
      </c>
      <c r="J122" s="621">
        <v>6.1760100557149453</v>
      </c>
      <c r="K122" s="212">
        <f>(NI_overnight_trips_destination[[#This Row],[Number of Overnight trips to Other places per 100 interviews]]-J110)/J110</f>
        <v>1.0262133135898655</v>
      </c>
      <c r="L122" s="621">
        <v>19.167414976087759</v>
      </c>
      <c r="M122" s="212">
        <f>(NI_overnight_trips_destination[[#This Row],[Number of Holiday Overnight trips per 100 interviews]]-L110)/L110</f>
        <v>4.5781804696560728E-2</v>
      </c>
    </row>
    <row r="123" spans="1:13">
      <c r="A123" s="622" t="s">
        <v>1659</v>
      </c>
      <c r="B123" s="621">
        <v>27.399966591251051</v>
      </c>
      <c r="C123" s="212">
        <f>(NI_overnight_trips_destination[[#This Row],[Number of Overnight trips per 100 interviews]]-B111)/B111</f>
        <v>3.7043665974575271E-2</v>
      </c>
      <c r="D123" s="621">
        <v>10.727831879910648</v>
      </c>
      <c r="E123" s="212">
        <f>(NI_overnight_trips_destination[[#This Row],[Number of Overnight trips within NI per 100 interviews]]-D111)/D111</f>
        <v>6.0643492803736453E-2</v>
      </c>
      <c r="F123" s="621">
        <v>5.6985278514576585</v>
      </c>
      <c r="G123" s="212">
        <f>(NI_overnight_trips_destination[[#This Row],[Number of Overnight trips to ROI per 100 interviews]]-F111)/F111</f>
        <v>-0.29719230190926366</v>
      </c>
      <c r="H123" s="621">
        <v>4.8854522893742844</v>
      </c>
      <c r="I123" s="212">
        <f>(NI_overnight_trips_destination[[#This Row],[Number of Overnight trips to GB per 100 interviews]]-H111)/H111</f>
        <v>0.15067981698064903</v>
      </c>
      <c r="J123" s="621">
        <v>6.0881545705084648</v>
      </c>
      <c r="K123" s="212">
        <f>(NI_overnight_trips_destination[[#This Row],[Number of Overnight trips to Other places per 100 interviews]]-J111)/J111</f>
        <v>0.54020147067778268</v>
      </c>
      <c r="L123" s="621">
        <v>19.289434237179869</v>
      </c>
      <c r="M123" s="212">
        <f>(NI_overnight_trips_destination[[#This Row],[Number of Holiday Overnight trips per 100 interviews]]-L111)/L111</f>
        <v>4.2378143198024951E-2</v>
      </c>
    </row>
    <row r="124" spans="1:13">
      <c r="A124" s="86" t="s">
        <v>1711</v>
      </c>
      <c r="B124" s="621">
        <v>27.5162310457508</v>
      </c>
      <c r="C124" s="212">
        <f>(NI_overnight_trips_destination[[#This Row],[Number of Overnight trips per 100 interviews]]-B112)/B112</f>
        <v>1.7139454933695029E-2</v>
      </c>
      <c r="D124" s="621">
        <v>10.681640326366153</v>
      </c>
      <c r="E124" s="212">
        <f>(NI_overnight_trips_destination[[#This Row],[Number of Overnight trips within NI per 100 interviews]]-D112)/D112</f>
        <v>2.7908994483493064E-2</v>
      </c>
      <c r="F124" s="621">
        <v>5.9992442918799815</v>
      </c>
      <c r="G124" s="212">
        <f>(NI_overnight_trips_destination[[#This Row],[Number of Overnight trips to ROI per 100 interviews]]-F112)/F112</f>
        <v>-0.2376056354800031</v>
      </c>
      <c r="H124" s="621">
        <v>4.6777474125517609</v>
      </c>
      <c r="I124" s="212">
        <f>(NI_overnight_trips_destination[[#This Row],[Number of Overnight trips to GB per 100 interviews]]-H112)/H112</f>
        <v>5.8774330279252905E-2</v>
      </c>
      <c r="J124" s="621">
        <v>6.1575990149529085</v>
      </c>
      <c r="K124" s="212">
        <f>(NI_overnight_trips_destination[[#This Row],[Number of Overnight trips to Other places per 100 interviews]]-J112)/J112</f>
        <v>0.40780039487848746</v>
      </c>
      <c r="L124" s="621">
        <v>19.440892256284947</v>
      </c>
      <c r="M124" s="212">
        <f>(NI_overnight_trips_destination[[#This Row],[Number of Holiday Overnight trips per 100 interviews]]-L112)/L112</f>
        <v>4.3296374286208965E-3</v>
      </c>
    </row>
    <row r="125" spans="1:13">
      <c r="A125" s="86" t="s">
        <v>1712</v>
      </c>
      <c r="B125" s="621">
        <v>27.277643416710067</v>
      </c>
      <c r="C125" s="212">
        <f>(NI_overnight_trips_destination[[#This Row],[Number of Overnight trips per 100 interviews]]-B113)/B113</f>
        <v>-6.7018256727088667E-3</v>
      </c>
      <c r="D125" s="621">
        <v>10.484229899140322</v>
      </c>
      <c r="E125" s="212">
        <f>(NI_overnight_trips_destination[[#This Row],[Number of Overnight trips within NI per 100 interviews]]-D113)/D113</f>
        <v>2.9327470805229561E-2</v>
      </c>
      <c r="F125" s="621">
        <v>5.9516397738298172</v>
      </c>
      <c r="G125" s="212">
        <f>(NI_overnight_trips_destination[[#This Row],[Number of Overnight trips to ROI per 100 interviews]]-F113)/F113</f>
        <v>-0.22825029204202454</v>
      </c>
      <c r="H125" s="621">
        <v>4.8651284012566354</v>
      </c>
      <c r="I125" s="212">
        <f>(NI_overnight_trips_destination[[#This Row],[Number of Overnight trips to GB per 100 interviews]]-H113)/H113</f>
        <v>7.2504796341676919E-2</v>
      </c>
      <c r="J125" s="621">
        <v>5.9766453424832937</v>
      </c>
      <c r="K125" s="212">
        <f>(NI_overnight_trips_destination[[#This Row],[Number of Overnight trips to Other places per 100 interviews]]-J113)/J113</f>
        <v>0.18865734128856271</v>
      </c>
      <c r="L125" s="621">
        <v>19.29754897826891</v>
      </c>
      <c r="M125" s="212">
        <f>(NI_overnight_trips_destination[[#This Row],[Number of Holiday Overnight trips per 100 interviews]]-L113)/L113</f>
        <v>-1.8290602159626548E-2</v>
      </c>
    </row>
    <row r="126" spans="1:13">
      <c r="A126" s="622"/>
      <c r="B126" s="751"/>
      <c r="C126" s="752"/>
      <c r="D126" s="751"/>
      <c r="E126" s="752"/>
      <c r="F126" s="751"/>
      <c r="G126" s="752"/>
      <c r="H126" s="751"/>
      <c r="I126" s="752"/>
      <c r="J126" s="751"/>
      <c r="K126" s="752"/>
      <c r="L126" s="751"/>
      <c r="M126" s="752"/>
    </row>
  </sheetData>
  <phoneticPr fontId="99" type="noConversion"/>
  <hyperlinks>
    <hyperlink ref="A9" location="Contents!A1" display="&lt;&lt; link back to contents &gt;&gt;"/>
  </hyperlinks>
  <pageMargins left="0.7" right="0.7" top="0.75" bottom="0.75" header="0.3" footer="0.3"/>
  <pageSetup paperSize="9"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9"/>
  <sheetViews>
    <sheetView showGridLines="0" workbookViewId="0">
      <selection activeCell="Y46" sqref="Y46"/>
    </sheetView>
  </sheetViews>
  <sheetFormatPr defaultRowHeight="14.5"/>
  <sheetData>
    <row r="1" spans="1:125" s="3" customFormat="1" ht="28.5" customHeight="1" thickBot="1">
      <c r="A1" s="213" t="s">
        <v>1406</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525</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521</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522</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3" customFormat="1" ht="28.5" customHeight="1">
      <c r="A5" s="114" t="s">
        <v>523</v>
      </c>
      <c r="B5" s="220"/>
      <c r="C5" s="220"/>
      <c r="D5" s="148"/>
      <c r="E5" s="148"/>
      <c r="F5" s="220"/>
      <c r="G5" s="220"/>
      <c r="H5" s="148"/>
      <c r="I5" s="148"/>
      <c r="J5" s="220"/>
      <c r="K5" s="220"/>
      <c r="L5" s="148"/>
      <c r="M5" s="220"/>
      <c r="N5" s="148"/>
      <c r="O5" s="220"/>
      <c r="P5" s="148"/>
      <c r="Q5" s="220"/>
      <c r="R5" s="148"/>
      <c r="S5" s="220"/>
      <c r="T5" s="148"/>
      <c r="U5" s="203"/>
      <c r="V5" s="203"/>
      <c r="W5" s="203"/>
      <c r="X5" s="203"/>
      <c r="Y5" s="203"/>
      <c r="Z5" s="203"/>
      <c r="AA5" s="23"/>
      <c r="AB5" s="23"/>
      <c r="AC5" s="23"/>
      <c r="AD5" s="23"/>
    </row>
    <row r="6" spans="1:125" s="3" customFormat="1" ht="28.5" customHeight="1">
      <c r="A6" s="114" t="s">
        <v>1268</v>
      </c>
      <c r="B6" s="220"/>
      <c r="C6" s="220"/>
      <c r="D6" s="148"/>
      <c r="E6" s="148"/>
      <c r="F6" s="220"/>
      <c r="G6" s="220"/>
      <c r="H6" s="148"/>
      <c r="I6" s="148"/>
      <c r="J6" s="220"/>
      <c r="K6" s="220"/>
      <c r="L6" s="148"/>
      <c r="M6" s="220"/>
      <c r="N6" s="148"/>
      <c r="O6" s="220"/>
      <c r="P6" s="148"/>
      <c r="Q6" s="220"/>
      <c r="R6" s="148"/>
      <c r="S6" s="220"/>
      <c r="T6" s="148"/>
      <c r="U6" s="203"/>
      <c r="V6" s="203"/>
      <c r="W6" s="203"/>
      <c r="X6" s="203"/>
      <c r="Y6" s="203"/>
      <c r="Z6" s="203"/>
      <c r="AA6" s="23"/>
      <c r="AB6" s="23"/>
      <c r="AC6" s="23"/>
      <c r="AD6" s="23"/>
    </row>
    <row r="7" spans="1:125" s="3" customFormat="1" ht="28.5" customHeight="1">
      <c r="A7" s="114" t="s">
        <v>782</v>
      </c>
      <c r="B7" s="220"/>
      <c r="C7" s="220"/>
      <c r="D7" s="148"/>
      <c r="E7" s="148"/>
      <c r="F7" s="220"/>
      <c r="G7" s="220"/>
      <c r="H7" s="148"/>
      <c r="I7" s="148"/>
      <c r="J7" s="220"/>
      <c r="K7" s="220"/>
      <c r="L7" s="148"/>
      <c r="M7" s="220"/>
      <c r="N7" s="148"/>
      <c r="O7" s="220"/>
      <c r="P7" s="148"/>
      <c r="Q7" s="220"/>
      <c r="R7" s="148"/>
      <c r="S7" s="220"/>
      <c r="T7" s="148"/>
      <c r="U7" s="203"/>
      <c r="V7" s="203"/>
      <c r="W7" s="203"/>
      <c r="X7" s="203"/>
      <c r="Y7" s="203"/>
      <c r="Z7" s="203"/>
      <c r="AA7" s="23"/>
      <c r="AB7" s="23"/>
      <c r="AC7" s="23"/>
      <c r="AD7" s="23"/>
    </row>
    <row r="8" spans="1:125" s="3" customFormat="1" ht="28.5" customHeight="1">
      <c r="A8" s="114" t="s">
        <v>1399</v>
      </c>
      <c r="B8" s="220"/>
      <c r="C8" s="148"/>
      <c r="D8" s="220"/>
      <c r="E8" s="148"/>
      <c r="F8" s="220"/>
      <c r="G8" s="148"/>
      <c r="H8" s="220"/>
      <c r="I8" s="148"/>
      <c r="J8" s="220"/>
      <c r="K8" s="148"/>
      <c r="L8" s="220"/>
      <c r="M8" s="148"/>
      <c r="N8" s="220"/>
      <c r="O8" s="148"/>
      <c r="P8" s="203"/>
      <c r="Q8" s="203"/>
      <c r="R8" s="203"/>
      <c r="S8" s="203"/>
      <c r="T8" s="203"/>
      <c r="U8" s="203"/>
      <c r="V8" s="23"/>
      <c r="W8" s="23"/>
      <c r="X8" s="23"/>
      <c r="Y8" s="23"/>
    </row>
    <row r="9" spans="1:125" s="4" customFormat="1" ht="24.65" customHeight="1">
      <c r="A9" s="5" t="s">
        <v>97</v>
      </c>
      <c r="B9" s="7"/>
      <c r="C9" s="7"/>
      <c r="D9" s="7"/>
      <c r="E9" s="7"/>
      <c r="F9" s="7"/>
      <c r="G9" s="7"/>
      <c r="H9" s="7"/>
      <c r="I9" s="7"/>
      <c r="J9" s="7"/>
      <c r="K9" s="7"/>
      <c r="L9" s="7"/>
      <c r="M9" s="7"/>
    </row>
  </sheetData>
  <hyperlinks>
    <hyperlink ref="A9" location="Contents!A1" display="&lt;&lt; link back to contents &gt;&gt;"/>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825"/>
  <sheetViews>
    <sheetView showGridLines="0" workbookViewId="0">
      <selection activeCell="M3" sqref="M3"/>
    </sheetView>
  </sheetViews>
  <sheetFormatPr defaultRowHeight="14.5"/>
  <cols>
    <col min="1" max="1" width="30.453125" customWidth="1"/>
    <col min="2" max="6" width="14" customWidth="1"/>
    <col min="7" max="15" width="14" style="1" customWidth="1"/>
    <col min="16" max="61" width="8.7265625" style="1"/>
  </cols>
  <sheetData>
    <row r="1" spans="1:114" s="3" customFormat="1" ht="28.5" customHeight="1" thickBot="1">
      <c r="A1" s="213" t="s">
        <v>608</v>
      </c>
      <c r="B1" s="261"/>
      <c r="C1" s="261"/>
      <c r="D1" s="26"/>
      <c r="E1" s="26"/>
      <c r="F1" s="261"/>
      <c r="G1" s="26"/>
      <c r="H1" s="261"/>
      <c r="I1" s="26"/>
      <c r="J1" s="26"/>
      <c r="K1" s="26"/>
      <c r="L1" s="26"/>
      <c r="M1" s="26"/>
      <c r="N1" s="26"/>
      <c r="O1" s="26"/>
    </row>
    <row r="2" spans="1:114" s="3" customFormat="1" ht="28.5" customHeight="1" thickTop="1">
      <c r="A2" s="114" t="s">
        <v>500</v>
      </c>
      <c r="B2" s="261"/>
      <c r="C2" s="261"/>
      <c r="D2" s="26"/>
      <c r="E2" s="26"/>
      <c r="F2" s="261"/>
      <c r="G2" s="26"/>
      <c r="H2" s="261"/>
      <c r="I2" s="26"/>
      <c r="J2" s="26"/>
      <c r="K2" s="26"/>
      <c r="L2" s="26"/>
      <c r="M2" s="26"/>
      <c r="N2" s="26"/>
      <c r="O2" s="26"/>
    </row>
    <row r="3" spans="1:114" s="113" customFormat="1" ht="28.5" customHeight="1">
      <c r="A3" s="4" t="s">
        <v>249</v>
      </c>
      <c r="B3" s="262"/>
      <c r="C3" s="262"/>
      <c r="D3" s="201"/>
      <c r="E3" s="201"/>
      <c r="F3" s="262"/>
      <c r="G3" s="201"/>
      <c r="H3" s="262"/>
      <c r="I3" s="201"/>
      <c r="J3" s="201"/>
      <c r="K3" s="201"/>
      <c r="L3" s="201"/>
      <c r="M3" s="201"/>
      <c r="N3" s="201"/>
      <c r="O3" s="201"/>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row>
    <row r="4" spans="1:114" s="46" customFormat="1" ht="28.5" customHeight="1">
      <c r="A4" s="114" t="s">
        <v>606</v>
      </c>
      <c r="B4" s="263"/>
      <c r="C4" s="263"/>
      <c r="D4" s="202"/>
      <c r="E4" s="202"/>
      <c r="F4" s="263"/>
      <c r="G4" s="202"/>
      <c r="H4" s="263"/>
      <c r="I4" s="202"/>
      <c r="J4" s="202"/>
      <c r="K4" s="202"/>
      <c r="L4" s="202"/>
      <c r="M4" s="202"/>
      <c r="N4" s="202"/>
      <c r="O4" s="202"/>
      <c r="P4" s="182"/>
      <c r="Q4" s="182"/>
      <c r="R4" s="182"/>
      <c r="S4" s="182"/>
    </row>
    <row r="5" spans="1:114" s="46" customFormat="1" ht="28.5" customHeight="1">
      <c r="A5" s="114" t="s">
        <v>1210</v>
      </c>
      <c r="B5" s="263"/>
      <c r="C5" s="263"/>
      <c r="D5" s="202"/>
      <c r="E5" s="202"/>
      <c r="F5" s="263"/>
      <c r="G5" s="202"/>
      <c r="H5" s="263"/>
      <c r="I5" s="202"/>
      <c r="J5" s="202"/>
      <c r="K5" s="202"/>
      <c r="L5" s="202"/>
      <c r="M5" s="202"/>
      <c r="N5" s="202"/>
      <c r="O5" s="202"/>
      <c r="P5" s="182"/>
      <c r="Q5" s="182"/>
      <c r="R5" s="182"/>
      <c r="S5" s="182"/>
    </row>
    <row r="6" spans="1:114" s="4" customFormat="1" ht="30" customHeight="1">
      <c r="A6" s="5" t="s">
        <v>97</v>
      </c>
      <c r="G6" s="113"/>
      <c r="H6" s="113"/>
      <c r="I6" s="113"/>
      <c r="J6" s="113"/>
    </row>
    <row r="7" spans="1:114" ht="94.5" customHeight="1">
      <c r="A7" s="493" t="s">
        <v>607</v>
      </c>
      <c r="B7" s="494" t="s">
        <v>227</v>
      </c>
      <c r="C7" s="494" t="s">
        <v>228</v>
      </c>
      <c r="D7" s="494" t="s">
        <v>229</v>
      </c>
      <c r="E7" s="494" t="s">
        <v>230</v>
      </c>
      <c r="F7" s="494" t="s">
        <v>609</v>
      </c>
      <c r="G7" s="497" t="s">
        <v>1211</v>
      </c>
      <c r="H7" s="498" t="s">
        <v>1615</v>
      </c>
      <c r="I7" s="498" t="s">
        <v>1616</v>
      </c>
      <c r="BJ7" s="1"/>
    </row>
    <row r="8" spans="1:114">
      <c r="A8" s="264" t="s">
        <v>231</v>
      </c>
      <c r="B8" s="265">
        <v>138</v>
      </c>
      <c r="C8" s="265">
        <v>143</v>
      </c>
      <c r="D8" s="265">
        <v>148</v>
      </c>
      <c r="E8" s="495">
        <v>149</v>
      </c>
      <c r="F8" s="496">
        <v>0.16445916114790288</v>
      </c>
      <c r="G8" s="629">
        <v>113</v>
      </c>
      <c r="H8" s="630">
        <v>112</v>
      </c>
      <c r="I8" s="631">
        <v>0.13343426490445595</v>
      </c>
      <c r="BJ8" s="1"/>
    </row>
    <row r="9" spans="1:114">
      <c r="A9" s="264" t="s">
        <v>232</v>
      </c>
      <c r="B9" s="265">
        <v>34</v>
      </c>
      <c r="C9" s="265">
        <v>31</v>
      </c>
      <c r="D9" s="265">
        <v>33</v>
      </c>
      <c r="E9" s="495">
        <v>34</v>
      </c>
      <c r="F9" s="496">
        <v>3.7527593818984545E-2</v>
      </c>
      <c r="G9" s="629">
        <v>19</v>
      </c>
      <c r="H9" s="630">
        <v>27</v>
      </c>
      <c r="I9" s="631">
        <v>3.2570890789312162E-2</v>
      </c>
      <c r="BJ9" s="1"/>
    </row>
    <row r="10" spans="1:114">
      <c r="A10" s="264" t="s">
        <v>157</v>
      </c>
      <c r="B10" s="265">
        <v>54</v>
      </c>
      <c r="C10" s="265">
        <v>55</v>
      </c>
      <c r="D10" s="265">
        <v>57</v>
      </c>
      <c r="E10" s="495">
        <v>55</v>
      </c>
      <c r="F10" s="496">
        <v>6.0706401766004413E-2</v>
      </c>
      <c r="G10" s="629">
        <v>40</v>
      </c>
      <c r="H10" s="630">
        <v>46</v>
      </c>
      <c r="I10" s="631">
        <v>5.5280494291910461E-2</v>
      </c>
      <c r="BJ10" s="1"/>
    </row>
    <row r="11" spans="1:114">
      <c r="A11" s="264" t="s">
        <v>233</v>
      </c>
      <c r="B11" s="265">
        <v>65</v>
      </c>
      <c r="C11" s="265">
        <v>65</v>
      </c>
      <c r="D11" s="265">
        <v>61</v>
      </c>
      <c r="E11" s="495">
        <v>57</v>
      </c>
      <c r="F11" s="496">
        <v>6.2913907284768214E-2</v>
      </c>
      <c r="G11" s="629">
        <v>57</v>
      </c>
      <c r="H11" s="630">
        <v>71</v>
      </c>
      <c r="I11" s="631">
        <v>8.4209664879905055E-2</v>
      </c>
      <c r="BJ11" s="1"/>
    </row>
    <row r="12" spans="1:114">
      <c r="A12" s="264" t="s">
        <v>234</v>
      </c>
      <c r="B12" s="265">
        <v>154</v>
      </c>
      <c r="C12" s="265">
        <v>153</v>
      </c>
      <c r="D12" s="265">
        <v>151</v>
      </c>
      <c r="E12" s="495">
        <v>153</v>
      </c>
      <c r="F12" s="496">
        <v>0.16887417218543047</v>
      </c>
      <c r="G12" s="629">
        <v>146</v>
      </c>
      <c r="H12" s="630">
        <v>148</v>
      </c>
      <c r="I12" s="631">
        <v>0.17705307091124839</v>
      </c>
      <c r="BJ12" s="1"/>
    </row>
    <row r="13" spans="1:114">
      <c r="A13" s="264" t="s">
        <v>235</v>
      </c>
      <c r="B13" s="265">
        <v>76</v>
      </c>
      <c r="C13" s="265">
        <v>72</v>
      </c>
      <c r="D13" s="265">
        <v>73</v>
      </c>
      <c r="E13" s="495">
        <v>72</v>
      </c>
      <c r="F13" s="496">
        <v>7.9470198675496692E-2</v>
      </c>
      <c r="G13" s="629">
        <v>37</v>
      </c>
      <c r="H13" s="630">
        <v>38</v>
      </c>
      <c r="I13" s="631">
        <v>4.4846352142068002E-2</v>
      </c>
      <c r="BJ13" s="1"/>
    </row>
    <row r="14" spans="1:114">
      <c r="A14" s="264" t="s">
        <v>236</v>
      </c>
      <c r="B14" s="265">
        <v>108</v>
      </c>
      <c r="C14" s="265">
        <v>114</v>
      </c>
      <c r="D14" s="265">
        <v>121</v>
      </c>
      <c r="E14" s="495">
        <v>123</v>
      </c>
      <c r="F14" s="496">
        <v>0.13576158940397351</v>
      </c>
      <c r="G14" s="629">
        <v>61</v>
      </c>
      <c r="H14" s="630">
        <v>73</v>
      </c>
      <c r="I14" s="631">
        <v>8.6787511763983777E-2</v>
      </c>
      <c r="BJ14" s="1"/>
    </row>
    <row r="15" spans="1:114">
      <c r="A15" s="264" t="s">
        <v>237</v>
      </c>
      <c r="B15" s="265">
        <v>95</v>
      </c>
      <c r="C15" s="265">
        <v>91</v>
      </c>
      <c r="D15" s="265">
        <v>88</v>
      </c>
      <c r="E15" s="495">
        <v>91</v>
      </c>
      <c r="F15" s="496">
        <v>0.10044150110375276</v>
      </c>
      <c r="G15" s="629">
        <v>82</v>
      </c>
      <c r="H15" s="630">
        <v>95</v>
      </c>
      <c r="I15" s="631">
        <v>0.11354801751299151</v>
      </c>
      <c r="BJ15" s="1"/>
    </row>
    <row r="16" spans="1:114">
      <c r="A16" s="264" t="s">
        <v>238</v>
      </c>
      <c r="B16" s="265">
        <v>39</v>
      </c>
      <c r="C16" s="265">
        <v>41</v>
      </c>
      <c r="D16" s="265">
        <v>38</v>
      </c>
      <c r="E16" s="495">
        <v>38</v>
      </c>
      <c r="F16" s="496">
        <v>4.194260485651214E-2</v>
      </c>
      <c r="G16" s="629">
        <v>23</v>
      </c>
      <c r="H16" s="630">
        <v>12</v>
      </c>
      <c r="I16" s="631">
        <v>1.4444126191742705E-2</v>
      </c>
      <c r="BJ16" s="1"/>
    </row>
    <row r="17" spans="1:62" ht="28">
      <c r="A17" s="264" t="s">
        <v>239</v>
      </c>
      <c r="B17" s="265">
        <v>25</v>
      </c>
      <c r="C17" s="265">
        <v>24</v>
      </c>
      <c r="D17" s="265">
        <v>22</v>
      </c>
      <c r="E17" s="495">
        <v>20</v>
      </c>
      <c r="F17" s="496">
        <v>2.2075055187637971E-2</v>
      </c>
      <c r="G17" s="629">
        <v>17</v>
      </c>
      <c r="H17" s="630">
        <v>16</v>
      </c>
      <c r="I17" s="631">
        <v>1.9190637914808299E-2</v>
      </c>
      <c r="BJ17" s="1"/>
    </row>
    <row r="18" spans="1:62">
      <c r="A18" s="264" t="s">
        <v>240</v>
      </c>
      <c r="B18" s="265">
        <v>31</v>
      </c>
      <c r="C18" s="265">
        <v>33</v>
      </c>
      <c r="D18" s="265">
        <v>34</v>
      </c>
      <c r="E18" s="495">
        <v>35</v>
      </c>
      <c r="F18" s="496">
        <v>3.8631346578366449E-2</v>
      </c>
      <c r="G18" s="629">
        <v>20</v>
      </c>
      <c r="H18" s="630">
        <v>25</v>
      </c>
      <c r="I18" s="631">
        <v>3.0033962109742622E-2</v>
      </c>
      <c r="BJ18" s="1"/>
    </row>
    <row r="19" spans="1:62">
      <c r="A19" s="264" t="s">
        <v>241</v>
      </c>
      <c r="B19" s="265">
        <v>5</v>
      </c>
      <c r="C19" s="265">
        <v>5</v>
      </c>
      <c r="D19" s="265">
        <v>4</v>
      </c>
      <c r="E19" s="495">
        <v>5</v>
      </c>
      <c r="F19" s="496">
        <v>5.5187637969094927E-3</v>
      </c>
      <c r="G19" s="629">
        <v>4</v>
      </c>
      <c r="H19" s="630">
        <v>5</v>
      </c>
      <c r="I19" s="631">
        <v>5.9740578583411747E-3</v>
      </c>
      <c r="BJ19" s="1"/>
    </row>
    <row r="20" spans="1:62">
      <c r="A20" s="264" t="s">
        <v>242</v>
      </c>
      <c r="B20" s="265">
        <v>22</v>
      </c>
      <c r="C20" s="265">
        <v>21</v>
      </c>
      <c r="D20" s="265">
        <v>19</v>
      </c>
      <c r="E20" s="495">
        <v>19</v>
      </c>
      <c r="F20" s="496">
        <v>2.097130242825607E-2</v>
      </c>
      <c r="G20" s="629">
        <v>43</v>
      </c>
      <c r="H20" s="630">
        <v>41</v>
      </c>
      <c r="I20" s="631">
        <v>4.8979090797495795E-2</v>
      </c>
      <c r="BJ20" s="1"/>
    </row>
    <row r="21" spans="1:62">
      <c r="A21" s="264" t="s">
        <v>243</v>
      </c>
      <c r="B21" s="265">
        <v>48</v>
      </c>
      <c r="C21" s="265">
        <v>48</v>
      </c>
      <c r="D21" s="265">
        <v>50</v>
      </c>
      <c r="E21" s="495">
        <v>54</v>
      </c>
      <c r="F21" s="496">
        <v>5.9602649006622516E-2</v>
      </c>
      <c r="G21" s="629">
        <v>165</v>
      </c>
      <c r="H21" s="630">
        <v>128</v>
      </c>
      <c r="I21" s="631">
        <v>0.15311592127337451</v>
      </c>
      <c r="BJ21" s="1"/>
    </row>
    <row r="22" spans="1:62">
      <c r="A22" s="264" t="s">
        <v>244</v>
      </c>
      <c r="B22" s="265">
        <v>2</v>
      </c>
      <c r="C22" s="265">
        <v>2</v>
      </c>
      <c r="D22" s="265">
        <v>2</v>
      </c>
      <c r="E22" s="495">
        <v>1</v>
      </c>
      <c r="F22" s="496">
        <v>1.1037527593818985E-3</v>
      </c>
      <c r="G22" s="629">
        <v>1</v>
      </c>
      <c r="H22" s="630" t="s">
        <v>967</v>
      </c>
      <c r="I22" s="631" t="s">
        <v>967</v>
      </c>
      <c r="BJ22" s="1"/>
    </row>
    <row r="23" spans="1:62">
      <c r="A23" s="266" t="s">
        <v>245</v>
      </c>
      <c r="B23" s="265">
        <v>897</v>
      </c>
      <c r="C23" s="265">
        <v>897</v>
      </c>
      <c r="D23" s="265">
        <v>903</v>
      </c>
      <c r="E23" s="495">
        <v>906</v>
      </c>
      <c r="F23" s="496">
        <v>1</v>
      </c>
      <c r="G23" s="629">
        <v>897</v>
      </c>
      <c r="H23" s="630">
        <v>838</v>
      </c>
      <c r="I23" s="631">
        <v>1</v>
      </c>
      <c r="BJ23" s="1"/>
    </row>
    <row r="24" spans="1:62" s="1" customFormat="1"/>
    <row r="25" spans="1:62" s="1" customFormat="1"/>
    <row r="26" spans="1:62" s="1" customFormat="1"/>
    <row r="27" spans="1:62" s="1" customFormat="1"/>
    <row r="28" spans="1:62" s="1" customFormat="1"/>
    <row r="29" spans="1:62" s="1" customFormat="1"/>
    <row r="30" spans="1:62" s="1" customFormat="1"/>
    <row r="31" spans="1:62" s="1" customFormat="1"/>
    <row r="32" spans="1:6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6"/>
  <sheetViews>
    <sheetView showGridLines="0" workbookViewId="0">
      <selection activeCell="M3" sqref="M3"/>
    </sheetView>
  </sheetViews>
  <sheetFormatPr defaultRowHeight="14.5"/>
  <sheetData>
    <row r="1" spans="1:114" s="3" customFormat="1" ht="28.5" customHeight="1" thickBot="1">
      <c r="A1" s="213" t="s">
        <v>1617</v>
      </c>
      <c r="B1" s="261"/>
      <c r="C1" s="261"/>
      <c r="D1" s="26"/>
      <c r="E1" s="26"/>
      <c r="F1" s="261"/>
      <c r="G1" s="26"/>
      <c r="H1" s="261"/>
      <c r="I1" s="26"/>
      <c r="J1" s="26"/>
      <c r="K1" s="26"/>
      <c r="L1" s="26"/>
      <c r="M1" s="26"/>
      <c r="N1" s="26"/>
      <c r="O1" s="26"/>
    </row>
    <row r="2" spans="1:114" s="3" customFormat="1" ht="28.5" customHeight="1" thickTop="1">
      <c r="A2" s="114" t="s">
        <v>610</v>
      </c>
      <c r="B2" s="261"/>
      <c r="C2" s="261"/>
      <c r="D2" s="26"/>
      <c r="E2" s="26"/>
      <c r="F2" s="261"/>
      <c r="G2" s="26"/>
      <c r="H2" s="261"/>
      <c r="I2" s="26"/>
      <c r="J2" s="26"/>
      <c r="K2" s="26"/>
      <c r="L2" s="26"/>
      <c r="M2" s="26"/>
      <c r="N2" s="26"/>
      <c r="O2" s="26"/>
    </row>
    <row r="3" spans="1:114" s="113" customFormat="1" ht="28.5" customHeight="1">
      <c r="A3" s="4" t="s">
        <v>249</v>
      </c>
      <c r="B3" s="262"/>
      <c r="C3" s="262"/>
      <c r="D3" s="201"/>
      <c r="E3" s="201"/>
      <c r="F3" s="262"/>
      <c r="G3" s="201"/>
      <c r="H3" s="262"/>
      <c r="I3" s="201"/>
      <c r="J3" s="201"/>
      <c r="K3" s="201"/>
      <c r="L3" s="201"/>
      <c r="M3" s="201"/>
      <c r="N3" s="201"/>
      <c r="O3" s="201"/>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row>
    <row r="4" spans="1:114" s="46" customFormat="1" ht="28.5" customHeight="1">
      <c r="A4" s="114" t="s">
        <v>606</v>
      </c>
      <c r="B4" s="263"/>
      <c r="C4" s="263"/>
      <c r="D4" s="202"/>
      <c r="E4" s="202"/>
      <c r="F4" s="263"/>
      <c r="G4" s="202"/>
      <c r="H4" s="263"/>
      <c r="I4" s="202"/>
      <c r="J4" s="202"/>
      <c r="K4" s="202"/>
      <c r="L4" s="202"/>
      <c r="M4" s="202"/>
      <c r="N4" s="202"/>
      <c r="O4" s="202"/>
      <c r="P4" s="182"/>
      <c r="Q4" s="182"/>
      <c r="R4" s="182"/>
      <c r="S4" s="182"/>
    </row>
    <row r="5" spans="1:114" s="46" customFormat="1" ht="28.5" customHeight="1">
      <c r="A5" s="114" t="s">
        <v>1210</v>
      </c>
      <c r="B5" s="263"/>
      <c r="C5" s="263"/>
      <c r="D5" s="202"/>
      <c r="E5" s="202"/>
      <c r="F5" s="263"/>
      <c r="G5" s="202"/>
      <c r="H5" s="263"/>
      <c r="I5" s="202"/>
      <c r="J5" s="202"/>
      <c r="K5" s="202"/>
      <c r="L5" s="202"/>
      <c r="M5" s="202"/>
      <c r="N5" s="202"/>
      <c r="O5" s="202"/>
      <c r="P5" s="182"/>
      <c r="Q5" s="182"/>
      <c r="R5" s="182"/>
      <c r="S5" s="182"/>
    </row>
    <row r="6" spans="1:114" s="4" customFormat="1" ht="30" customHeight="1">
      <c r="A6" s="5" t="s">
        <v>97</v>
      </c>
      <c r="G6" s="113"/>
      <c r="H6" s="113"/>
      <c r="I6" s="113"/>
      <c r="J6" s="113"/>
    </row>
  </sheetData>
  <hyperlinks>
    <hyperlink ref="A6" location="Contents!A1" display="&lt;&lt; link back to contents &gt;&g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workbookViewId="0">
      <selection activeCell="B13" sqref="B13"/>
    </sheetView>
  </sheetViews>
  <sheetFormatPr defaultColWidth="46.453125" defaultRowHeight="32.65" customHeight="1"/>
  <cols>
    <col min="1" max="1" width="53.26953125" style="1" customWidth="1"/>
    <col min="2" max="2" width="94.7265625" style="1" customWidth="1"/>
    <col min="3" max="16384" width="46.453125" style="1"/>
  </cols>
  <sheetData>
    <row r="1" spans="1:2" ht="32.65" customHeight="1">
      <c r="A1" s="284" t="s">
        <v>120</v>
      </c>
      <c r="B1" s="284" t="s">
        <v>121</v>
      </c>
    </row>
    <row r="2" spans="1:2" ht="32.65" customHeight="1">
      <c r="A2" s="284" t="s">
        <v>122</v>
      </c>
      <c r="B2" s="284" t="s">
        <v>123</v>
      </c>
    </row>
    <row r="3" spans="1:2" ht="32.65" customHeight="1">
      <c r="A3" s="284" t="s">
        <v>124</v>
      </c>
      <c r="B3" s="284" t="s">
        <v>133</v>
      </c>
    </row>
    <row r="4" spans="1:2" ht="32.65" customHeight="1">
      <c r="A4" s="284" t="s">
        <v>125</v>
      </c>
      <c r="B4" s="285" t="s">
        <v>126</v>
      </c>
    </row>
    <row r="5" spans="1:2" ht="32.65" customHeight="1">
      <c r="A5" s="284" t="s">
        <v>127</v>
      </c>
      <c r="B5" s="285" t="s">
        <v>128</v>
      </c>
    </row>
    <row r="6" spans="1:2" ht="32.65" customHeight="1">
      <c r="A6" s="284" t="s">
        <v>621</v>
      </c>
      <c r="B6" s="285" t="s">
        <v>129</v>
      </c>
    </row>
    <row r="7" spans="1:2" ht="32.65" customHeight="1">
      <c r="A7" s="284" t="s">
        <v>622</v>
      </c>
      <c r="B7" s="285" t="s">
        <v>110</v>
      </c>
    </row>
    <row r="8" spans="1:2" ht="32.65" customHeight="1">
      <c r="A8" s="284" t="s">
        <v>623</v>
      </c>
      <c r="B8" s="65" t="s">
        <v>111</v>
      </c>
    </row>
    <row r="9" spans="1:2" ht="32.65" customHeight="1">
      <c r="A9" s="284" t="s">
        <v>624</v>
      </c>
      <c r="B9" s="65" t="s">
        <v>112</v>
      </c>
    </row>
    <row r="10" spans="1:2" ht="32.65" customHeight="1">
      <c r="A10" s="284" t="s">
        <v>626</v>
      </c>
      <c r="B10" s="511" t="s">
        <v>625</v>
      </c>
    </row>
    <row r="11" spans="1:2" ht="32.65" customHeight="1">
      <c r="A11" s="284" t="s">
        <v>130</v>
      </c>
      <c r="B11" s="285" t="s">
        <v>132</v>
      </c>
    </row>
    <row r="12" spans="1:2" ht="32.65" customHeight="1">
      <c r="A12" s="512" t="s">
        <v>131</v>
      </c>
      <c r="B12" s="286">
        <v>45085</v>
      </c>
    </row>
    <row r="17" spans="1:1" ht="32.65" customHeight="1">
      <c r="A17" s="66"/>
    </row>
    <row r="18" spans="1:1" ht="32.65" customHeight="1">
      <c r="A18" s="67"/>
    </row>
    <row r="22" spans="1:1" ht="32.65" customHeight="1">
      <c r="A22" s="68"/>
    </row>
    <row r="23" spans="1:1" ht="32.65" customHeight="1">
      <c r="A23" s="68"/>
    </row>
    <row r="24" spans="1:1" ht="32.65" customHeight="1">
      <c r="A24" s="67"/>
    </row>
    <row r="29" spans="1:1" ht="32.65" customHeight="1">
      <c r="A29" s="513"/>
    </row>
    <row r="31" spans="1:1" ht="32.65" customHeight="1">
      <c r="A31" s="513"/>
    </row>
    <row r="36" spans="1:1" ht="32.65" customHeight="1">
      <c r="A36" s="513"/>
    </row>
    <row r="37" spans="1:1" ht="32.65" customHeight="1">
      <c r="A37" s="68"/>
    </row>
    <row r="38" spans="1:1" ht="32.65" customHeight="1">
      <c r="A38" s="68"/>
    </row>
    <row r="39" spans="1:1" ht="32.65" customHeight="1">
      <c r="A39" s="68"/>
    </row>
    <row r="43" spans="1:1" ht="32.65" customHeight="1">
      <c r="A43" s="514"/>
    </row>
    <row r="44" spans="1:1" ht="32.65" customHeight="1">
      <c r="A44" s="515"/>
    </row>
    <row r="45" spans="1:1" ht="32.65" customHeight="1">
      <c r="A45" s="515"/>
    </row>
    <row r="46" spans="1:1" ht="32.65" customHeight="1">
      <c r="A46" s="515"/>
    </row>
    <row r="47" spans="1:1" ht="32.65" customHeight="1">
      <c r="A47" s="515"/>
    </row>
    <row r="48" spans="1:1" ht="32.65" customHeight="1">
      <c r="A48" s="515"/>
    </row>
    <row r="49" spans="1:1" ht="32.65" customHeight="1">
      <c r="A49" s="515"/>
    </row>
    <row r="50" spans="1:1" ht="32.65" customHeight="1">
      <c r="A50" s="515"/>
    </row>
    <row r="51" spans="1:1" ht="32.65" customHeight="1">
      <c r="A51" s="515"/>
    </row>
    <row r="53" spans="1:1" ht="32.65" customHeight="1">
      <c r="A53" s="514"/>
    </row>
    <row r="54" spans="1:1" ht="32.65" customHeight="1">
      <c r="A54" s="515"/>
    </row>
    <row r="55" spans="1:1" ht="32.65" customHeight="1">
      <c r="A55" s="515"/>
    </row>
    <row r="57" spans="1:1" ht="32.65" customHeight="1">
      <c r="A57" s="514"/>
    </row>
    <row r="58" spans="1:1" ht="32.65" customHeight="1">
      <c r="A58" s="515"/>
    </row>
  </sheetData>
  <hyperlinks>
    <hyperlink ref="B9" r:id="rId1"/>
    <hyperlink ref="B8" r:id="rId2"/>
  </hyperlinks>
  <pageMargins left="0.7" right="0.7" top="0.75" bottom="0.75" header="0.3" footer="0.3"/>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49"/>
  <sheetViews>
    <sheetView topLeftCell="A7" workbookViewId="0">
      <selection activeCell="G48" sqref="G48:G49"/>
    </sheetView>
  </sheetViews>
  <sheetFormatPr defaultColWidth="8.7265625" defaultRowHeight="14"/>
  <cols>
    <col min="1" max="1" width="25.7265625" style="25" customWidth="1"/>
    <col min="2" max="3" width="24" style="25" customWidth="1"/>
    <col min="4" max="4" width="18.453125" style="25" customWidth="1"/>
    <col min="5" max="5" width="23.7265625" style="25" customWidth="1"/>
    <col min="6" max="6" width="20.26953125" style="25" customWidth="1"/>
    <col min="7" max="7" width="19.7265625" style="25" customWidth="1"/>
    <col min="8" max="14" width="8.7265625" style="25"/>
    <col min="15" max="23" width="9.54296875" style="25" bestFit="1" customWidth="1"/>
    <col min="24" max="38" width="10.26953125" style="25" bestFit="1" customWidth="1"/>
    <col min="39" max="54" width="9.54296875" style="25" bestFit="1" customWidth="1"/>
    <col min="55" max="63" width="10.26953125" style="25" bestFit="1" customWidth="1"/>
    <col min="64" max="65" width="9.54296875" style="25" bestFit="1" customWidth="1"/>
    <col min="66" max="66" width="10.26953125" style="25" bestFit="1" customWidth="1"/>
    <col min="67" max="75" width="9.54296875" style="25" bestFit="1" customWidth="1"/>
    <col min="76" max="80" width="10.26953125" style="25" bestFit="1" customWidth="1"/>
    <col min="81" max="87" width="11.26953125" style="25" bestFit="1" customWidth="1"/>
    <col min="88" max="16384" width="8.7265625" style="25"/>
  </cols>
  <sheetData>
    <row r="1" spans="1:120" s="3" customFormat="1" ht="28.5" customHeight="1" thickBot="1">
      <c r="A1" s="213" t="s">
        <v>1327</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1279</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1280</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3" customFormat="1" ht="28.5" customHeight="1">
      <c r="A5" s="114" t="s">
        <v>1281</v>
      </c>
      <c r="B5" s="220"/>
      <c r="C5" s="148"/>
      <c r="D5" s="220"/>
      <c r="E5" s="148"/>
      <c r="F5" s="220"/>
      <c r="G5" s="148"/>
      <c r="H5" s="220"/>
      <c r="I5" s="148"/>
      <c r="J5" s="220"/>
      <c r="K5" s="148"/>
      <c r="L5" s="220"/>
      <c r="M5" s="148"/>
      <c r="N5" s="220"/>
      <c r="O5" s="148"/>
      <c r="P5" s="203"/>
      <c r="Q5" s="203"/>
      <c r="R5" s="203"/>
      <c r="S5" s="203"/>
      <c r="T5" s="203"/>
      <c r="U5" s="203"/>
      <c r="V5" s="23"/>
      <c r="W5" s="23"/>
      <c r="X5" s="23"/>
      <c r="Y5" s="23"/>
    </row>
    <row r="6" spans="1:120" s="3" customFormat="1" ht="28.5" customHeight="1">
      <c r="A6" s="114" t="s">
        <v>1282</v>
      </c>
      <c r="B6" s="220"/>
      <c r="C6" s="148"/>
      <c r="D6" s="220"/>
      <c r="E6" s="148"/>
      <c r="F6" s="220"/>
      <c r="G6" s="148"/>
      <c r="H6" s="220"/>
      <c r="I6" s="148"/>
      <c r="J6" s="220"/>
      <c r="K6" s="148"/>
      <c r="L6" s="220"/>
      <c r="M6" s="148"/>
      <c r="N6" s="220"/>
      <c r="O6" s="148"/>
      <c r="P6" s="203"/>
      <c r="Q6" s="203"/>
      <c r="R6" s="203"/>
      <c r="S6" s="203"/>
      <c r="T6" s="203"/>
      <c r="U6" s="203"/>
      <c r="V6" s="23"/>
      <c r="W6" s="23"/>
      <c r="X6" s="23"/>
      <c r="Y6" s="23"/>
    </row>
    <row r="7" spans="1:120" s="4" customFormat="1" ht="24.65" customHeight="1">
      <c r="A7" s="5" t="s">
        <v>97</v>
      </c>
    </row>
    <row r="8" spans="1:120" ht="86.15" customHeight="1">
      <c r="A8" s="131" t="s">
        <v>323</v>
      </c>
      <c r="B8" s="226" t="s">
        <v>1283</v>
      </c>
      <c r="C8" s="26" t="s">
        <v>1284</v>
      </c>
      <c r="D8" s="226" t="s">
        <v>1285</v>
      </c>
      <c r="E8" s="226" t="s">
        <v>1286</v>
      </c>
      <c r="F8" s="226" t="s">
        <v>1373</v>
      </c>
      <c r="G8" s="226" t="s">
        <v>1287</v>
      </c>
    </row>
    <row r="9" spans="1:120">
      <c r="A9" s="86" t="s">
        <v>1288</v>
      </c>
      <c r="B9" s="178">
        <v>453</v>
      </c>
      <c r="C9" s="133" t="s">
        <v>891</v>
      </c>
      <c r="D9" s="178">
        <v>1249</v>
      </c>
      <c r="E9" s="133" t="s">
        <v>891</v>
      </c>
      <c r="F9" s="527">
        <v>82.699999999999989</v>
      </c>
      <c r="G9" s="133" t="s">
        <v>891</v>
      </c>
    </row>
    <row r="10" spans="1:120">
      <c r="A10" s="86" t="s">
        <v>1289</v>
      </c>
      <c r="B10" s="178">
        <v>469</v>
      </c>
      <c r="C10" s="133" t="s">
        <v>891</v>
      </c>
      <c r="D10" s="178">
        <v>1267</v>
      </c>
      <c r="E10" s="133" t="s">
        <v>891</v>
      </c>
      <c r="F10" s="527">
        <v>82.1</v>
      </c>
      <c r="G10" s="133" t="s">
        <v>891</v>
      </c>
    </row>
    <row r="11" spans="1:120">
      <c r="A11" s="86" t="s">
        <v>1290</v>
      </c>
      <c r="B11" s="178">
        <v>426</v>
      </c>
      <c r="C11" s="133" t="s">
        <v>891</v>
      </c>
      <c r="D11" s="178">
        <v>1172</v>
      </c>
      <c r="E11" s="133" t="s">
        <v>891</v>
      </c>
      <c r="F11" s="527">
        <v>71.399999999999991</v>
      </c>
      <c r="G11" s="133" t="s">
        <v>891</v>
      </c>
    </row>
    <row r="12" spans="1:120">
      <c r="A12" s="86" t="s">
        <v>1291</v>
      </c>
      <c r="B12" s="178">
        <v>421</v>
      </c>
      <c r="C12" s="133" t="s">
        <v>891</v>
      </c>
      <c r="D12" s="178">
        <v>1128</v>
      </c>
      <c r="E12" s="133" t="s">
        <v>891</v>
      </c>
      <c r="F12" s="527">
        <v>67.599999999999994</v>
      </c>
      <c r="G12" s="133" t="s">
        <v>891</v>
      </c>
    </row>
    <row r="13" spans="1:120">
      <c r="A13" s="86" t="s">
        <v>1292</v>
      </c>
      <c r="B13" s="178">
        <v>396</v>
      </c>
      <c r="C13" s="212">
        <f>(ROI_overnight_trips75[[#This Row],[Number of Overnight trips in NI by RoI residents (thousand)]]-B9)/B9</f>
        <v>-0.12582781456953643</v>
      </c>
      <c r="D13" s="178">
        <v>1004</v>
      </c>
      <c r="E13" s="212">
        <f>(ROI_overnight_trips75[[#This Row],[Number of Nights during Overnight trips by RoI residents in NI (thousand)]]-D9)/D9</f>
        <v>-0.19615692554043235</v>
      </c>
      <c r="F13" s="527">
        <v>59</v>
      </c>
      <c r="G13" s="212">
        <f>(ROI_overnight_trips75[[#This Row],[Estimated Expenditure during Overnight Trips by RoI residents in NI (EURO millions)]]-F9)/F9</f>
        <v>-0.28657799274486084</v>
      </c>
    </row>
    <row r="14" spans="1:120">
      <c r="A14" s="86" t="s">
        <v>1293</v>
      </c>
      <c r="B14" s="178">
        <v>327</v>
      </c>
      <c r="C14" s="212">
        <f>(ROI_overnight_trips75[[#This Row],[Number of Overnight trips in NI by RoI residents (thousand)]]-B10)/B10</f>
        <v>-0.30277185501066101</v>
      </c>
      <c r="D14" s="178">
        <v>850</v>
      </c>
      <c r="E14" s="212">
        <f>(ROI_overnight_trips75[[#This Row],[Number of Nights during Overnight trips by RoI residents in NI (thousand)]]-D10)/D10</f>
        <v>-0.32912391475927388</v>
      </c>
      <c r="F14" s="527">
        <v>58.999999999999993</v>
      </c>
      <c r="G14" s="212">
        <f>(ROI_overnight_trips75[[#This Row],[Estimated Expenditure during Overnight Trips by RoI residents in NI (EURO millions)]]-F10)/F10</f>
        <v>-0.28136419001218033</v>
      </c>
    </row>
    <row r="15" spans="1:120">
      <c r="A15" s="86" t="s">
        <v>1294</v>
      </c>
      <c r="B15" s="178">
        <v>335</v>
      </c>
      <c r="C15" s="212">
        <f>(ROI_overnight_trips75[[#This Row],[Number of Overnight trips in NI by RoI residents (thousand)]]-B11)/B11</f>
        <v>-0.21361502347417841</v>
      </c>
      <c r="D15" s="178">
        <v>932</v>
      </c>
      <c r="E15" s="212">
        <f>(ROI_overnight_trips75[[#This Row],[Number of Nights during Overnight trips by RoI residents in NI (thousand)]]-D11)/D11</f>
        <v>-0.20477815699658702</v>
      </c>
      <c r="F15" s="527">
        <v>66.2</v>
      </c>
      <c r="G15" s="212">
        <f>(ROI_overnight_trips75[[#This Row],[Estimated Expenditure during Overnight Trips by RoI residents in NI (EURO millions)]]-F11)/F11</f>
        <v>-7.2829131652660917E-2</v>
      </c>
    </row>
    <row r="16" spans="1:120">
      <c r="A16" s="86" t="s">
        <v>1295</v>
      </c>
      <c r="B16" s="178">
        <v>337</v>
      </c>
      <c r="C16" s="212">
        <f>(ROI_overnight_trips75[[#This Row],[Number of Overnight trips in NI by RoI residents (thousand)]]-B12)/B12</f>
        <v>-0.1995249406175772</v>
      </c>
      <c r="D16" s="178">
        <v>919</v>
      </c>
      <c r="E16" s="212">
        <f>(ROI_overnight_trips75[[#This Row],[Number of Nights during Overnight trips by RoI residents in NI (thousand)]]-D12)/D12</f>
        <v>-0.18528368794326242</v>
      </c>
      <c r="F16" s="527">
        <v>72.5</v>
      </c>
      <c r="G16" s="212">
        <f>(ROI_overnight_trips75[[#This Row],[Estimated Expenditure during Overnight Trips by RoI residents in NI (EURO millions)]]-F12)/F12</f>
        <v>7.2485207100591809E-2</v>
      </c>
    </row>
    <row r="17" spans="1:7">
      <c r="A17" s="86" t="s">
        <v>1296</v>
      </c>
      <c r="B17" s="178">
        <v>390</v>
      </c>
      <c r="C17" s="212">
        <f>(ROI_overnight_trips75[[#This Row],[Number of Overnight trips in NI by RoI residents (thousand)]]-B13)/B13</f>
        <v>-1.5151515151515152E-2</v>
      </c>
      <c r="D17" s="178">
        <v>1089</v>
      </c>
      <c r="E17" s="212">
        <f>(ROI_overnight_trips75[[#This Row],[Number of Nights during Overnight trips by RoI residents in NI (thousand)]]-D13)/D13</f>
        <v>8.4661354581673301E-2</v>
      </c>
      <c r="F17" s="527">
        <v>75.900000000000006</v>
      </c>
      <c r="G17" s="212">
        <f>(ROI_overnight_trips75[[#This Row],[Estimated Expenditure during Overnight Trips by RoI residents in NI (EURO millions)]]-F13)/F13</f>
        <v>0.28644067796610179</v>
      </c>
    </row>
    <row r="18" spans="1:7">
      <c r="A18" s="86" t="s">
        <v>1297</v>
      </c>
      <c r="B18" s="178">
        <v>419</v>
      </c>
      <c r="C18" s="212">
        <f>(ROI_overnight_trips75[[#This Row],[Number of Overnight trips in NI by RoI residents (thousand)]]-B14)/B14</f>
        <v>0.28134556574923547</v>
      </c>
      <c r="D18" s="178">
        <v>1092</v>
      </c>
      <c r="E18" s="212">
        <f>(ROI_overnight_trips75[[#This Row],[Number of Nights during Overnight trips by RoI residents in NI (thousand)]]-D14)/D14</f>
        <v>0.2847058823529412</v>
      </c>
      <c r="F18" s="527">
        <v>81.3</v>
      </c>
      <c r="G18" s="212">
        <f>(ROI_overnight_trips75[[#This Row],[Estimated Expenditure during Overnight Trips by RoI residents in NI (EURO millions)]]-F14)/F14</f>
        <v>0.37796610169491535</v>
      </c>
    </row>
    <row r="19" spans="1:7">
      <c r="A19" s="86" t="s">
        <v>1298</v>
      </c>
      <c r="B19" s="178">
        <v>379</v>
      </c>
      <c r="C19" s="212">
        <f>(ROI_overnight_trips75[[#This Row],[Number of Overnight trips in NI by RoI residents (thousand)]]-B15)/B15</f>
        <v>0.13134328358208955</v>
      </c>
      <c r="D19" s="178">
        <v>969</v>
      </c>
      <c r="E19" s="212">
        <f>(ROI_overnight_trips75[[#This Row],[Number of Nights during Overnight trips by RoI residents in NI (thousand)]]-D15)/D15</f>
        <v>3.9699570815450641E-2</v>
      </c>
      <c r="F19" s="527">
        <v>77.800000000000011</v>
      </c>
      <c r="G19" s="212">
        <f>(ROI_overnight_trips75[[#This Row],[Estimated Expenditure during Overnight Trips by RoI residents in NI (EURO millions)]]-F15)/F15</f>
        <v>0.17522658610271916</v>
      </c>
    </row>
    <row r="20" spans="1:7">
      <c r="A20" s="86" t="s">
        <v>1299</v>
      </c>
      <c r="B20" s="178">
        <v>360</v>
      </c>
      <c r="C20" s="212">
        <f>(ROI_overnight_trips75[[#This Row],[Number of Overnight trips in NI by RoI residents (thousand)]]-B16)/B16</f>
        <v>6.8249258160237386E-2</v>
      </c>
      <c r="D20" s="178">
        <v>969</v>
      </c>
      <c r="E20" s="212">
        <f>(ROI_overnight_trips75[[#This Row],[Number of Nights during Overnight trips by RoI residents in NI (thousand)]]-D16)/D16</f>
        <v>5.4406964091403699E-2</v>
      </c>
      <c r="F20" s="527">
        <v>80.3</v>
      </c>
      <c r="G20" s="212">
        <f>(ROI_overnight_trips75[[#This Row],[Estimated Expenditure during Overnight Trips by RoI residents in NI (EURO millions)]]-F16)/F16</f>
        <v>0.10758620689655168</v>
      </c>
    </row>
    <row r="21" spans="1:7">
      <c r="A21" s="86" t="s">
        <v>1300</v>
      </c>
      <c r="B21" s="178">
        <v>337</v>
      </c>
      <c r="C21" s="212">
        <f>(ROI_overnight_trips75[[#This Row],[Number of Overnight trips in NI by RoI residents (thousand)]]-B17)/B17</f>
        <v>-0.13589743589743589</v>
      </c>
      <c r="D21" s="178">
        <v>850</v>
      </c>
      <c r="E21" s="212">
        <f>(ROI_overnight_trips75[[#This Row],[Number of Nights during Overnight trips by RoI residents in NI (thousand)]]-D17)/D17</f>
        <v>-0.21946740128558309</v>
      </c>
      <c r="F21" s="527">
        <v>83.800000000000011</v>
      </c>
      <c r="G21" s="212">
        <f>(ROI_overnight_trips75[[#This Row],[Estimated Expenditure during Overnight Trips by RoI residents in NI (EURO millions)]]-F17)/F17</f>
        <v>0.10408432147562589</v>
      </c>
    </row>
    <row r="22" spans="1:7">
      <c r="A22" s="86" t="s">
        <v>1301</v>
      </c>
      <c r="B22" s="178">
        <v>346</v>
      </c>
      <c r="C22" s="212">
        <f>(ROI_overnight_trips75[[#This Row],[Number of Overnight trips in NI by RoI residents (thousand)]]-B18)/B18</f>
        <v>-0.17422434367541767</v>
      </c>
      <c r="D22" s="178">
        <v>923</v>
      </c>
      <c r="E22" s="212">
        <f>(ROI_overnight_trips75[[#This Row],[Number of Nights during Overnight trips by RoI residents in NI (thousand)]]-D18)/D18</f>
        <v>-0.15476190476190477</v>
      </c>
      <c r="F22" s="527">
        <v>78</v>
      </c>
      <c r="G22" s="212">
        <f>(ROI_overnight_trips75[[#This Row],[Estimated Expenditure during Overnight Trips by RoI residents in NI (EURO millions)]]-F18)/F18</f>
        <v>-4.0590405904059004E-2</v>
      </c>
    </row>
    <row r="23" spans="1:7">
      <c r="A23" s="86" t="s">
        <v>1302</v>
      </c>
      <c r="B23" s="178">
        <v>373</v>
      </c>
      <c r="C23" s="212">
        <f>(ROI_overnight_trips75[[#This Row],[Number of Overnight trips in NI by RoI residents (thousand)]]-B19)/B19</f>
        <v>-1.5831134564643801E-2</v>
      </c>
      <c r="D23" s="178">
        <v>970</v>
      </c>
      <c r="E23" s="212">
        <f>(ROI_overnight_trips75[[#This Row],[Number of Nights during Overnight trips by RoI residents in NI (thousand)]]-D19)/D19</f>
        <v>1.0319917440660474E-3</v>
      </c>
      <c r="F23" s="527">
        <v>77.2</v>
      </c>
      <c r="G23" s="212">
        <f>(ROI_overnight_trips75[[#This Row],[Estimated Expenditure during Overnight Trips by RoI residents in NI (EURO millions)]]-F19)/F19</f>
        <v>-7.7120822622109052E-3</v>
      </c>
    </row>
    <row r="24" spans="1:7">
      <c r="A24" s="86" t="s">
        <v>1303</v>
      </c>
      <c r="B24" s="178">
        <v>394</v>
      </c>
      <c r="C24" s="212">
        <f>(ROI_overnight_trips75[[#This Row],[Number of Overnight trips in NI by RoI residents (thousand)]]-B20)/B20</f>
        <v>9.4444444444444442E-2</v>
      </c>
      <c r="D24" s="178">
        <v>856</v>
      </c>
      <c r="E24" s="212">
        <f>(ROI_overnight_trips75[[#This Row],[Number of Nights during Overnight trips by RoI residents in NI (thousand)]]-D20)/D20</f>
        <v>-0.11661506707946337</v>
      </c>
      <c r="F24" s="527">
        <v>74.2</v>
      </c>
      <c r="G24" s="212">
        <f>(ROI_overnight_trips75[[#This Row],[Estimated Expenditure during Overnight Trips by RoI residents in NI (EURO millions)]]-F20)/F20</f>
        <v>-7.5965130759651237E-2</v>
      </c>
    </row>
    <row r="25" spans="1:7">
      <c r="A25" s="86" t="s">
        <v>1304</v>
      </c>
      <c r="B25" s="178">
        <v>454</v>
      </c>
      <c r="C25" s="212">
        <f>(ROI_overnight_trips75[[#This Row],[Number of Overnight trips in NI by RoI residents (thousand)]]-B21)/B21</f>
        <v>0.34718100890207715</v>
      </c>
      <c r="D25" s="178">
        <v>1006</v>
      </c>
      <c r="E25" s="212">
        <f>(ROI_overnight_trips75[[#This Row],[Number of Nights during Overnight trips by RoI residents in NI (thousand)]]-D21)/D21</f>
        <v>0.18352941176470589</v>
      </c>
      <c r="F25" s="527">
        <v>85.1</v>
      </c>
      <c r="G25" s="212">
        <f>(ROI_overnight_trips75[[#This Row],[Estimated Expenditure during Overnight Trips by RoI residents in NI (EURO millions)]]-F21)/F21</f>
        <v>1.5513126491646573E-2</v>
      </c>
    </row>
    <row r="26" spans="1:7">
      <c r="A26" s="86" t="s">
        <v>1305</v>
      </c>
      <c r="B26" s="178">
        <v>469</v>
      </c>
      <c r="C26" s="212">
        <f>(ROI_overnight_trips75[[#This Row],[Number of Overnight trips in NI by RoI residents (thousand)]]-B22)/B22</f>
        <v>0.3554913294797688</v>
      </c>
      <c r="D26" s="178">
        <v>1007</v>
      </c>
      <c r="E26" s="212">
        <f>(ROI_overnight_trips75[[#This Row],[Number of Nights during Overnight trips by RoI residents in NI (thousand)]]-D22)/D22</f>
        <v>9.1007583965330444E-2</v>
      </c>
      <c r="F26" s="527">
        <v>94</v>
      </c>
      <c r="G26" s="212">
        <f>(ROI_overnight_trips75[[#This Row],[Estimated Expenditure during Overnight Trips by RoI residents in NI (EURO millions)]]-F22)/F22</f>
        <v>0.20512820512820512</v>
      </c>
    </row>
    <row r="27" spans="1:7">
      <c r="A27" s="86" t="s">
        <v>1306</v>
      </c>
      <c r="B27" s="178">
        <v>499</v>
      </c>
      <c r="C27" s="212">
        <f>(ROI_overnight_trips75[[#This Row],[Number of Overnight trips in NI by RoI residents (thousand)]]-B23)/B23</f>
        <v>0.33780160857908847</v>
      </c>
      <c r="D27" s="178">
        <v>1045</v>
      </c>
      <c r="E27" s="212">
        <f>(ROI_overnight_trips75[[#This Row],[Number of Nights during Overnight trips by RoI residents in NI (thousand)]]-D23)/D23</f>
        <v>7.7319587628865982E-2</v>
      </c>
      <c r="F27" s="527">
        <v>102.49999999999999</v>
      </c>
      <c r="G27" s="212">
        <f>(ROI_overnight_trips75[[#This Row],[Estimated Expenditure during Overnight Trips by RoI residents in NI (EURO millions)]]-F23)/F23</f>
        <v>0.32772020725388579</v>
      </c>
    </row>
    <row r="28" spans="1:7">
      <c r="A28" s="86" t="s">
        <v>1307</v>
      </c>
      <c r="B28" s="178">
        <v>524</v>
      </c>
      <c r="C28" s="212">
        <f>(ROI_overnight_trips75[[#This Row],[Number of Overnight trips in NI by RoI residents (thousand)]]-B24)/B24</f>
        <v>0.32994923857868019</v>
      </c>
      <c r="D28" s="178">
        <v>1131</v>
      </c>
      <c r="E28" s="212">
        <f>(ROI_overnight_trips75[[#This Row],[Number of Nights during Overnight trips by RoI residents in NI (thousand)]]-D24)/D24</f>
        <v>0.32126168224299068</v>
      </c>
      <c r="F28" s="527">
        <v>101.69999999999999</v>
      </c>
      <c r="G28" s="212">
        <f>(ROI_overnight_trips75[[#This Row],[Estimated Expenditure during Overnight Trips by RoI residents in NI (EURO millions)]]-F24)/F24</f>
        <v>0.370619946091644</v>
      </c>
    </row>
    <row r="29" spans="1:7">
      <c r="A29" s="86" t="s">
        <v>1308</v>
      </c>
      <c r="B29" s="178">
        <v>482</v>
      </c>
      <c r="C29" s="212">
        <f>(ROI_overnight_trips75[[#This Row],[Number of Overnight trips in NI by RoI residents (thousand)]]-B25)/B25</f>
        <v>6.1674008810572688E-2</v>
      </c>
      <c r="D29" s="178">
        <v>1046</v>
      </c>
      <c r="E29" s="212">
        <f>(ROI_overnight_trips75[[#This Row],[Number of Nights during Overnight trips by RoI residents in NI (thousand)]]-D25)/D25</f>
        <v>3.9761431411530816E-2</v>
      </c>
      <c r="F29" s="527">
        <v>103.1</v>
      </c>
      <c r="G29" s="212">
        <f>(ROI_overnight_trips75[[#This Row],[Estimated Expenditure during Overnight Trips by RoI residents in NI (EURO millions)]]-F25)/F25</f>
        <v>0.21151586368977673</v>
      </c>
    </row>
    <row r="30" spans="1:7">
      <c r="A30" s="86" t="s">
        <v>1309</v>
      </c>
      <c r="B30" s="178">
        <v>481</v>
      </c>
      <c r="C30" s="212">
        <f>(ROI_overnight_trips75[[#This Row],[Number of Overnight trips in NI by RoI residents (thousand)]]-B26)/B26</f>
        <v>2.5586353944562899E-2</v>
      </c>
      <c r="D30" s="178">
        <v>1133</v>
      </c>
      <c r="E30" s="212">
        <f>(ROI_overnight_trips75[[#This Row],[Number of Nights during Overnight trips by RoI residents in NI (thousand)]]-D26)/D26</f>
        <v>0.12512413108242304</v>
      </c>
      <c r="F30" s="527">
        <v>105.80000000000001</v>
      </c>
      <c r="G30" s="212">
        <f>(ROI_overnight_trips75[[#This Row],[Estimated Expenditure during Overnight Trips by RoI residents in NI (EURO millions)]]-F26)/F26</f>
        <v>0.12553191489361715</v>
      </c>
    </row>
    <row r="31" spans="1:7">
      <c r="A31" s="86" t="s">
        <v>1310</v>
      </c>
      <c r="B31" s="178">
        <v>453</v>
      </c>
      <c r="C31" s="212">
        <f>(ROI_overnight_trips75[[#This Row],[Number of Overnight trips in NI by RoI residents (thousand)]]-B27)/B27</f>
        <v>-9.2184368737474945E-2</v>
      </c>
      <c r="D31" s="178">
        <v>1097</v>
      </c>
      <c r="E31" s="212">
        <f>(ROI_overnight_trips75[[#This Row],[Number of Nights during Overnight trips by RoI residents in NI (thousand)]]-D27)/D27</f>
        <v>4.9760765550239235E-2</v>
      </c>
      <c r="F31" s="527">
        <v>98.1</v>
      </c>
      <c r="G31" s="212">
        <f>(ROI_overnight_trips75[[#This Row],[Estimated Expenditure during Overnight Trips by RoI residents in NI (EURO millions)]]-F27)/F27</f>
        <v>-4.2926829268292603E-2</v>
      </c>
    </row>
    <row r="32" spans="1:7">
      <c r="A32" s="86" t="s">
        <v>1311</v>
      </c>
      <c r="B32" s="178">
        <v>509</v>
      </c>
      <c r="C32" s="212">
        <f>(ROI_overnight_trips75[[#This Row],[Number of Overnight trips in NI by RoI residents (thousand)]]-B28)/B28</f>
        <v>-2.8625954198473282E-2</v>
      </c>
      <c r="D32" s="178">
        <v>1254</v>
      </c>
      <c r="E32" s="212">
        <f>(ROI_overnight_trips75[[#This Row],[Number of Nights during Overnight trips by RoI residents in NI (thousand)]]-D28)/D28</f>
        <v>0.10875331564986737</v>
      </c>
      <c r="F32" s="527">
        <v>116.9</v>
      </c>
      <c r="G32" s="212">
        <f>(ROI_overnight_trips75[[#This Row],[Estimated Expenditure during Overnight Trips by RoI residents in NI (EURO millions)]]-F28)/F28</f>
        <v>0.14945919370698149</v>
      </c>
    </row>
    <row r="33" spans="1:7">
      <c r="A33" s="86" t="s">
        <v>1312</v>
      </c>
      <c r="B33" s="178">
        <v>591</v>
      </c>
      <c r="C33" s="212">
        <f>(ROI_overnight_trips75[[#This Row],[Number of Overnight trips in NI by RoI residents (thousand)]]-B29)/B29</f>
        <v>0.22614107883817428</v>
      </c>
      <c r="D33" s="178">
        <v>1505</v>
      </c>
      <c r="E33" s="212">
        <f>(ROI_overnight_trips75[[#This Row],[Number of Nights during Overnight trips by RoI residents in NI (thousand)]]-D29)/D29</f>
        <v>0.43881453154875716</v>
      </c>
      <c r="F33" s="527">
        <v>122.4</v>
      </c>
      <c r="G33" s="212">
        <f>(ROI_overnight_trips75[[#This Row],[Estimated Expenditure during Overnight Trips by RoI residents in NI (EURO millions)]]-F29)/F29</f>
        <v>0.1871968962172649</v>
      </c>
    </row>
    <row r="34" spans="1:7">
      <c r="A34" s="86" t="s">
        <v>1313</v>
      </c>
      <c r="B34" s="178">
        <v>627</v>
      </c>
      <c r="C34" s="212">
        <f>(ROI_overnight_trips75[[#This Row],[Number of Overnight trips in NI by RoI residents (thousand)]]-B30)/B30</f>
        <v>0.30353430353430355</v>
      </c>
      <c r="D34" s="178">
        <v>1487</v>
      </c>
      <c r="E34" s="212">
        <f>(ROI_overnight_trips75[[#This Row],[Number of Nights during Overnight trips by RoI residents in NI (thousand)]]-D30)/D30</f>
        <v>0.31244483671668138</v>
      </c>
      <c r="F34" s="527">
        <v>119.80000000000001</v>
      </c>
      <c r="G34" s="212">
        <f>(ROI_overnight_trips75[[#This Row],[Estimated Expenditure during Overnight Trips by RoI residents in NI (EURO millions)]]-F30)/F30</f>
        <v>0.1323251417769376</v>
      </c>
    </row>
    <row r="35" spans="1:7">
      <c r="A35" s="86" t="s">
        <v>1314</v>
      </c>
      <c r="B35" s="178">
        <v>749</v>
      </c>
      <c r="C35" s="212">
        <f>(ROI_overnight_trips75[[#This Row],[Number of Overnight trips in NI by RoI residents (thousand)]]-B31)/B31</f>
        <v>0.65342163355408389</v>
      </c>
      <c r="D35" s="178">
        <v>1793</v>
      </c>
      <c r="E35" s="212">
        <f>(ROI_overnight_trips75[[#This Row],[Number of Nights during Overnight trips by RoI residents in NI (thousand)]]-D31)/D31</f>
        <v>0.63445761166818593</v>
      </c>
      <c r="F35" s="527">
        <v>152.5</v>
      </c>
      <c r="G35" s="212">
        <f>(ROI_overnight_trips75[[#This Row],[Estimated Expenditure during Overnight Trips by RoI residents in NI (EURO millions)]]-F31)/F31</f>
        <v>0.55453618756371059</v>
      </c>
    </row>
    <row r="36" spans="1:7">
      <c r="A36" s="86" t="s">
        <v>1315</v>
      </c>
      <c r="B36" s="178">
        <v>742</v>
      </c>
      <c r="C36" s="212">
        <f>(ROI_overnight_trips75[[#This Row],[Number of Overnight trips in NI by RoI residents (thousand)]]-B32)/B32</f>
        <v>0.45776031434184677</v>
      </c>
      <c r="D36" s="178">
        <v>1853</v>
      </c>
      <c r="E36" s="212">
        <f>(ROI_overnight_trips75[[#This Row],[Number of Nights during Overnight trips by RoI residents in NI (thousand)]]-D32)/D32</f>
        <v>0.47767145135566186</v>
      </c>
      <c r="F36" s="527">
        <v>150.80000000000001</v>
      </c>
      <c r="G36" s="212">
        <f>(ROI_overnight_trips75[[#This Row],[Estimated Expenditure during Overnight Trips by RoI residents in NI (EURO millions)]]-F32)/F32</f>
        <v>0.28999144568006846</v>
      </c>
    </row>
    <row r="37" spans="1:7">
      <c r="A37" s="86" t="s">
        <v>1316</v>
      </c>
      <c r="B37" s="178">
        <v>756</v>
      </c>
      <c r="C37" s="212">
        <f>(ROI_overnight_trips75[[#This Row],[Number of Overnight trips in NI by RoI residents (thousand)]]-B33)/B33</f>
        <v>0.27918781725888325</v>
      </c>
      <c r="D37" s="178">
        <v>1859</v>
      </c>
      <c r="E37" s="212">
        <f>(ROI_overnight_trips75[[#This Row],[Number of Nights during Overnight trips by RoI residents in NI (thousand)]]-D33)/D33</f>
        <v>0.23521594684385383</v>
      </c>
      <c r="F37" s="527">
        <v>161.69999999999999</v>
      </c>
      <c r="G37" s="212">
        <f>(ROI_overnight_trips75[[#This Row],[Estimated Expenditure during Overnight Trips by RoI residents in NI (EURO millions)]]-F33)/F33</f>
        <v>0.32107843137254888</v>
      </c>
    </row>
    <row r="38" spans="1:7">
      <c r="A38" s="86" t="s">
        <v>1317</v>
      </c>
      <c r="B38" s="178">
        <v>708</v>
      </c>
      <c r="C38" s="212">
        <f>(ROI_overnight_trips75[[#This Row],[Number of Overnight trips in NI by RoI residents (thousand)]]-B34)/B34</f>
        <v>0.12918660287081341</v>
      </c>
      <c r="D38" s="178">
        <v>1717</v>
      </c>
      <c r="E38" s="212">
        <f>(ROI_overnight_trips75[[#This Row],[Number of Nights during Overnight trips by RoI residents in NI (thousand)]]-D34)/D34</f>
        <v>0.1546738399462004</v>
      </c>
      <c r="F38" s="527">
        <v>154.69999999999999</v>
      </c>
      <c r="G38" s="212">
        <f>(ROI_overnight_trips75[[#This Row],[Estimated Expenditure during Overnight Trips by RoI residents in NI (EURO millions)]]-F34)/F34</f>
        <v>0.29131886477462415</v>
      </c>
    </row>
    <row r="39" spans="1:7">
      <c r="A39" s="86" t="s">
        <v>1318</v>
      </c>
      <c r="B39" s="178">
        <v>498</v>
      </c>
      <c r="C39" s="212">
        <f>(ROI_overnight_trips75[[#This Row],[Number of Overnight trips in NI by RoI residents (thousand)]]-B35)/B35</f>
        <v>-0.33511348464619495</v>
      </c>
      <c r="D39" s="178">
        <v>1220</v>
      </c>
      <c r="E39" s="212">
        <f>(ROI_overnight_trips75[[#This Row],[Number of Nights during Overnight trips by RoI residents in NI (thousand)]]-D35)/D35</f>
        <v>-0.3195761293920803</v>
      </c>
      <c r="F39" s="527">
        <v>105.9</v>
      </c>
      <c r="G39" s="212">
        <f>(ROI_overnight_trips75[[#This Row],[Estimated Expenditure during Overnight Trips by RoI residents in NI (EURO millions)]]-F35)/F35</f>
        <v>-0.30557377049180323</v>
      </c>
    </row>
    <row r="40" spans="1:7">
      <c r="A40" s="86" t="s">
        <v>1319</v>
      </c>
      <c r="B40" s="178">
        <v>318</v>
      </c>
      <c r="C40" s="212">
        <f>(ROI_overnight_trips75[[#This Row],[Number of Overnight trips in NI by RoI residents (thousand)]]-B36)/B36</f>
        <v>-0.5714285714285714</v>
      </c>
      <c r="D40" s="178">
        <v>705</v>
      </c>
      <c r="E40" s="212">
        <f>(ROI_overnight_trips75[[#This Row],[Number of Nights during Overnight trips by RoI residents in NI (thousand)]]-D36)/D36</f>
        <v>-0.61953588774959523</v>
      </c>
      <c r="F40" s="527">
        <v>66.900000000000006</v>
      </c>
      <c r="G40" s="212">
        <f>(ROI_overnight_trips75[[#This Row],[Estimated Expenditure during Overnight Trips by RoI residents in NI (EURO millions)]]-F36)/F36</f>
        <v>-0.55636604774535814</v>
      </c>
    </row>
    <row r="41" spans="1:7">
      <c r="A41" s="86" t="s">
        <v>1320</v>
      </c>
      <c r="B41" s="178">
        <v>93</v>
      </c>
      <c r="C41" s="212">
        <f>(ROI_overnight_trips75[[#This Row],[Number of Overnight trips in NI by RoI residents (thousand)]]-B37)/B37</f>
        <v>-0.87698412698412698</v>
      </c>
      <c r="D41" s="178">
        <v>173</v>
      </c>
      <c r="E41" s="212">
        <f>(ROI_overnight_trips75[[#This Row],[Number of Nights during Overnight trips by RoI residents in NI (thousand)]]-D37)/D37</f>
        <v>-0.90693921463152227</v>
      </c>
      <c r="F41" s="527">
        <v>16</v>
      </c>
      <c r="G41" s="212">
        <f>(ROI_overnight_trips75[[#This Row],[Estimated Expenditure during Overnight Trips by RoI residents in NI (EURO millions)]]-F37)/F37</f>
        <v>-0.90105132962275813</v>
      </c>
    </row>
    <row r="42" spans="1:7">
      <c r="A42" s="86" t="s">
        <v>1321</v>
      </c>
      <c r="B42" s="178">
        <v>23</v>
      </c>
      <c r="C42" s="212">
        <f>(ROI_overnight_trips75[[#This Row],[Number of Overnight trips in NI by RoI residents (thousand)]]-B38)/B38</f>
        <v>-0.96751412429378536</v>
      </c>
      <c r="D42" s="178">
        <v>73</v>
      </c>
      <c r="E42" s="212">
        <f>(ROI_overnight_trips75[[#This Row],[Number of Nights during Overnight trips by RoI residents in NI (thousand)]]-D38)/D38</f>
        <v>-0.95748398369248688</v>
      </c>
      <c r="F42" s="527">
        <v>4</v>
      </c>
      <c r="G42" s="212">
        <f>(ROI_overnight_trips75[[#This Row],[Estimated Expenditure during Overnight Trips by RoI residents in NI (EURO millions)]]-F38)/F38</f>
        <v>-0.97414350355526824</v>
      </c>
    </row>
    <row r="43" spans="1:7">
      <c r="A43" s="86" t="s">
        <v>1322</v>
      </c>
      <c r="B43" s="178">
        <v>115</v>
      </c>
      <c r="C43" s="212">
        <f>(ROI_overnight_trips75[[#This Row],[Number of Overnight trips in NI by RoI residents (thousand)]]-B39)/B39</f>
        <v>-0.76907630522088355</v>
      </c>
      <c r="D43" s="178">
        <v>346</v>
      </c>
      <c r="E43" s="212">
        <f>(ROI_overnight_trips75[[#This Row],[Number of Nights during Overnight trips by RoI residents in NI (thousand)]]-D39)/D39</f>
        <v>-0.71639344262295079</v>
      </c>
      <c r="F43" s="527">
        <v>28</v>
      </c>
      <c r="G43" s="212">
        <f>(ROI_overnight_trips75[[#This Row],[Estimated Expenditure during Overnight Trips by RoI residents in NI (EURO millions)]]-F39)/F39</f>
        <v>-0.73559962228517473</v>
      </c>
    </row>
    <row r="44" spans="1:7">
      <c r="A44" s="86" t="s">
        <v>1323</v>
      </c>
      <c r="B44" s="178">
        <v>413</v>
      </c>
      <c r="C44" s="212">
        <f>(ROI_overnight_trips75[[#This Row],[Number of Overnight trips in NI by RoI residents (thousand)]]-B40)/B40</f>
        <v>0.29874213836477986</v>
      </c>
      <c r="D44" s="178">
        <v>1229</v>
      </c>
      <c r="E44" s="212">
        <f>(ROI_overnight_trips75[[#This Row],[Number of Nights during Overnight trips by RoI residents in NI (thousand)]]-D40)/D40</f>
        <v>0.74326241134751769</v>
      </c>
      <c r="F44" s="527">
        <v>96</v>
      </c>
      <c r="G44" s="212">
        <f>(ROI_overnight_trips75[[#This Row],[Estimated Expenditure during Overnight Trips by RoI residents in NI (EURO millions)]]-F40)/F40</f>
        <v>0.43497757847533619</v>
      </c>
    </row>
    <row r="45" spans="1:7">
      <c r="A45" s="86" t="s">
        <v>1324</v>
      </c>
      <c r="B45" s="178">
        <v>548</v>
      </c>
      <c r="C45" s="212">
        <f>(ROI_overnight_trips75[[#This Row],[Number of Overnight trips in NI by RoI residents (thousand)]]-B41)/B41</f>
        <v>4.89247311827957</v>
      </c>
      <c r="D45" s="178">
        <v>1496</v>
      </c>
      <c r="E45" s="212">
        <f>(ROI_overnight_trips75[[#This Row],[Number of Nights during Overnight trips by RoI residents in NI (thousand)]]-D41)/D41</f>
        <v>7.6473988439306355</v>
      </c>
      <c r="F45" s="527">
        <v>130</v>
      </c>
      <c r="G45" s="212">
        <f>(ROI_overnight_trips75[[#This Row],[Estimated Expenditure during Overnight Trips by RoI residents in NI (EURO millions)]]-F41)/F41</f>
        <v>7.125</v>
      </c>
    </row>
    <row r="46" spans="1:7">
      <c r="A46" s="86" t="s">
        <v>1325</v>
      </c>
      <c r="B46" s="178">
        <v>773</v>
      </c>
      <c r="C46" s="212">
        <f>(ROI_overnight_trips75[[#This Row],[Number of Overnight trips in NI by RoI residents (thousand)]]-B42)/B42</f>
        <v>32.608695652173914</v>
      </c>
      <c r="D46" s="178">
        <v>2028</v>
      </c>
      <c r="E46" s="212">
        <f>(ROI_overnight_trips75[[#This Row],[Number of Nights during Overnight trips by RoI residents in NI (thousand)]]-D42)/D42</f>
        <v>26.780821917808218</v>
      </c>
      <c r="F46" s="527">
        <v>173</v>
      </c>
      <c r="G46" s="212">
        <f>(ROI_overnight_trips75[[#This Row],[Estimated Expenditure during Overnight Trips by RoI residents in NI (EURO millions)]]-F42)/F42</f>
        <v>42.25</v>
      </c>
    </row>
    <row r="47" spans="1:7">
      <c r="A47" s="430" t="s">
        <v>1372</v>
      </c>
      <c r="B47" s="468">
        <v>942</v>
      </c>
      <c r="C47" s="212">
        <f>(ROI_overnight_trips75[[#This Row],[Number of Overnight trips in NI by RoI residents (thousand)]]-B43)/B43</f>
        <v>7.1913043478260867</v>
      </c>
      <c r="D47" s="468">
        <v>2354</v>
      </c>
      <c r="E47" s="212">
        <f>(ROI_overnight_trips75[[#This Row],[Number of Nights during Overnight trips by RoI residents in NI (thousand)]]-D43)/D43</f>
        <v>5.803468208092486</v>
      </c>
      <c r="F47" s="538">
        <v>209</v>
      </c>
      <c r="G47" s="212">
        <f>(ROI_overnight_trips75[[#This Row],[Estimated Expenditure during Overnight Trips by RoI residents in NI (EURO millions)]]-F43)/F43</f>
        <v>6.4642857142857144</v>
      </c>
    </row>
    <row r="48" spans="1:7">
      <c r="A48" s="86" t="s">
        <v>1567</v>
      </c>
      <c r="B48" s="178">
        <v>943.93799999999999</v>
      </c>
      <c r="C48" s="212">
        <f>(ROI_overnight_trips75[[#This Row],[Number of Overnight trips in NI by RoI residents (thousand)]]-B44)/B44</f>
        <v>1.2855641646489104</v>
      </c>
      <c r="D48" s="178">
        <v>2210.355</v>
      </c>
      <c r="E48" s="212">
        <f>(ROI_overnight_trips75[[#This Row],[Number of Nights during Overnight trips by RoI residents in NI (thousand)]]-D44)/D44</f>
        <v>0.79849877949552484</v>
      </c>
      <c r="F48" s="527">
        <v>229.12799999999999</v>
      </c>
      <c r="G48" s="212">
        <f>(ROI_overnight_trips75[[#This Row],[Estimated Expenditure during Overnight Trips by RoI residents in NI (EURO millions)]]-F44)/F44</f>
        <v>1.3867499999999999</v>
      </c>
    </row>
    <row r="49" spans="1:7">
      <c r="A49" s="622" t="s">
        <v>1613</v>
      </c>
      <c r="B49" s="627">
        <v>1138</v>
      </c>
      <c r="C49" s="212">
        <f>(ROI_overnight_trips75[[#This Row],[Number of Overnight trips in NI by RoI residents (thousand)]]-B45)/B45</f>
        <v>1.0766423357664234</v>
      </c>
      <c r="D49" s="627">
        <v>2631</v>
      </c>
      <c r="E49" s="212">
        <f>(ROI_overnight_trips75[[#This Row],[Number of Nights during Overnight trips by RoI residents in NI (thousand)]]-D45)/D45</f>
        <v>0.75868983957219249</v>
      </c>
      <c r="F49" s="628">
        <v>272</v>
      </c>
      <c r="G49" s="212">
        <f>(ROI_overnight_trips75[[#This Row],[Estimated Expenditure during Overnight Trips by RoI residents in NI (EURO millions)]]-F45)/F45</f>
        <v>1.0923076923076922</v>
      </c>
    </row>
  </sheetData>
  <hyperlinks>
    <hyperlink ref="A7" location="Contents!A1" display="&lt;&lt; link back to contents &gt;&gt;"/>
  </hyperlinks>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7"/>
  <sheetViews>
    <sheetView workbookViewId="0">
      <selection activeCell="A50" sqref="A50"/>
    </sheetView>
  </sheetViews>
  <sheetFormatPr defaultColWidth="8.7265625" defaultRowHeight="14"/>
  <cols>
    <col min="1" max="1" width="25.7265625" style="25" customWidth="1"/>
    <col min="2" max="3" width="24" style="25" customWidth="1"/>
    <col min="4" max="4" width="18.453125" style="25" customWidth="1"/>
    <col min="5" max="5" width="23.7265625" style="25" customWidth="1"/>
    <col min="6" max="6" width="20.26953125" style="25" customWidth="1"/>
    <col min="7" max="7" width="19.7265625" style="25" customWidth="1"/>
    <col min="8" max="14" width="8.7265625" style="25"/>
    <col min="15" max="23" width="9.54296875" style="25" bestFit="1" customWidth="1"/>
    <col min="24" max="38" width="10.26953125" style="25" bestFit="1" customWidth="1"/>
    <col min="39" max="54" width="9.54296875" style="25" bestFit="1" customWidth="1"/>
    <col min="55" max="63" width="10.26953125" style="25" bestFit="1" customWidth="1"/>
    <col min="64" max="65" width="9.54296875" style="25" bestFit="1" customWidth="1"/>
    <col min="66" max="66" width="10.26953125" style="25" bestFit="1" customWidth="1"/>
    <col min="67" max="75" width="9.54296875" style="25" bestFit="1" customWidth="1"/>
    <col min="76" max="80" width="10.26953125" style="25" bestFit="1" customWidth="1"/>
    <col min="81" max="87" width="11.26953125" style="25" bestFit="1" customWidth="1"/>
    <col min="88" max="16384" width="8.7265625" style="25"/>
  </cols>
  <sheetData>
    <row r="1" spans="1:120" s="3" customFormat="1" ht="28.5" customHeight="1" thickBot="1">
      <c r="A1" s="213" t="s">
        <v>1327</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1326</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1279</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1280</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3" customFormat="1" ht="28.5" customHeight="1">
      <c r="A5" s="114" t="s">
        <v>1281</v>
      </c>
      <c r="B5" s="220"/>
      <c r="C5" s="148"/>
      <c r="D5" s="220"/>
      <c r="E5" s="148"/>
      <c r="F5" s="220"/>
      <c r="G5" s="148"/>
      <c r="H5" s="220"/>
      <c r="I5" s="148"/>
      <c r="J5" s="220"/>
      <c r="K5" s="148"/>
      <c r="L5" s="220"/>
      <c r="M5" s="148"/>
      <c r="N5" s="220"/>
      <c r="O5" s="148"/>
      <c r="P5" s="203"/>
      <c r="Q5" s="203"/>
      <c r="R5" s="203"/>
      <c r="S5" s="203"/>
      <c r="T5" s="203"/>
      <c r="U5" s="203"/>
      <c r="V5" s="23"/>
      <c r="W5" s="23"/>
      <c r="X5" s="23"/>
      <c r="Y5" s="23"/>
    </row>
    <row r="6" spans="1:120" s="3" customFormat="1" ht="28.5" customHeight="1">
      <c r="A6" s="114" t="s">
        <v>1282</v>
      </c>
      <c r="B6" s="220"/>
      <c r="C6" s="148"/>
      <c r="D6" s="220"/>
      <c r="E6" s="148"/>
      <c r="F6" s="220"/>
      <c r="G6" s="148"/>
      <c r="H6" s="220"/>
      <c r="I6" s="148"/>
      <c r="J6" s="220"/>
      <c r="K6" s="148"/>
      <c r="L6" s="220"/>
      <c r="M6" s="148"/>
      <c r="N6" s="220"/>
      <c r="O6" s="148"/>
      <c r="P6" s="203"/>
      <c r="Q6" s="203"/>
      <c r="R6" s="203"/>
      <c r="S6" s="203"/>
      <c r="T6" s="203"/>
      <c r="U6" s="203"/>
      <c r="V6" s="23"/>
      <c r="W6" s="23"/>
      <c r="X6" s="23"/>
      <c r="Y6" s="23"/>
    </row>
    <row r="7" spans="1:120" s="4" customFormat="1" ht="24.65" customHeight="1">
      <c r="A7" s="5" t="s">
        <v>97</v>
      </c>
    </row>
  </sheetData>
  <hyperlinks>
    <hyperlink ref="A7" location="Contents!A1" display="&lt;&lt; link back to contents &gt;&gt;"/>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topLeftCell="A97" workbookViewId="0">
      <selection activeCell="J122" sqref="J122:J123"/>
    </sheetView>
  </sheetViews>
  <sheetFormatPr defaultColWidth="8.7265625" defaultRowHeight="14"/>
  <cols>
    <col min="1" max="1" width="57.54296875" style="3" customWidth="1"/>
    <col min="2" max="9" width="16" style="3" customWidth="1"/>
    <col min="10" max="10" width="46.7265625" style="3" customWidth="1"/>
    <col min="11" max="16384" width="8.7265625" style="3"/>
  </cols>
  <sheetData>
    <row r="1" spans="1:12" ht="28.5" customHeight="1" thickBot="1">
      <c r="A1" s="213" t="s">
        <v>1081</v>
      </c>
      <c r="B1" s="261"/>
      <c r="C1" s="261"/>
      <c r="D1" s="26"/>
      <c r="E1" s="26"/>
      <c r="F1" s="261"/>
      <c r="G1" s="26"/>
      <c r="H1" s="261"/>
      <c r="I1" s="26"/>
      <c r="J1" s="26"/>
      <c r="K1" s="26"/>
      <c r="L1" s="26"/>
    </row>
    <row r="2" spans="1:12" ht="28.5" customHeight="1" thickTop="1">
      <c r="A2" s="114" t="s">
        <v>500</v>
      </c>
      <c r="B2" s="261"/>
      <c r="C2" s="261"/>
      <c r="D2" s="26"/>
      <c r="E2" s="26"/>
      <c r="F2" s="261"/>
      <c r="G2" s="26"/>
      <c r="H2" s="261"/>
      <c r="I2" s="26"/>
      <c r="J2" s="26"/>
      <c r="K2" s="26"/>
      <c r="L2" s="26"/>
    </row>
    <row r="3" spans="1:12" s="113" customFormat="1" ht="28.5" customHeight="1">
      <c r="A3" s="4" t="s">
        <v>617</v>
      </c>
      <c r="B3" s="262"/>
      <c r="C3" s="262"/>
      <c r="D3" s="201"/>
      <c r="E3" s="201"/>
      <c r="F3" s="262"/>
      <c r="G3" s="201"/>
      <c r="H3" s="262"/>
      <c r="I3" s="201"/>
      <c r="J3" s="201"/>
      <c r="K3" s="201"/>
      <c r="L3" s="201"/>
    </row>
    <row r="4" spans="1:12" s="46" customFormat="1" ht="28.5" customHeight="1">
      <c r="A4" s="114" t="s">
        <v>606</v>
      </c>
      <c r="B4" s="263"/>
      <c r="C4" s="263"/>
      <c r="D4" s="202"/>
      <c r="E4" s="202"/>
      <c r="F4" s="263"/>
      <c r="G4" s="202"/>
      <c r="H4" s="263"/>
      <c r="I4" s="202"/>
      <c r="J4" s="202"/>
      <c r="K4" s="202"/>
      <c r="L4" s="202"/>
    </row>
    <row r="5" spans="1:12" ht="28.5" customHeight="1">
      <c r="A5" s="114" t="s">
        <v>515</v>
      </c>
      <c r="B5" s="220"/>
      <c r="C5" s="148"/>
      <c r="D5" s="220"/>
      <c r="E5" s="148"/>
      <c r="F5" s="220"/>
      <c r="G5" s="148"/>
      <c r="H5" s="220"/>
      <c r="I5" s="148"/>
      <c r="J5" s="148"/>
      <c r="K5" s="220"/>
      <c r="L5" s="148"/>
    </row>
    <row r="6" spans="1:12" ht="38.65" customHeight="1">
      <c r="A6" s="114" t="s">
        <v>618</v>
      </c>
      <c r="B6" s="220"/>
      <c r="C6" s="148"/>
      <c r="D6" s="220"/>
      <c r="E6" s="148"/>
      <c r="F6" s="220"/>
      <c r="G6" s="148"/>
      <c r="H6" s="220"/>
      <c r="I6" s="148"/>
      <c r="J6" s="148"/>
      <c r="K6" s="220"/>
      <c r="L6" s="148"/>
    </row>
    <row r="7" spans="1:12" s="4" customFormat="1" ht="30" customHeight="1">
      <c r="A7" s="5" t="s">
        <v>97</v>
      </c>
      <c r="G7" s="113"/>
      <c r="H7" s="113"/>
      <c r="I7" s="113"/>
    </row>
    <row r="8" spans="1:12" ht="31">
      <c r="A8" s="279" t="s">
        <v>616</v>
      </c>
      <c r="B8" s="280" t="s">
        <v>281</v>
      </c>
      <c r="C8" s="280" t="s">
        <v>282</v>
      </c>
      <c r="D8" s="280" t="s">
        <v>283</v>
      </c>
      <c r="E8" s="280" t="s">
        <v>284</v>
      </c>
      <c r="F8" s="280" t="s">
        <v>285</v>
      </c>
      <c r="G8" s="280" t="s">
        <v>286</v>
      </c>
      <c r="H8" s="280" t="s">
        <v>287</v>
      </c>
      <c r="I8" s="280" t="s">
        <v>288</v>
      </c>
      <c r="J8" s="281" t="s">
        <v>289</v>
      </c>
      <c r="K8" s="4"/>
    </row>
    <row r="9" spans="1:12" ht="15.5">
      <c r="A9" s="275" t="s">
        <v>659</v>
      </c>
      <c r="B9" s="108">
        <v>31661967.248480611</v>
      </c>
      <c r="C9" s="108">
        <v>3018101.5797354882</v>
      </c>
      <c r="D9" s="108">
        <v>1014266.1522635076</v>
      </c>
      <c r="E9" s="108">
        <v>2150361.4008419318</v>
      </c>
      <c r="F9" s="108">
        <v>245857.70736513135</v>
      </c>
      <c r="G9" s="108">
        <v>347684.92503700452</v>
      </c>
      <c r="H9" s="108">
        <v>122539.38802783203</v>
      </c>
      <c r="I9" s="109">
        <f t="shared" ref="I9:I60" si="0">SUM(B9:H9)</f>
        <v>38560778.401751503</v>
      </c>
      <c r="J9" s="276" t="s">
        <v>575</v>
      </c>
      <c r="K9" s="4"/>
    </row>
    <row r="10" spans="1:12" ht="15.5">
      <c r="A10" s="275" t="s">
        <v>660</v>
      </c>
      <c r="B10" s="108">
        <v>31744100.243329301</v>
      </c>
      <c r="C10" s="108">
        <v>3103557.8864837689</v>
      </c>
      <c r="D10" s="108">
        <v>1007298.4275471219</v>
      </c>
      <c r="E10" s="108">
        <v>2157942.7714540879</v>
      </c>
      <c r="F10" s="108">
        <v>249458.2161484182</v>
      </c>
      <c r="G10" s="108">
        <v>349188.38649908302</v>
      </c>
      <c r="H10" s="108">
        <v>123144.72525488639</v>
      </c>
      <c r="I10" s="109">
        <f t="shared" si="0"/>
        <v>38734690.656716667</v>
      </c>
      <c r="J10" s="277" t="s">
        <v>575</v>
      </c>
      <c r="K10" s="4"/>
    </row>
    <row r="11" spans="1:12" ht="15.5">
      <c r="A11" s="275" t="s">
        <v>661</v>
      </c>
      <c r="B11" s="108">
        <v>31864220.642941795</v>
      </c>
      <c r="C11" s="108">
        <v>3148602.3151646443</v>
      </c>
      <c r="D11" s="108">
        <v>1001084.5432358677</v>
      </c>
      <c r="E11" s="108">
        <v>2161522.9434847287</v>
      </c>
      <c r="F11" s="108">
        <v>251106.42322080076</v>
      </c>
      <c r="G11" s="108">
        <v>353983.64831712923</v>
      </c>
      <c r="H11" s="108">
        <v>124922.2495147548</v>
      </c>
      <c r="I11" s="109">
        <f t="shared" si="0"/>
        <v>38905442.76587972</v>
      </c>
      <c r="J11" s="277" t="s">
        <v>575</v>
      </c>
      <c r="K11" s="4"/>
    </row>
    <row r="12" spans="1:12" ht="15.5">
      <c r="A12" s="275" t="s">
        <v>662</v>
      </c>
      <c r="B12" s="108">
        <v>31958254.107379556</v>
      </c>
      <c r="C12" s="108">
        <v>3170667.0091321468</v>
      </c>
      <c r="D12" s="108">
        <v>992344.89234905713</v>
      </c>
      <c r="E12" s="108">
        <v>2163865.1114467555</v>
      </c>
      <c r="F12" s="108">
        <v>252645.65492674161</v>
      </c>
      <c r="G12" s="108">
        <v>355738.67849097901</v>
      </c>
      <c r="H12" s="108">
        <v>124419.89277421946</v>
      </c>
      <c r="I12" s="109">
        <f t="shared" si="0"/>
        <v>39017935.346499451</v>
      </c>
      <c r="J12" s="277" t="s">
        <v>575</v>
      </c>
      <c r="K12" s="4"/>
    </row>
    <row r="13" spans="1:12" ht="15.5">
      <c r="A13" s="275" t="s">
        <v>663</v>
      </c>
      <c r="B13" s="108">
        <v>32065311.107379556</v>
      </c>
      <c r="C13" s="108">
        <v>3190282.0091321468</v>
      </c>
      <c r="D13" s="108">
        <v>989624.89234905713</v>
      </c>
      <c r="E13" s="108">
        <v>2173279.1114467555</v>
      </c>
      <c r="F13" s="108">
        <v>251605.65492674161</v>
      </c>
      <c r="G13" s="108">
        <v>357996.67849097901</v>
      </c>
      <c r="H13" s="108">
        <v>126697.89277421946</v>
      </c>
      <c r="I13" s="109">
        <f t="shared" si="0"/>
        <v>39154797.346499451</v>
      </c>
      <c r="J13" s="277" t="s">
        <v>575</v>
      </c>
      <c r="K13" s="4"/>
    </row>
    <row r="14" spans="1:12" ht="15.5">
      <c r="A14" s="275" t="s">
        <v>664</v>
      </c>
      <c r="B14" s="108">
        <v>32144087.107379556</v>
      </c>
      <c r="C14" s="108">
        <v>3204567.0091321468</v>
      </c>
      <c r="D14" s="108">
        <v>984410.89234905713</v>
      </c>
      <c r="E14" s="108">
        <v>2185356.1114467555</v>
      </c>
      <c r="F14" s="108">
        <v>250615.65492674161</v>
      </c>
      <c r="G14" s="108">
        <v>360869.67849097901</v>
      </c>
      <c r="H14" s="108">
        <v>123066.89277421946</v>
      </c>
      <c r="I14" s="109">
        <f t="shared" si="0"/>
        <v>39252973.346499451</v>
      </c>
      <c r="J14" s="277" t="s">
        <v>575</v>
      </c>
      <c r="K14" s="4"/>
    </row>
    <row r="15" spans="1:12" ht="15.5">
      <c r="A15" s="275" t="s">
        <v>665</v>
      </c>
      <c r="B15" s="108">
        <v>32294778.107379556</v>
      </c>
      <c r="C15" s="108">
        <v>3218199.0091321468</v>
      </c>
      <c r="D15" s="108">
        <v>978031.89234905713</v>
      </c>
      <c r="E15" s="108">
        <v>2192865.1114467555</v>
      </c>
      <c r="F15" s="108">
        <v>249905.65492674161</v>
      </c>
      <c r="G15" s="108">
        <v>363176.67849097901</v>
      </c>
      <c r="H15" s="108">
        <v>123540.89277421946</v>
      </c>
      <c r="I15" s="109">
        <f t="shared" si="0"/>
        <v>39420497.346499451</v>
      </c>
      <c r="J15" s="277" t="s">
        <v>575</v>
      </c>
      <c r="K15" s="4"/>
    </row>
    <row r="16" spans="1:12" ht="15.5">
      <c r="A16" s="275" t="s">
        <v>666</v>
      </c>
      <c r="B16" s="108">
        <v>32434709.107379556</v>
      </c>
      <c r="C16" s="108">
        <v>3245231.0091321468</v>
      </c>
      <c r="D16" s="108">
        <v>978084.89234905713</v>
      </c>
      <c r="E16" s="108">
        <v>2206394.1114467555</v>
      </c>
      <c r="F16" s="108">
        <v>250154.65492674161</v>
      </c>
      <c r="G16" s="108">
        <v>366701.67849097901</v>
      </c>
      <c r="H16" s="108">
        <v>125214.89277421946</v>
      </c>
      <c r="I16" s="109">
        <f t="shared" si="0"/>
        <v>39606490.346499451</v>
      </c>
      <c r="J16" s="277" t="s">
        <v>575</v>
      </c>
      <c r="K16" s="4"/>
    </row>
    <row r="17" spans="1:11" ht="15.5">
      <c r="A17" s="275" t="s">
        <v>667</v>
      </c>
      <c r="B17" s="108">
        <v>32524560.107379556</v>
      </c>
      <c r="C17" s="108">
        <v>3265243.0091321468</v>
      </c>
      <c r="D17" s="108">
        <v>973811.89234905713</v>
      </c>
      <c r="E17" s="108">
        <v>2211574.1114467555</v>
      </c>
      <c r="F17" s="108">
        <v>248367.65492674161</v>
      </c>
      <c r="G17" s="108">
        <v>369308.67849097901</v>
      </c>
      <c r="H17" s="108">
        <v>125512.89277421946</v>
      </c>
      <c r="I17" s="109">
        <f t="shared" si="0"/>
        <v>39718378.346499451</v>
      </c>
      <c r="J17" s="277" t="s">
        <v>575</v>
      </c>
      <c r="K17" s="4"/>
    </row>
    <row r="18" spans="1:11" ht="15.5">
      <c r="A18" s="275" t="s">
        <v>668</v>
      </c>
      <c r="B18" s="108">
        <v>32581446.107379556</v>
      </c>
      <c r="C18" s="108">
        <v>3277746.0091321468</v>
      </c>
      <c r="D18" s="108">
        <v>966156.89234905713</v>
      </c>
      <c r="E18" s="108">
        <v>2217657.1114467555</v>
      </c>
      <c r="F18" s="108">
        <v>247878.65492674161</v>
      </c>
      <c r="G18" s="108">
        <v>370753.17849097901</v>
      </c>
      <c r="H18" s="108">
        <v>125718.89277421946</v>
      </c>
      <c r="I18" s="109">
        <f t="shared" si="0"/>
        <v>39787356.846499451</v>
      </c>
      <c r="J18" s="277" t="s">
        <v>575</v>
      </c>
      <c r="K18" s="4"/>
    </row>
    <row r="19" spans="1:11" ht="15.5">
      <c r="A19" s="275" t="s">
        <v>669</v>
      </c>
      <c r="B19" s="108">
        <v>32663456.251949839</v>
      </c>
      <c r="C19" s="108">
        <v>3299530.615389952</v>
      </c>
      <c r="D19" s="108">
        <v>965519.3411054333</v>
      </c>
      <c r="E19" s="108">
        <v>2237308.8472206877</v>
      </c>
      <c r="F19" s="108">
        <v>247008.79616672767</v>
      </c>
      <c r="G19" s="108">
        <v>373114.93247266533</v>
      </c>
      <c r="H19" s="108">
        <v>125355.64733475015</v>
      </c>
      <c r="I19" s="109">
        <f t="shared" si="0"/>
        <v>39911294.431640051</v>
      </c>
      <c r="J19" s="277" t="s">
        <v>575</v>
      </c>
      <c r="K19" s="4"/>
    </row>
    <row r="20" spans="1:11" ht="15.5">
      <c r="A20" s="275" t="s">
        <v>670</v>
      </c>
      <c r="B20" s="108">
        <v>32555929.585693374</v>
      </c>
      <c r="C20" s="108">
        <v>3293740.3017118634</v>
      </c>
      <c r="D20" s="108">
        <v>957291.35778816743</v>
      </c>
      <c r="E20" s="108">
        <v>2229637.5941472901</v>
      </c>
      <c r="F20" s="108">
        <v>244182.91491195397</v>
      </c>
      <c r="G20" s="108">
        <v>372475.49808065756</v>
      </c>
      <c r="H20" s="108">
        <v>124488.01003490401</v>
      </c>
      <c r="I20" s="109">
        <f t="shared" si="0"/>
        <v>39777745.26236821</v>
      </c>
      <c r="J20" s="277" t="s">
        <v>575</v>
      </c>
      <c r="K20" s="4"/>
    </row>
    <row r="21" spans="1:11" ht="15.5">
      <c r="A21" s="275" t="s">
        <v>671</v>
      </c>
      <c r="B21" s="108">
        <v>32638285</v>
      </c>
      <c r="C21" s="108">
        <v>3316751</v>
      </c>
      <c r="D21" s="108">
        <v>960839</v>
      </c>
      <c r="E21" s="108">
        <v>2247403</v>
      </c>
      <c r="F21" s="108">
        <v>241414</v>
      </c>
      <c r="G21" s="108">
        <v>375218</v>
      </c>
      <c r="H21" s="108">
        <v>124761</v>
      </c>
      <c r="I21" s="109">
        <f t="shared" si="0"/>
        <v>39904671</v>
      </c>
      <c r="J21" s="278">
        <f>SUM(I21-I9)/I9</f>
        <v>3.4851282934357325E-2</v>
      </c>
      <c r="K21" s="4"/>
    </row>
    <row r="22" spans="1:11" ht="15.5">
      <c r="A22" s="275" t="s">
        <v>672</v>
      </c>
      <c r="B22" s="108">
        <v>32685839</v>
      </c>
      <c r="C22" s="108">
        <v>3340736</v>
      </c>
      <c r="D22" s="108">
        <v>964210</v>
      </c>
      <c r="E22" s="108">
        <v>2266272</v>
      </c>
      <c r="F22" s="108">
        <v>240384</v>
      </c>
      <c r="G22" s="108">
        <v>377060</v>
      </c>
      <c r="H22" s="108">
        <v>125021</v>
      </c>
      <c r="I22" s="109">
        <f t="shared" si="0"/>
        <v>39999522</v>
      </c>
      <c r="J22" s="278">
        <f t="shared" ref="J22:J85" si="1">SUM(I22-I10)/I10</f>
        <v>3.2653709680885469E-2</v>
      </c>
      <c r="K22" s="4"/>
    </row>
    <row r="23" spans="1:11" ht="15.5">
      <c r="A23" s="275" t="s">
        <v>673</v>
      </c>
      <c r="B23" s="108">
        <v>32729498</v>
      </c>
      <c r="C23" s="108">
        <v>3358631</v>
      </c>
      <c r="D23" s="108">
        <v>967265</v>
      </c>
      <c r="E23" s="108">
        <v>2283569</v>
      </c>
      <c r="F23" s="108">
        <v>240002</v>
      </c>
      <c r="G23" s="108">
        <v>377602</v>
      </c>
      <c r="H23" s="108">
        <v>124399</v>
      </c>
      <c r="I23" s="109">
        <f t="shared" si="0"/>
        <v>40080966</v>
      </c>
      <c r="J23" s="278">
        <f t="shared" si="1"/>
        <v>3.0214878704611984E-2</v>
      </c>
      <c r="K23" s="4"/>
    </row>
    <row r="24" spans="1:11" ht="15.5">
      <c r="A24" s="275" t="s">
        <v>674</v>
      </c>
      <c r="B24" s="108">
        <v>32791127</v>
      </c>
      <c r="C24" s="108">
        <v>3374729</v>
      </c>
      <c r="D24" s="108">
        <v>964658</v>
      </c>
      <c r="E24" s="108">
        <v>2295545</v>
      </c>
      <c r="F24" s="108">
        <v>238184</v>
      </c>
      <c r="G24" s="108">
        <v>377673</v>
      </c>
      <c r="H24" s="108">
        <v>123270</v>
      </c>
      <c r="I24" s="109">
        <f t="shared" si="0"/>
        <v>40165186</v>
      </c>
      <c r="J24" s="278">
        <f t="shared" si="1"/>
        <v>2.9403161477212215E-2</v>
      </c>
      <c r="K24" s="4"/>
    </row>
    <row r="25" spans="1:11" ht="15.5">
      <c r="A25" s="275" t="s">
        <v>675</v>
      </c>
      <c r="B25" s="108">
        <v>32844902</v>
      </c>
      <c r="C25" s="108">
        <v>3399256</v>
      </c>
      <c r="D25" s="108">
        <v>969239</v>
      </c>
      <c r="E25" s="108">
        <v>2322044</v>
      </c>
      <c r="F25" s="108">
        <v>239553</v>
      </c>
      <c r="G25" s="108">
        <v>379996</v>
      </c>
      <c r="H25" s="108">
        <v>122226</v>
      </c>
      <c r="I25" s="109">
        <f t="shared" si="0"/>
        <v>40277216</v>
      </c>
      <c r="J25" s="278">
        <f t="shared" si="1"/>
        <v>2.8666184722340209E-2</v>
      </c>
      <c r="K25" s="4"/>
    </row>
    <row r="26" spans="1:11" ht="15.5">
      <c r="A26" s="275" t="s">
        <v>676</v>
      </c>
      <c r="B26" s="108">
        <v>32995582</v>
      </c>
      <c r="C26" s="108">
        <v>3425838</v>
      </c>
      <c r="D26" s="108">
        <v>972075</v>
      </c>
      <c r="E26" s="108">
        <v>2335307</v>
      </c>
      <c r="F26" s="108">
        <v>241695</v>
      </c>
      <c r="G26" s="108">
        <v>380654</v>
      </c>
      <c r="H26" s="108">
        <v>121944</v>
      </c>
      <c r="I26" s="109">
        <f t="shared" si="0"/>
        <v>40473095</v>
      </c>
      <c r="J26" s="278">
        <f t="shared" si="1"/>
        <v>3.1083547295388744E-2</v>
      </c>
      <c r="K26" s="4"/>
    </row>
    <row r="27" spans="1:11" ht="15.5">
      <c r="A27" s="275" t="s">
        <v>677</v>
      </c>
      <c r="B27" s="108">
        <v>33083419</v>
      </c>
      <c r="C27" s="108">
        <v>3443703</v>
      </c>
      <c r="D27" s="108">
        <v>974735</v>
      </c>
      <c r="E27" s="108">
        <v>2344174</v>
      </c>
      <c r="F27" s="108">
        <v>242698</v>
      </c>
      <c r="G27" s="108">
        <v>382176</v>
      </c>
      <c r="H27" s="108">
        <v>122417</v>
      </c>
      <c r="I27" s="109">
        <f t="shared" si="0"/>
        <v>40593322</v>
      </c>
      <c r="J27" s="278">
        <f t="shared" si="1"/>
        <v>2.9751645272042632E-2</v>
      </c>
      <c r="K27" s="4"/>
    </row>
    <row r="28" spans="1:11" ht="15.5">
      <c r="A28" s="275" t="s">
        <v>678</v>
      </c>
      <c r="B28" s="108">
        <v>33043521</v>
      </c>
      <c r="C28" s="108">
        <v>3451596</v>
      </c>
      <c r="D28" s="108">
        <v>974203</v>
      </c>
      <c r="E28" s="108">
        <v>2349062</v>
      </c>
      <c r="F28" s="108">
        <v>242454</v>
      </c>
      <c r="G28" s="108">
        <v>381785</v>
      </c>
      <c r="H28" s="108">
        <v>120745</v>
      </c>
      <c r="I28" s="109">
        <f t="shared" si="0"/>
        <v>40563366</v>
      </c>
      <c r="J28" s="278">
        <f t="shared" si="1"/>
        <v>2.4159566907576834E-2</v>
      </c>
      <c r="K28" s="4"/>
    </row>
    <row r="29" spans="1:11" ht="15.5">
      <c r="A29" s="275" t="s">
        <v>679</v>
      </c>
      <c r="B29" s="108">
        <v>33064257</v>
      </c>
      <c r="C29" s="108">
        <v>3464221</v>
      </c>
      <c r="D29" s="108">
        <v>972765</v>
      </c>
      <c r="E29" s="108">
        <v>2353321</v>
      </c>
      <c r="F29" s="108">
        <v>242749</v>
      </c>
      <c r="G29" s="108">
        <v>382218</v>
      </c>
      <c r="H29" s="108">
        <v>122231</v>
      </c>
      <c r="I29" s="109">
        <f t="shared" si="0"/>
        <v>40601762</v>
      </c>
      <c r="J29" s="278">
        <f t="shared" si="1"/>
        <v>2.2241181293807928E-2</v>
      </c>
      <c r="K29" s="4"/>
    </row>
    <row r="30" spans="1:11" ht="15.5">
      <c r="A30" s="275" t="s">
        <v>680</v>
      </c>
      <c r="B30" s="108">
        <v>33035841</v>
      </c>
      <c r="C30" s="108">
        <v>3484008</v>
      </c>
      <c r="D30" s="108">
        <v>973968</v>
      </c>
      <c r="E30" s="108">
        <v>2364695</v>
      </c>
      <c r="F30" s="108">
        <v>242585</v>
      </c>
      <c r="G30" s="108">
        <v>381502</v>
      </c>
      <c r="H30" s="108">
        <v>121528</v>
      </c>
      <c r="I30" s="109">
        <f t="shared" si="0"/>
        <v>40604127</v>
      </c>
      <c r="J30" s="278">
        <f t="shared" si="1"/>
        <v>2.0528384347109754E-2</v>
      </c>
      <c r="K30" s="4"/>
    </row>
    <row r="31" spans="1:11" ht="15.5">
      <c r="A31" s="275" t="s">
        <v>681</v>
      </c>
      <c r="B31" s="108">
        <v>33114221</v>
      </c>
      <c r="C31" s="108">
        <v>3510422</v>
      </c>
      <c r="D31" s="108">
        <v>976844</v>
      </c>
      <c r="E31" s="108">
        <v>2371776</v>
      </c>
      <c r="F31" s="108">
        <v>243078</v>
      </c>
      <c r="G31" s="108">
        <v>380967</v>
      </c>
      <c r="H31" s="108">
        <v>121612</v>
      </c>
      <c r="I31" s="109">
        <f t="shared" si="0"/>
        <v>40718920</v>
      </c>
      <c r="J31" s="278">
        <f t="shared" si="1"/>
        <v>2.0235514278877809E-2</v>
      </c>
      <c r="K31" s="4"/>
    </row>
    <row r="32" spans="1:11" ht="15.5">
      <c r="A32" s="275" t="s">
        <v>682</v>
      </c>
      <c r="B32" s="108">
        <v>33282204</v>
      </c>
      <c r="C32" s="108">
        <v>3541479</v>
      </c>
      <c r="D32" s="108">
        <v>980797</v>
      </c>
      <c r="E32" s="108">
        <v>2377916</v>
      </c>
      <c r="F32" s="108">
        <v>243978</v>
      </c>
      <c r="G32" s="108">
        <v>382103</v>
      </c>
      <c r="H32" s="108">
        <v>121995</v>
      </c>
      <c r="I32" s="109">
        <f t="shared" si="0"/>
        <v>40930472</v>
      </c>
      <c r="J32" s="278">
        <f t="shared" si="1"/>
        <v>2.8979187483568331E-2</v>
      </c>
      <c r="K32" s="4"/>
    </row>
    <row r="33" spans="1:11" ht="15.5">
      <c r="A33" s="275" t="s">
        <v>683</v>
      </c>
      <c r="B33" s="108">
        <v>33441112</v>
      </c>
      <c r="C33" s="108">
        <v>3580178</v>
      </c>
      <c r="D33" s="108">
        <v>986977</v>
      </c>
      <c r="E33" s="108">
        <v>2395753</v>
      </c>
      <c r="F33" s="108">
        <v>245324</v>
      </c>
      <c r="G33" s="108">
        <v>383487</v>
      </c>
      <c r="H33" s="108">
        <v>122647</v>
      </c>
      <c r="I33" s="109">
        <f t="shared" si="0"/>
        <v>41155478</v>
      </c>
      <c r="J33" s="278">
        <f t="shared" si="1"/>
        <v>3.1344876894236269E-2</v>
      </c>
      <c r="K33" s="4"/>
    </row>
    <row r="34" spans="1:11" ht="15.5">
      <c r="A34" s="275" t="s">
        <v>684</v>
      </c>
      <c r="B34" s="108">
        <v>33622923</v>
      </c>
      <c r="C34" s="108">
        <v>3612842</v>
      </c>
      <c r="D34" s="108">
        <v>990851</v>
      </c>
      <c r="E34" s="108">
        <v>2408577</v>
      </c>
      <c r="F34" s="108">
        <v>246587</v>
      </c>
      <c r="G34" s="108">
        <v>385338</v>
      </c>
      <c r="H34" s="108">
        <v>122746</v>
      </c>
      <c r="I34" s="109">
        <f t="shared" si="0"/>
        <v>41389864</v>
      </c>
      <c r="J34" s="278">
        <f t="shared" si="1"/>
        <v>3.4758965369636165E-2</v>
      </c>
      <c r="K34" s="4"/>
    </row>
    <row r="35" spans="1:11" ht="15.5">
      <c r="A35" s="275" t="s">
        <v>685</v>
      </c>
      <c r="B35" s="108">
        <v>33662413</v>
      </c>
      <c r="C35" s="108">
        <v>3655149</v>
      </c>
      <c r="D35" s="108">
        <v>995978</v>
      </c>
      <c r="E35" s="108">
        <v>2422538</v>
      </c>
      <c r="F35" s="108">
        <v>247593</v>
      </c>
      <c r="G35" s="108">
        <v>384755</v>
      </c>
      <c r="H35" s="108">
        <v>121122</v>
      </c>
      <c r="I35" s="109">
        <f t="shared" si="0"/>
        <v>41489548</v>
      </c>
      <c r="J35" s="278">
        <f t="shared" si="1"/>
        <v>3.5143414457625595E-2</v>
      </c>
      <c r="K35" s="4"/>
    </row>
    <row r="36" spans="1:11" ht="15.5">
      <c r="A36" s="275" t="s">
        <v>686</v>
      </c>
      <c r="B36" s="108">
        <v>33768790</v>
      </c>
      <c r="C36" s="108">
        <v>3692339</v>
      </c>
      <c r="D36" s="108">
        <v>1003795</v>
      </c>
      <c r="E36" s="108">
        <v>2433949</v>
      </c>
      <c r="F36" s="108">
        <v>248885</v>
      </c>
      <c r="G36" s="108">
        <v>386969</v>
      </c>
      <c r="H36" s="108">
        <v>121834</v>
      </c>
      <c r="I36" s="109">
        <f t="shared" si="0"/>
        <v>41656561</v>
      </c>
      <c r="J36" s="278">
        <f t="shared" si="1"/>
        <v>3.7131036813821801E-2</v>
      </c>
      <c r="K36" s="4"/>
    </row>
    <row r="37" spans="1:11" ht="15.5">
      <c r="A37" s="275" t="s">
        <v>687</v>
      </c>
      <c r="B37" s="108">
        <v>33832256</v>
      </c>
      <c r="C37" s="108">
        <v>3725656</v>
      </c>
      <c r="D37" s="108">
        <v>1008032</v>
      </c>
      <c r="E37" s="108">
        <v>2441027</v>
      </c>
      <c r="F37" s="108">
        <v>249744</v>
      </c>
      <c r="G37" s="108">
        <v>386775</v>
      </c>
      <c r="H37" s="108">
        <v>120545</v>
      </c>
      <c r="I37" s="109">
        <f t="shared" si="0"/>
        <v>41764035</v>
      </c>
      <c r="J37" s="278">
        <f t="shared" si="1"/>
        <v>3.6914641766700063E-2</v>
      </c>
      <c r="K37" s="4"/>
    </row>
    <row r="38" spans="1:11" ht="15.5">
      <c r="A38" s="275" t="s">
        <v>688</v>
      </c>
      <c r="B38" s="108">
        <v>33974233</v>
      </c>
      <c r="C38" s="108">
        <v>3756547</v>
      </c>
      <c r="D38" s="108">
        <v>1008725</v>
      </c>
      <c r="E38" s="108">
        <v>2436249</v>
      </c>
      <c r="F38" s="108">
        <v>251625</v>
      </c>
      <c r="G38" s="108">
        <v>387065</v>
      </c>
      <c r="H38" s="108">
        <v>120707</v>
      </c>
      <c r="I38" s="109">
        <f t="shared" si="0"/>
        <v>41935151</v>
      </c>
      <c r="J38" s="278">
        <f t="shared" si="1"/>
        <v>3.6124146176614365E-2</v>
      </c>
      <c r="K38" s="4"/>
    </row>
    <row r="39" spans="1:11" ht="15.5">
      <c r="A39" s="275" t="s">
        <v>689</v>
      </c>
      <c r="B39" s="108">
        <v>34081245</v>
      </c>
      <c r="C39" s="108">
        <v>3808430</v>
      </c>
      <c r="D39" s="108">
        <v>1019861</v>
      </c>
      <c r="E39" s="108">
        <v>2467875</v>
      </c>
      <c r="F39" s="108">
        <v>253299</v>
      </c>
      <c r="G39" s="108">
        <v>388931</v>
      </c>
      <c r="H39" s="108">
        <v>120454</v>
      </c>
      <c r="I39" s="109">
        <f t="shared" si="0"/>
        <v>42140095</v>
      </c>
      <c r="J39" s="278">
        <f t="shared" si="1"/>
        <v>3.8104124614388543E-2</v>
      </c>
      <c r="K39" s="4"/>
    </row>
    <row r="40" spans="1:11" ht="15.5">
      <c r="A40" s="275" t="s">
        <v>690</v>
      </c>
      <c r="B40" s="108">
        <v>34278303</v>
      </c>
      <c r="C40" s="108">
        <v>3859741</v>
      </c>
      <c r="D40" s="108">
        <v>1025754</v>
      </c>
      <c r="E40" s="108">
        <v>2489693</v>
      </c>
      <c r="F40" s="108">
        <v>255786</v>
      </c>
      <c r="G40" s="108">
        <v>390185</v>
      </c>
      <c r="H40" s="108">
        <v>118194</v>
      </c>
      <c r="I40" s="109">
        <f t="shared" si="0"/>
        <v>42417656</v>
      </c>
      <c r="J40" s="278">
        <f t="shared" si="1"/>
        <v>4.5713415400487227E-2</v>
      </c>
      <c r="K40" s="4"/>
    </row>
    <row r="41" spans="1:11" ht="15.5">
      <c r="A41" s="275" t="s">
        <v>691</v>
      </c>
      <c r="B41" s="108">
        <v>34525391</v>
      </c>
      <c r="C41" s="108">
        <v>3900121</v>
      </c>
      <c r="D41" s="108">
        <v>1031729</v>
      </c>
      <c r="E41" s="108">
        <v>2506025</v>
      </c>
      <c r="F41" s="108">
        <v>258007</v>
      </c>
      <c r="G41" s="108">
        <v>391996</v>
      </c>
      <c r="H41" s="108">
        <v>118405</v>
      </c>
      <c r="I41" s="109">
        <f t="shared" si="0"/>
        <v>42731674</v>
      </c>
      <c r="J41" s="278">
        <f t="shared" si="1"/>
        <v>5.2458610047514689E-2</v>
      </c>
      <c r="K41" s="4"/>
    </row>
    <row r="42" spans="1:11" ht="15.5">
      <c r="A42" s="275" t="s">
        <v>692</v>
      </c>
      <c r="B42" s="108">
        <v>34813704</v>
      </c>
      <c r="C42" s="108">
        <v>3958046</v>
      </c>
      <c r="D42" s="108">
        <v>1043634</v>
      </c>
      <c r="E42" s="108">
        <v>2536278</v>
      </c>
      <c r="F42" s="108">
        <v>259343</v>
      </c>
      <c r="G42" s="108">
        <v>396003</v>
      </c>
      <c r="H42" s="108">
        <v>118151</v>
      </c>
      <c r="I42" s="109">
        <f t="shared" si="0"/>
        <v>43125159</v>
      </c>
      <c r="J42" s="278">
        <f t="shared" si="1"/>
        <v>6.2088072968543323E-2</v>
      </c>
      <c r="K42" s="4"/>
    </row>
    <row r="43" spans="1:11" ht="15.5">
      <c r="A43" s="275" t="s">
        <v>693</v>
      </c>
      <c r="B43" s="108">
        <v>34957424.5</v>
      </c>
      <c r="C43" s="108">
        <v>3999421.5</v>
      </c>
      <c r="D43" s="108">
        <v>1046516</v>
      </c>
      <c r="E43" s="108">
        <v>2548033</v>
      </c>
      <c r="F43" s="108">
        <v>260540.5</v>
      </c>
      <c r="G43" s="108">
        <v>399132.5</v>
      </c>
      <c r="H43" s="108">
        <v>117809.5</v>
      </c>
      <c r="I43" s="109">
        <f t="shared" si="0"/>
        <v>43328877.5</v>
      </c>
      <c r="J43" s="278">
        <f t="shared" si="1"/>
        <v>6.4096923494041586E-2</v>
      </c>
      <c r="K43" s="4"/>
    </row>
    <row r="44" spans="1:11" ht="15.5">
      <c r="A44" s="275" t="s">
        <v>694</v>
      </c>
      <c r="B44" s="108">
        <v>35032571</v>
      </c>
      <c r="C44" s="108">
        <v>4038735</v>
      </c>
      <c r="D44" s="108">
        <v>1051866</v>
      </c>
      <c r="E44" s="108">
        <v>2564521.5</v>
      </c>
      <c r="F44" s="108">
        <v>260838</v>
      </c>
      <c r="G44" s="108">
        <v>402328.5</v>
      </c>
      <c r="H44" s="108">
        <v>117210</v>
      </c>
      <c r="I44" s="109">
        <f t="shared" si="0"/>
        <v>43468070</v>
      </c>
      <c r="J44" s="278">
        <f t="shared" si="1"/>
        <v>6.1997770267589389E-2</v>
      </c>
      <c r="K44" s="4"/>
    </row>
    <row r="45" spans="1:11" ht="15.5">
      <c r="A45" s="275" t="s">
        <v>695</v>
      </c>
      <c r="B45" s="108">
        <v>35042226</v>
      </c>
      <c r="C45" s="108">
        <v>4067138</v>
      </c>
      <c r="D45" s="108">
        <v>1051754</v>
      </c>
      <c r="E45" s="108">
        <v>2565970.5</v>
      </c>
      <c r="F45" s="108">
        <v>260612.5</v>
      </c>
      <c r="G45" s="108">
        <v>403255</v>
      </c>
      <c r="H45" s="108">
        <v>115917.5</v>
      </c>
      <c r="I45" s="109">
        <f t="shared" si="0"/>
        <v>43506873.5</v>
      </c>
      <c r="J45" s="278">
        <f t="shared" si="1"/>
        <v>5.7134447569774309E-2</v>
      </c>
      <c r="K45" s="4"/>
    </row>
    <row r="46" spans="1:11" ht="15.5">
      <c r="A46" s="275" t="s">
        <v>696</v>
      </c>
      <c r="B46" s="108">
        <v>35045156.5</v>
      </c>
      <c r="C46" s="108">
        <v>4116987.5</v>
      </c>
      <c r="D46" s="108">
        <v>1057549</v>
      </c>
      <c r="E46" s="108">
        <v>2586184</v>
      </c>
      <c r="F46" s="108">
        <v>260604.5</v>
      </c>
      <c r="G46" s="108">
        <v>403423.5</v>
      </c>
      <c r="H46" s="108">
        <v>114962.5</v>
      </c>
      <c r="I46" s="109">
        <f t="shared" si="0"/>
        <v>43584867.5</v>
      </c>
      <c r="J46" s="278">
        <f t="shared" si="1"/>
        <v>5.3032392181815338E-2</v>
      </c>
      <c r="K46" s="4"/>
    </row>
    <row r="47" spans="1:11" ht="15.5">
      <c r="A47" s="275" t="s">
        <v>697</v>
      </c>
      <c r="B47" s="108">
        <v>35224136</v>
      </c>
      <c r="C47" s="108">
        <v>4144681</v>
      </c>
      <c r="D47" s="108">
        <v>1054906.5</v>
      </c>
      <c r="E47" s="108">
        <v>2587092.5</v>
      </c>
      <c r="F47" s="108">
        <v>262222</v>
      </c>
      <c r="G47" s="108">
        <v>407069</v>
      </c>
      <c r="H47" s="108">
        <v>116718</v>
      </c>
      <c r="I47" s="109">
        <f t="shared" si="0"/>
        <v>43796825</v>
      </c>
      <c r="J47" s="278">
        <f t="shared" si="1"/>
        <v>5.5611042087033581E-2</v>
      </c>
      <c r="K47" s="4"/>
    </row>
    <row r="48" spans="1:11" ht="15.5">
      <c r="A48" s="275" t="s">
        <v>698</v>
      </c>
      <c r="B48" s="108">
        <v>35280701.5</v>
      </c>
      <c r="C48" s="108">
        <v>4196567.5</v>
      </c>
      <c r="D48" s="108">
        <v>1063137</v>
      </c>
      <c r="E48" s="108">
        <v>2614657</v>
      </c>
      <c r="F48" s="108">
        <v>265942</v>
      </c>
      <c r="G48" s="108">
        <v>409253.5</v>
      </c>
      <c r="H48" s="108">
        <v>117092.5</v>
      </c>
      <c r="I48" s="109">
        <f t="shared" si="0"/>
        <v>43947351</v>
      </c>
      <c r="J48" s="278">
        <f t="shared" si="1"/>
        <v>5.4992297611893601E-2</v>
      </c>
      <c r="K48" s="4"/>
    </row>
    <row r="49" spans="1:11" ht="15.5">
      <c r="A49" s="275" t="s">
        <v>699</v>
      </c>
      <c r="B49" s="108">
        <v>35405655.5</v>
      </c>
      <c r="C49" s="108">
        <v>4251344.5</v>
      </c>
      <c r="D49" s="108">
        <v>1065949</v>
      </c>
      <c r="E49" s="108">
        <v>2632183</v>
      </c>
      <c r="F49" s="108">
        <v>273178</v>
      </c>
      <c r="G49" s="108">
        <v>410110</v>
      </c>
      <c r="H49" s="108">
        <v>115713</v>
      </c>
      <c r="I49" s="109">
        <f t="shared" si="0"/>
        <v>44154133</v>
      </c>
      <c r="J49" s="278">
        <f t="shared" si="1"/>
        <v>5.7228617876601245E-2</v>
      </c>
      <c r="K49" s="4"/>
    </row>
    <row r="50" spans="1:11" ht="15.5">
      <c r="A50" s="275" t="s">
        <v>700</v>
      </c>
      <c r="B50" s="108">
        <v>35441588.5</v>
      </c>
      <c r="C50" s="108">
        <v>4302578.5</v>
      </c>
      <c r="D50" s="108">
        <v>1068036</v>
      </c>
      <c r="E50" s="108">
        <v>2647833</v>
      </c>
      <c r="F50" s="108">
        <v>279931</v>
      </c>
      <c r="G50" s="108">
        <v>411438</v>
      </c>
      <c r="H50" s="108">
        <v>114163</v>
      </c>
      <c r="I50" s="109">
        <f t="shared" si="0"/>
        <v>44265568</v>
      </c>
      <c r="J50" s="278">
        <f t="shared" si="1"/>
        <v>5.5571923420521363E-2</v>
      </c>
      <c r="K50" s="4"/>
    </row>
    <row r="51" spans="1:11" ht="15.5">
      <c r="A51" s="275" t="s">
        <v>701</v>
      </c>
      <c r="B51" s="108">
        <v>35507001.5</v>
      </c>
      <c r="C51" s="108">
        <v>4356312.5</v>
      </c>
      <c r="D51" s="108">
        <v>1063975</v>
      </c>
      <c r="E51" s="108">
        <v>2651282</v>
      </c>
      <c r="F51" s="108">
        <v>288082</v>
      </c>
      <c r="G51" s="108">
        <v>411202</v>
      </c>
      <c r="H51" s="108">
        <v>110208</v>
      </c>
      <c r="I51" s="109">
        <f t="shared" si="0"/>
        <v>44388063</v>
      </c>
      <c r="J51" s="278">
        <f t="shared" si="1"/>
        <v>5.3345109924408093E-2</v>
      </c>
      <c r="K51" s="4"/>
    </row>
    <row r="52" spans="1:11" ht="15.5">
      <c r="A52" s="275" t="s">
        <v>702</v>
      </c>
      <c r="B52" s="108">
        <v>35579264.5</v>
      </c>
      <c r="C52" s="108">
        <v>4401793.5</v>
      </c>
      <c r="D52" s="108">
        <v>1061950</v>
      </c>
      <c r="E52" s="108">
        <v>2649381</v>
      </c>
      <c r="F52" s="108">
        <v>295700</v>
      </c>
      <c r="G52" s="108">
        <v>411502</v>
      </c>
      <c r="H52" s="108">
        <v>109175</v>
      </c>
      <c r="I52" s="109">
        <f t="shared" si="0"/>
        <v>44508766</v>
      </c>
      <c r="J52" s="278">
        <f t="shared" si="1"/>
        <v>4.9298103601009918E-2</v>
      </c>
      <c r="K52" s="4"/>
    </row>
    <row r="53" spans="1:11" ht="15.5">
      <c r="A53" s="275" t="s">
        <v>703</v>
      </c>
      <c r="B53" s="108">
        <v>35531984.5</v>
      </c>
      <c r="C53" s="108">
        <v>4449019.5</v>
      </c>
      <c r="D53" s="108">
        <v>1061402</v>
      </c>
      <c r="E53" s="108">
        <v>2659868</v>
      </c>
      <c r="F53" s="108">
        <v>302767</v>
      </c>
      <c r="G53" s="108">
        <v>410405</v>
      </c>
      <c r="H53" s="108">
        <v>105824</v>
      </c>
      <c r="I53" s="109">
        <f t="shared" si="0"/>
        <v>44521270</v>
      </c>
      <c r="J53" s="278">
        <f t="shared" si="1"/>
        <v>4.1879847721388121E-2</v>
      </c>
      <c r="K53" s="4"/>
    </row>
    <row r="54" spans="1:11" ht="15.5">
      <c r="A54" s="275" t="s">
        <v>704</v>
      </c>
      <c r="B54" s="108">
        <v>35568264.5</v>
      </c>
      <c r="C54" s="108">
        <v>4491297.5</v>
      </c>
      <c r="D54" s="108">
        <v>1060854</v>
      </c>
      <c r="E54" s="108">
        <v>2670169</v>
      </c>
      <c r="F54" s="108">
        <v>309687</v>
      </c>
      <c r="G54" s="108">
        <v>410990</v>
      </c>
      <c r="H54" s="108">
        <v>105266</v>
      </c>
      <c r="I54" s="109">
        <f t="shared" si="0"/>
        <v>44616528</v>
      </c>
      <c r="J54" s="278">
        <f t="shared" si="1"/>
        <v>3.458234206162579E-2</v>
      </c>
      <c r="K54" s="4"/>
    </row>
    <row r="55" spans="1:11" ht="15.5">
      <c r="A55" s="275" t="s">
        <v>705</v>
      </c>
      <c r="B55" s="108">
        <v>35584152</v>
      </c>
      <c r="C55" s="108">
        <v>4518933</v>
      </c>
      <c r="D55" s="108">
        <v>1057754</v>
      </c>
      <c r="E55" s="108">
        <v>2669941</v>
      </c>
      <c r="F55" s="108">
        <v>315459.5</v>
      </c>
      <c r="G55" s="108">
        <v>409569.5</v>
      </c>
      <c r="H55" s="108">
        <v>104404.5</v>
      </c>
      <c r="I55" s="109">
        <f t="shared" si="0"/>
        <v>44660213.5</v>
      </c>
      <c r="J55" s="278">
        <f t="shared" si="1"/>
        <v>3.0726297952214432E-2</v>
      </c>
      <c r="K55" s="4"/>
    </row>
    <row r="56" spans="1:11" ht="15.5">
      <c r="A56" s="275" t="s">
        <v>706</v>
      </c>
      <c r="B56" s="108">
        <v>35608587.5</v>
      </c>
      <c r="C56" s="108">
        <v>4562220.5</v>
      </c>
      <c r="D56" s="108">
        <v>1057092</v>
      </c>
      <c r="E56" s="108">
        <v>2689486.5</v>
      </c>
      <c r="F56" s="108">
        <v>322051</v>
      </c>
      <c r="G56" s="108">
        <v>409167.5</v>
      </c>
      <c r="H56" s="108">
        <v>103667</v>
      </c>
      <c r="I56" s="109">
        <f t="shared" si="0"/>
        <v>44752272</v>
      </c>
      <c r="J56" s="278">
        <f t="shared" si="1"/>
        <v>2.9543570717540484E-2</v>
      </c>
      <c r="K56" s="4"/>
    </row>
    <row r="57" spans="1:11" ht="15.5">
      <c r="A57" s="275" t="s">
        <v>707</v>
      </c>
      <c r="B57" s="108">
        <v>35637865.5</v>
      </c>
      <c r="C57" s="108">
        <v>4602407.5</v>
      </c>
      <c r="D57" s="108">
        <v>1055596</v>
      </c>
      <c r="E57" s="108">
        <v>2703601.5</v>
      </c>
      <c r="F57" s="108">
        <v>328526.5</v>
      </c>
      <c r="G57" s="108">
        <v>409875</v>
      </c>
      <c r="H57" s="108">
        <v>103026.5</v>
      </c>
      <c r="I57" s="109">
        <f t="shared" si="0"/>
        <v>44840898.5</v>
      </c>
      <c r="J57" s="278">
        <f t="shared" si="1"/>
        <v>3.0662396368242827E-2</v>
      </c>
      <c r="K57" s="4"/>
    </row>
    <row r="58" spans="1:11" ht="15.5">
      <c r="A58" s="275" t="s">
        <v>708</v>
      </c>
      <c r="B58" s="108">
        <v>35560838</v>
      </c>
      <c r="C58" s="108">
        <v>4622941</v>
      </c>
      <c r="D58" s="108">
        <v>1047845</v>
      </c>
      <c r="E58" s="108">
        <v>2705438</v>
      </c>
      <c r="F58" s="108">
        <v>334721.5</v>
      </c>
      <c r="G58" s="108">
        <v>410038.5</v>
      </c>
      <c r="H58" s="108">
        <v>101397.5</v>
      </c>
      <c r="I58" s="109">
        <f t="shared" si="0"/>
        <v>44783219.5</v>
      </c>
      <c r="J58" s="278">
        <f t="shared" si="1"/>
        <v>2.7494680349779657E-2</v>
      </c>
      <c r="K58" s="4"/>
    </row>
    <row r="59" spans="1:11" ht="15.5">
      <c r="A59" s="275" t="s">
        <v>709</v>
      </c>
      <c r="B59" s="108">
        <v>35558765.5</v>
      </c>
      <c r="C59" s="108">
        <v>4667780.5</v>
      </c>
      <c r="D59" s="108">
        <v>1046919.5</v>
      </c>
      <c r="E59" s="108">
        <v>2720307.5</v>
      </c>
      <c r="F59" s="108">
        <v>341835</v>
      </c>
      <c r="G59" s="108">
        <v>408366</v>
      </c>
      <c r="H59" s="108">
        <v>98331</v>
      </c>
      <c r="I59" s="109">
        <f t="shared" si="0"/>
        <v>44842305</v>
      </c>
      <c r="J59" s="278">
        <f t="shared" si="1"/>
        <v>2.3871136777608878E-2</v>
      </c>
      <c r="K59" s="4"/>
    </row>
    <row r="60" spans="1:11" ht="15.5">
      <c r="A60" s="275" t="s">
        <v>710</v>
      </c>
      <c r="B60" s="110">
        <v>35722130</v>
      </c>
      <c r="C60" s="110">
        <v>4722024</v>
      </c>
      <c r="D60" s="110">
        <v>1044358</v>
      </c>
      <c r="E60" s="110">
        <v>2730925</v>
      </c>
      <c r="F60" s="110">
        <v>348792</v>
      </c>
      <c r="G60" s="110">
        <v>410946.5</v>
      </c>
      <c r="H60" s="110">
        <v>97597.5</v>
      </c>
      <c r="I60" s="109">
        <f t="shared" si="0"/>
        <v>45076773</v>
      </c>
      <c r="J60" s="278">
        <f t="shared" si="1"/>
        <v>2.5699432941930903E-2</v>
      </c>
      <c r="K60" s="4"/>
    </row>
    <row r="61" spans="1:11" ht="15.5">
      <c r="A61" s="275" t="s">
        <v>711</v>
      </c>
      <c r="B61" s="110">
        <v>35840126</v>
      </c>
      <c r="C61" s="110">
        <v>4760843</v>
      </c>
      <c r="D61" s="110">
        <v>1040889</v>
      </c>
      <c r="E61" s="110">
        <v>2732767</v>
      </c>
      <c r="F61" s="110">
        <v>352011</v>
      </c>
      <c r="G61" s="110">
        <v>414546</v>
      </c>
      <c r="H61" s="110">
        <v>100363</v>
      </c>
      <c r="I61" s="109">
        <f t="shared" ref="I61:I67" si="2">SUM(B61:H61)</f>
        <v>45241545</v>
      </c>
      <c r="J61" s="278">
        <f t="shared" si="1"/>
        <v>2.46276379155718E-2</v>
      </c>
      <c r="K61" s="4"/>
    </row>
    <row r="62" spans="1:11" ht="15.5">
      <c r="A62" s="275" t="s">
        <v>712</v>
      </c>
      <c r="B62" s="110">
        <v>35921240</v>
      </c>
      <c r="C62" s="110">
        <v>4805077</v>
      </c>
      <c r="D62" s="110">
        <v>1042188</v>
      </c>
      <c r="E62" s="110">
        <v>2756578</v>
      </c>
      <c r="F62" s="110">
        <v>354620</v>
      </c>
      <c r="G62" s="110">
        <v>418026</v>
      </c>
      <c r="H62" s="110">
        <v>102227</v>
      </c>
      <c r="I62" s="109">
        <f t="shared" si="2"/>
        <v>45399956</v>
      </c>
      <c r="J62" s="278">
        <f t="shared" si="1"/>
        <v>2.5626870980171315E-2</v>
      </c>
      <c r="K62" s="4"/>
    </row>
    <row r="63" spans="1:11" ht="15.5">
      <c r="A63" s="275" t="s">
        <v>713</v>
      </c>
      <c r="B63" s="110">
        <v>35981628.403896309</v>
      </c>
      <c r="C63" s="110">
        <v>4844863.6232721554</v>
      </c>
      <c r="D63" s="110">
        <v>1041974.8494555817</v>
      </c>
      <c r="E63" s="110">
        <v>2771600.7131637507</v>
      </c>
      <c r="F63" s="110">
        <v>357100.33094173233</v>
      </c>
      <c r="G63" s="110">
        <v>420705.7901271545</v>
      </c>
      <c r="H63" s="110">
        <v>103043.42588145907</v>
      </c>
      <c r="I63" s="109">
        <f t="shared" si="2"/>
        <v>45520917.136738144</v>
      </c>
      <c r="J63" s="278">
        <f t="shared" si="1"/>
        <v>2.5521594324540448E-2</v>
      </c>
      <c r="K63" s="4"/>
    </row>
    <row r="64" spans="1:11" ht="15.5">
      <c r="A64" s="275" t="s">
        <v>714</v>
      </c>
      <c r="B64" s="110">
        <v>36051829.385471426</v>
      </c>
      <c r="C64" s="110">
        <v>4874990.2263847273</v>
      </c>
      <c r="D64" s="110">
        <v>1039360.3054045334</v>
      </c>
      <c r="E64" s="110">
        <v>2779368.6192463478</v>
      </c>
      <c r="F64" s="110">
        <v>359485.33301600884</v>
      </c>
      <c r="G64" s="110">
        <v>421615.43260309502</v>
      </c>
      <c r="H64" s="110">
        <v>104650.00078583196</v>
      </c>
      <c r="I64" s="109">
        <f t="shared" si="2"/>
        <v>45631299.302911982</v>
      </c>
      <c r="J64" s="278">
        <f t="shared" si="1"/>
        <v>2.5220499326177273E-2</v>
      </c>
      <c r="K64" s="4"/>
    </row>
    <row r="65" spans="1:11" ht="15.5">
      <c r="A65" s="275" t="s">
        <v>715</v>
      </c>
      <c r="B65" s="110">
        <v>36169060.603011101</v>
      </c>
      <c r="C65" s="110">
        <v>4922375.3306322657</v>
      </c>
      <c r="D65" s="110">
        <v>1042745.0346742203</v>
      </c>
      <c r="E65" s="110">
        <v>2802319.5427580918</v>
      </c>
      <c r="F65" s="110">
        <v>362242.6436121352</v>
      </c>
      <c r="G65" s="110">
        <v>425005.15968326991</v>
      </c>
      <c r="H65" s="110">
        <v>106270.01083590448</v>
      </c>
      <c r="I65" s="109">
        <f t="shared" si="2"/>
        <v>45830018.325206995</v>
      </c>
      <c r="J65" s="278">
        <f t="shared" si="1"/>
        <v>2.9396024084824963E-2</v>
      </c>
      <c r="K65" s="4"/>
    </row>
    <row r="66" spans="1:11" ht="15.5">
      <c r="A66" s="275" t="s">
        <v>716</v>
      </c>
      <c r="B66" s="110">
        <v>36187878.606161788</v>
      </c>
      <c r="C66" s="110">
        <v>4955987.3624089705</v>
      </c>
      <c r="D66" s="110">
        <v>1038502.6293534226</v>
      </c>
      <c r="E66" s="110">
        <v>2798779.714029307</v>
      </c>
      <c r="F66" s="110">
        <v>364667.61580182263</v>
      </c>
      <c r="G66" s="110">
        <v>425532.65079946193</v>
      </c>
      <c r="H66" s="110">
        <v>108503.73619633786</v>
      </c>
      <c r="I66" s="109">
        <f t="shared" si="2"/>
        <v>45879852.314751111</v>
      </c>
      <c r="J66" s="278">
        <f t="shared" si="1"/>
        <v>2.8315164164076392E-2</v>
      </c>
      <c r="K66" s="4"/>
    </row>
    <row r="67" spans="1:11" ht="15.5">
      <c r="A67" s="275" t="s">
        <v>717</v>
      </c>
      <c r="B67" s="110">
        <v>36279835.206163168</v>
      </c>
      <c r="C67" s="110">
        <v>4983583.6242410159</v>
      </c>
      <c r="D67" s="110">
        <v>1037331.8142068823</v>
      </c>
      <c r="E67" s="110">
        <v>2801089.2769937161</v>
      </c>
      <c r="F67" s="110">
        <v>366910.37844246387</v>
      </c>
      <c r="G67" s="110">
        <v>426095.28453678486</v>
      </c>
      <c r="H67" s="110">
        <v>108848.95474998276</v>
      </c>
      <c r="I67" s="109">
        <f t="shared" si="2"/>
        <v>46003694.539334014</v>
      </c>
      <c r="J67" s="278">
        <f t="shared" si="1"/>
        <v>3.008227982013597E-2</v>
      </c>
      <c r="K67" s="4"/>
    </row>
    <row r="68" spans="1:11" ht="15.5">
      <c r="A68" s="275" t="s">
        <v>718</v>
      </c>
      <c r="B68" s="108">
        <v>36380874.603890233</v>
      </c>
      <c r="C68" s="108">
        <v>5029822.8234497672</v>
      </c>
      <c r="D68" s="108">
        <v>1041426.6653877819</v>
      </c>
      <c r="E68" s="108">
        <v>2807585.387123981</v>
      </c>
      <c r="F68" s="108">
        <v>370095.29763933498</v>
      </c>
      <c r="G68" s="108">
        <v>426801.70803628693</v>
      </c>
      <c r="H68" s="108">
        <v>108994.12471081108</v>
      </c>
      <c r="I68" s="109">
        <f t="shared" ref="I68:I79" si="3">SUM(B68:H68)</f>
        <v>46165600.610238194</v>
      </c>
      <c r="J68" s="278">
        <f t="shared" si="1"/>
        <v>3.1581158834532344E-2</v>
      </c>
      <c r="K68" s="4"/>
    </row>
    <row r="69" spans="1:11" ht="15.5">
      <c r="A69" s="275" t="s">
        <v>719</v>
      </c>
      <c r="B69" s="108">
        <v>36464154.937223569</v>
      </c>
      <c r="C69" s="108">
        <v>5074163.8234497672</v>
      </c>
      <c r="D69" s="108">
        <v>1042828.9987211153</v>
      </c>
      <c r="E69" s="108">
        <v>2809609.387123981</v>
      </c>
      <c r="F69" s="108">
        <v>373078.29763933498</v>
      </c>
      <c r="G69" s="108">
        <v>427236.70803628693</v>
      </c>
      <c r="H69" s="108">
        <v>109515.45804414441</v>
      </c>
      <c r="I69" s="109">
        <f t="shared" si="3"/>
        <v>46300587.610238194</v>
      </c>
      <c r="J69" s="278">
        <f t="shared" si="1"/>
        <v>3.2552628494680907E-2</v>
      </c>
      <c r="K69" s="4"/>
    </row>
    <row r="70" spans="1:11" ht="15.5">
      <c r="A70" s="275" t="s">
        <v>720</v>
      </c>
      <c r="B70" s="108">
        <v>36657445.937223569</v>
      </c>
      <c r="C70" s="108">
        <v>5128715.8234497663</v>
      </c>
      <c r="D70" s="108">
        <v>1045415.9987211153</v>
      </c>
      <c r="E70" s="108">
        <v>2808755.387123981</v>
      </c>
      <c r="F70" s="108">
        <v>378466.29763933498</v>
      </c>
      <c r="G70" s="108">
        <v>426744.70803628693</v>
      </c>
      <c r="H70" s="108">
        <v>109715.45804414441</v>
      </c>
      <c r="I70" s="109">
        <f t="shared" si="3"/>
        <v>46555259.610238194</v>
      </c>
      <c r="J70" s="278">
        <f t="shared" si="1"/>
        <v>3.9569288006151379E-2</v>
      </c>
      <c r="K70" s="4"/>
    </row>
    <row r="71" spans="1:11" ht="15.5">
      <c r="A71" s="275" t="s">
        <v>721</v>
      </c>
      <c r="B71" s="108">
        <v>36705585.937223569</v>
      </c>
      <c r="C71" s="108">
        <v>5176923.8234497663</v>
      </c>
      <c r="D71" s="108">
        <v>1049606.9987211153</v>
      </c>
      <c r="E71" s="108">
        <v>2811872.387123981</v>
      </c>
      <c r="F71" s="108">
        <v>381747.29763933498</v>
      </c>
      <c r="G71" s="108">
        <v>427378.70803628687</v>
      </c>
      <c r="H71" s="108">
        <v>109666.45804414441</v>
      </c>
      <c r="I71" s="109">
        <f t="shared" si="3"/>
        <v>46662781.610238194</v>
      </c>
      <c r="J71" s="278">
        <f t="shared" si="1"/>
        <v>4.059730226263334E-2</v>
      </c>
      <c r="K71" s="4"/>
    </row>
    <row r="72" spans="1:11" ht="15.5">
      <c r="A72" s="275" t="s">
        <v>722</v>
      </c>
      <c r="B72" s="108">
        <v>36659263.937223569</v>
      </c>
      <c r="C72" s="108">
        <v>5216737.8234497663</v>
      </c>
      <c r="D72" s="108">
        <v>1050788.9987211153</v>
      </c>
      <c r="E72" s="108">
        <v>2805069.387123981</v>
      </c>
      <c r="F72" s="108">
        <v>385076.29763933492</v>
      </c>
      <c r="G72" s="108">
        <v>424883.70803628693</v>
      </c>
      <c r="H72" s="108">
        <v>107128.4580441444</v>
      </c>
      <c r="I72" s="109">
        <f t="shared" si="3"/>
        <v>46648948.610238194</v>
      </c>
      <c r="J72" s="278">
        <f t="shared" si="1"/>
        <v>3.4877732047016642E-2</v>
      </c>
      <c r="K72" s="4"/>
    </row>
    <row r="73" spans="1:11" ht="15.5">
      <c r="A73" s="275" t="s">
        <v>723</v>
      </c>
      <c r="B73" s="108">
        <v>36763553.269715309</v>
      </c>
      <c r="C73" s="108">
        <v>5259286.6959363893</v>
      </c>
      <c r="D73" s="108">
        <v>1052177.5681851541</v>
      </c>
      <c r="E73" s="108">
        <v>2814766.6398628294</v>
      </c>
      <c r="F73" s="108">
        <v>389022.50276993582</v>
      </c>
      <c r="G73" s="108">
        <v>425731.40959909116</v>
      </c>
      <c r="H73" s="108">
        <v>105963.95259090468</v>
      </c>
      <c r="I73" s="109">
        <f t="shared" si="3"/>
        <v>46810502.038659602</v>
      </c>
      <c r="J73" s="278">
        <f t="shared" si="1"/>
        <v>3.4679563632488732E-2</v>
      </c>
      <c r="K73" s="4"/>
    </row>
    <row r="74" spans="1:11" ht="15.5">
      <c r="A74" s="275" t="s">
        <v>724</v>
      </c>
      <c r="B74" s="108">
        <v>36867523.970509939</v>
      </c>
      <c r="C74" s="108">
        <v>5304334.3556335839</v>
      </c>
      <c r="D74" s="108">
        <v>1054809.5861832616</v>
      </c>
      <c r="E74" s="108">
        <v>2821648.5605865</v>
      </c>
      <c r="F74" s="108">
        <v>392619.32182887086</v>
      </c>
      <c r="G74" s="108">
        <v>427478.36424962431</v>
      </c>
      <c r="H74" s="108">
        <v>104653.97393349749</v>
      </c>
      <c r="I74" s="109">
        <f t="shared" si="3"/>
        <v>46973068.132925279</v>
      </c>
      <c r="J74" s="278">
        <f t="shared" si="1"/>
        <v>3.4650080562308901E-2</v>
      </c>
      <c r="K74" s="4"/>
    </row>
    <row r="75" spans="1:11" ht="15.5">
      <c r="A75" s="275" t="s">
        <v>725</v>
      </c>
      <c r="B75" s="108">
        <v>36934592.566613629</v>
      </c>
      <c r="C75" s="108">
        <v>5343674.7323614294</v>
      </c>
      <c r="D75" s="108">
        <v>1059154.7367276798</v>
      </c>
      <c r="E75" s="108">
        <v>2807418.8474227493</v>
      </c>
      <c r="F75" s="108">
        <v>393652.99088713859</v>
      </c>
      <c r="G75" s="108">
        <v>425825.57412246981</v>
      </c>
      <c r="H75" s="108">
        <v>103921.54805203842</v>
      </c>
      <c r="I75" s="109">
        <f t="shared" si="3"/>
        <v>47068240.996187121</v>
      </c>
      <c r="J75" s="278">
        <f t="shared" si="1"/>
        <v>3.3991491313785337E-2</v>
      </c>
      <c r="K75" s="4"/>
    </row>
    <row r="76" spans="1:11" ht="15.5">
      <c r="A76" s="275" t="s">
        <v>726</v>
      </c>
      <c r="B76" s="108">
        <v>36909572.58503852</v>
      </c>
      <c r="C76" s="108">
        <v>5380319.1292488566</v>
      </c>
      <c r="D76" s="108">
        <v>1061689.2807787282</v>
      </c>
      <c r="E76" s="108">
        <v>2807191.9413401522</v>
      </c>
      <c r="F76" s="108">
        <v>394149.98881286202</v>
      </c>
      <c r="G76" s="108">
        <v>423876.93164652929</v>
      </c>
      <c r="H76" s="108">
        <v>102586.97314766553</v>
      </c>
      <c r="I76" s="109">
        <f t="shared" si="3"/>
        <v>47079386.830013312</v>
      </c>
      <c r="J76" s="278">
        <f t="shared" si="1"/>
        <v>3.1734523215930434E-2</v>
      </c>
      <c r="K76" s="4"/>
    </row>
    <row r="77" spans="1:11" ht="15.5">
      <c r="A77" s="275" t="s">
        <v>727</v>
      </c>
      <c r="B77" s="108">
        <v>36934144.927010573</v>
      </c>
      <c r="C77" s="108">
        <v>5415178.5855263276</v>
      </c>
      <c r="D77" s="108">
        <v>1063323.5983170869</v>
      </c>
      <c r="E77" s="108">
        <v>2805284.382500675</v>
      </c>
      <c r="F77" s="108">
        <v>395180.91749241296</v>
      </c>
      <c r="G77" s="108">
        <v>422336.43402018701</v>
      </c>
      <c r="H77" s="108">
        <v>100535.20027849305</v>
      </c>
      <c r="I77" s="109">
        <f t="shared" si="3"/>
        <v>47135984.04514575</v>
      </c>
      <c r="J77" s="278">
        <f t="shared" si="1"/>
        <v>2.8495858558722418E-2</v>
      </c>
      <c r="K77" s="4"/>
    </row>
    <row r="78" spans="1:11" ht="15.5">
      <c r="A78" s="275" t="s">
        <v>728</v>
      </c>
      <c r="B78" s="108">
        <v>36961548.213478163</v>
      </c>
      <c r="C78" s="108">
        <v>5442116.0054691369</v>
      </c>
      <c r="D78" s="108">
        <v>1063453.9959130127</v>
      </c>
      <c r="E78" s="108">
        <v>2793769.8051507343</v>
      </c>
      <c r="F78" s="108">
        <v>396228.29923932283</v>
      </c>
      <c r="G78" s="108">
        <v>419934.88892147725</v>
      </c>
      <c r="H78" s="108">
        <v>97931.062858447243</v>
      </c>
      <c r="I78" s="109">
        <f t="shared" si="3"/>
        <v>47174982.271030292</v>
      </c>
      <c r="J78" s="278">
        <f t="shared" si="1"/>
        <v>2.8228729844075279E-2</v>
      </c>
      <c r="K78" s="4"/>
    </row>
    <row r="79" spans="1:11" ht="15.5">
      <c r="A79" s="275" t="s">
        <v>729</v>
      </c>
      <c r="B79" s="108">
        <v>36962814.61347679</v>
      </c>
      <c r="C79" s="108">
        <v>5471953.7436370915</v>
      </c>
      <c r="D79" s="108">
        <v>1062984.8110595529</v>
      </c>
      <c r="E79" s="108">
        <v>2787389.2421863247</v>
      </c>
      <c r="F79" s="108">
        <v>396127.53659868159</v>
      </c>
      <c r="G79" s="108">
        <v>419584.25518415426</v>
      </c>
      <c r="H79" s="108">
        <v>98004.844304802347</v>
      </c>
      <c r="I79" s="109">
        <f t="shared" si="3"/>
        <v>47198859.046447389</v>
      </c>
      <c r="J79" s="278">
        <f t="shared" si="1"/>
        <v>2.5979750519634612E-2</v>
      </c>
      <c r="K79" s="4"/>
    </row>
    <row r="80" spans="1:11" ht="15.5">
      <c r="A80" s="275" t="s">
        <v>730</v>
      </c>
      <c r="B80" s="108">
        <v>37035042.215749726</v>
      </c>
      <c r="C80" s="108">
        <v>5500023.5444283402</v>
      </c>
      <c r="D80" s="108">
        <v>1060917.9598786533</v>
      </c>
      <c r="E80" s="108">
        <v>2780992.1320560598</v>
      </c>
      <c r="F80" s="108">
        <v>396438.61740181048</v>
      </c>
      <c r="G80" s="108">
        <v>419634.83168465225</v>
      </c>
      <c r="H80" s="108">
        <v>98477.674343974024</v>
      </c>
      <c r="I80" s="109">
        <f t="shared" ref="I80:I85" si="4">SUM(B80:H80)</f>
        <v>47291526.975543208</v>
      </c>
      <c r="J80" s="278">
        <f t="shared" si="1"/>
        <v>2.4388859896156447E-2</v>
      </c>
      <c r="K80" s="4"/>
    </row>
    <row r="81" spans="1:11" ht="15.5">
      <c r="A81" s="275" t="s">
        <v>731</v>
      </c>
      <c r="B81" s="108">
        <v>37086373.88241639</v>
      </c>
      <c r="C81" s="108">
        <v>5525367.5444283402</v>
      </c>
      <c r="D81" s="108">
        <v>1059327.6265453198</v>
      </c>
      <c r="E81" s="108">
        <v>2784783.1320560598</v>
      </c>
      <c r="F81" s="108">
        <v>396746.61740181048</v>
      </c>
      <c r="G81" s="108">
        <v>417676.83168465225</v>
      </c>
      <c r="H81" s="108">
        <v>97652.341010640681</v>
      </c>
      <c r="I81" s="109">
        <f t="shared" si="4"/>
        <v>47367927.975543201</v>
      </c>
      <c r="J81" s="278">
        <f t="shared" si="1"/>
        <v>2.3052415107340699E-2</v>
      </c>
      <c r="K81" s="4"/>
    </row>
    <row r="82" spans="1:11" ht="15.5">
      <c r="A82" s="275" t="s">
        <v>732</v>
      </c>
      <c r="B82" s="108">
        <v>36184272.88241639</v>
      </c>
      <c r="C82" s="108">
        <v>5475145.5444283392</v>
      </c>
      <c r="D82" s="108">
        <v>1051797.6265453198</v>
      </c>
      <c r="E82" s="108">
        <v>2788293.1320560598</v>
      </c>
      <c r="F82" s="108">
        <v>387270.61740181048</v>
      </c>
      <c r="G82" s="108">
        <v>414324.83168465225</v>
      </c>
      <c r="H82" s="108">
        <v>97115.341010640681</v>
      </c>
      <c r="I82" s="109">
        <f t="shared" si="4"/>
        <v>46398219.975543201</v>
      </c>
      <c r="J82" s="278">
        <f t="shared" si="1"/>
        <v>-3.3731878204467823E-3</v>
      </c>
      <c r="K82" s="4"/>
    </row>
    <row r="83" spans="1:11" ht="15.5">
      <c r="A83" s="275" t="s">
        <v>733</v>
      </c>
      <c r="B83" s="108">
        <v>33836358.88241639</v>
      </c>
      <c r="C83" s="108">
        <v>5199821.5444283392</v>
      </c>
      <c r="D83" s="108">
        <v>1006674.62654532</v>
      </c>
      <c r="E83" s="108">
        <v>2725847.1320560598</v>
      </c>
      <c r="F83" s="108">
        <v>364592.61740181048</v>
      </c>
      <c r="G83" s="108">
        <v>393550.83168465225</v>
      </c>
      <c r="H83" s="108">
        <v>91989.341010640681</v>
      </c>
      <c r="I83" s="109">
        <f t="shared" si="4"/>
        <v>43618834.975543201</v>
      </c>
      <c r="J83" s="278">
        <f t="shared" si="1"/>
        <v>-6.5232858600678165E-2</v>
      </c>
      <c r="K83" s="4"/>
    </row>
    <row r="84" spans="1:11" ht="15.5">
      <c r="A84" s="275" t="s">
        <v>734</v>
      </c>
      <c r="B84" s="108">
        <v>31801601.88241639</v>
      </c>
      <c r="C84" s="108">
        <v>4986562.5444283392</v>
      </c>
      <c r="D84" s="108">
        <v>971138.62654532003</v>
      </c>
      <c r="E84" s="108">
        <v>2680073.1320560598</v>
      </c>
      <c r="F84" s="108">
        <v>339416.61740181048</v>
      </c>
      <c r="G84" s="108">
        <v>381551.83168465225</v>
      </c>
      <c r="H84" s="108">
        <v>84807.341010640695</v>
      </c>
      <c r="I84" s="109">
        <f t="shared" si="4"/>
        <v>41245151.975543201</v>
      </c>
      <c r="J84" s="278">
        <f t="shared" si="1"/>
        <v>-0.11583962330737299</v>
      </c>
      <c r="K84" s="4"/>
    </row>
    <row r="85" spans="1:11" ht="15.5">
      <c r="A85" s="275" t="s">
        <v>735</v>
      </c>
      <c r="B85" s="108">
        <v>30459818.625707671</v>
      </c>
      <c r="C85" s="108">
        <v>4907134.5335805072</v>
      </c>
      <c r="D85" s="108">
        <v>957161.86876885127</v>
      </c>
      <c r="E85" s="108">
        <v>2671252.1244169595</v>
      </c>
      <c r="F85" s="108">
        <v>314064.87017775123</v>
      </c>
      <c r="G85" s="108">
        <v>374701.91275054036</v>
      </c>
      <c r="H85" s="108">
        <v>77429.785720614178</v>
      </c>
      <c r="I85" s="109">
        <f t="shared" si="4"/>
        <v>39761563.721122898</v>
      </c>
      <c r="J85" s="278">
        <f t="shared" si="1"/>
        <v>-0.1505845485638066</v>
      </c>
      <c r="K85" s="4"/>
    </row>
    <row r="86" spans="1:11" ht="15.5">
      <c r="A86" s="275" t="s">
        <v>736</v>
      </c>
      <c r="B86" s="108">
        <v>29822234.856508363</v>
      </c>
      <c r="C86" s="108">
        <v>4904908.536212462</v>
      </c>
      <c r="D86" s="108">
        <v>953205.58937279286</v>
      </c>
      <c r="E86" s="108">
        <v>2676292.191896081</v>
      </c>
      <c r="F86" s="108">
        <v>291850.6290118937</v>
      </c>
      <c r="G86" s="108">
        <v>372601.25911128614</v>
      </c>
      <c r="H86" s="108">
        <v>75101.235412315858</v>
      </c>
      <c r="I86" s="109">
        <f t="shared" ref="I86:I91" si="5">SUM(B86:H86)</f>
        <v>39096194.29752519</v>
      </c>
      <c r="J86" s="278">
        <f t="shared" ref="J86:J120" si="6">SUM(I86-I74)/I74</f>
        <v>-0.16768914930380879</v>
      </c>
      <c r="K86" s="4"/>
    </row>
    <row r="87" spans="1:11" ht="15.5">
      <c r="A87" s="275" t="s">
        <v>737</v>
      </c>
      <c r="B87" s="108">
        <v>29415957.742382891</v>
      </c>
      <c r="C87" s="108">
        <v>4892160.8012917377</v>
      </c>
      <c r="D87" s="108">
        <v>942286.80688706809</v>
      </c>
      <c r="E87" s="108">
        <v>2682682.5577166011</v>
      </c>
      <c r="F87" s="108">
        <v>272860.03997744445</v>
      </c>
      <c r="G87" s="108">
        <v>373937.53917718405</v>
      </c>
      <c r="H87" s="108">
        <v>76210.236790105875</v>
      </c>
      <c r="I87" s="109">
        <f t="shared" si="5"/>
        <v>38656095.72422304</v>
      </c>
      <c r="J87" s="278">
        <f t="shared" si="6"/>
        <v>-0.17872232090945414</v>
      </c>
      <c r="K87" s="4"/>
    </row>
    <row r="88" spans="1:11" ht="15.5">
      <c r="A88" s="275" t="s">
        <v>738</v>
      </c>
      <c r="B88" s="108">
        <v>29012635.043601952</v>
      </c>
      <c r="C88" s="108">
        <v>4888373.9476498049</v>
      </c>
      <c r="D88" s="108">
        <v>937902.23639577231</v>
      </c>
      <c r="E88" s="108">
        <v>2708012.2175462735</v>
      </c>
      <c r="F88" s="108">
        <v>256622.2220689001</v>
      </c>
      <c r="G88" s="108">
        <v>379736.88544019253</v>
      </c>
      <c r="H88" s="108">
        <v>77825.178251373509</v>
      </c>
      <c r="I88" s="109">
        <f t="shared" si="5"/>
        <v>38261107.730954267</v>
      </c>
      <c r="J88" s="278">
        <f t="shared" si="6"/>
        <v>-0.18730658347141757</v>
      </c>
      <c r="K88" s="4"/>
    </row>
    <row r="89" spans="1:11" ht="15.5">
      <c r="A89" s="275" t="s">
        <v>739</v>
      </c>
      <c r="B89" s="108">
        <v>27621705.324505161</v>
      </c>
      <c r="C89" s="108">
        <v>4807672.8736451911</v>
      </c>
      <c r="D89" s="108">
        <v>927152.32415027451</v>
      </c>
      <c r="E89" s="108">
        <v>2718234.1724982783</v>
      </c>
      <c r="F89" s="108">
        <v>240177.17527795042</v>
      </c>
      <c r="G89" s="108">
        <v>379002.05203880009</v>
      </c>
      <c r="H89" s="108">
        <v>76796.350500503002</v>
      </c>
      <c r="I89" s="109">
        <f t="shared" si="5"/>
        <v>36770740.272616155</v>
      </c>
      <c r="J89" s="278">
        <f t="shared" si="6"/>
        <v>-0.21990086729921676</v>
      </c>
      <c r="K89" s="4"/>
    </row>
    <row r="90" spans="1:11" ht="15.5">
      <c r="A90" s="275" t="s">
        <v>740</v>
      </c>
      <c r="B90" s="108">
        <v>26314939.484190423</v>
      </c>
      <c r="C90" s="108">
        <v>4741993.7784509426</v>
      </c>
      <c r="D90" s="108">
        <v>916161.09933393868</v>
      </c>
      <c r="E90" s="108">
        <v>2732602.704448482</v>
      </c>
      <c r="F90" s="108">
        <v>225207.30716935953</v>
      </c>
      <c r="G90" s="108">
        <v>379250.75537272566</v>
      </c>
      <c r="H90" s="108">
        <v>77837.968394768992</v>
      </c>
      <c r="I90" s="109">
        <f t="shared" si="5"/>
        <v>35387993.097360648</v>
      </c>
      <c r="J90" s="278">
        <f t="shared" si="6"/>
        <v>-0.2498567801456901</v>
      </c>
      <c r="K90" s="4"/>
    </row>
    <row r="91" spans="1:11" ht="15.5">
      <c r="A91" s="275" t="s">
        <v>741</v>
      </c>
      <c r="B91" s="108">
        <v>25430589.912927244</v>
      </c>
      <c r="C91" s="108">
        <v>4713118.9161328394</v>
      </c>
      <c r="D91" s="108">
        <v>915987.28196838626</v>
      </c>
      <c r="E91" s="108">
        <v>2771539.4667342426</v>
      </c>
      <c r="F91" s="108">
        <v>216462.63726275429</v>
      </c>
      <c r="G91" s="108">
        <v>383372.20977186732</v>
      </c>
      <c r="H91" s="108">
        <v>79384.82294022353</v>
      </c>
      <c r="I91" s="109">
        <f t="shared" si="5"/>
        <v>34510455.247737557</v>
      </c>
      <c r="J91" s="278">
        <f t="shared" si="6"/>
        <v>-0.26882861270488434</v>
      </c>
      <c r="K91" s="4"/>
    </row>
    <row r="92" spans="1:11" ht="15.5">
      <c r="A92" s="275" t="s">
        <v>742</v>
      </c>
      <c r="B92" s="108">
        <v>23890553.912927244</v>
      </c>
      <c r="C92" s="108">
        <v>4577220.9161328394</v>
      </c>
      <c r="D92" s="108">
        <v>895836.28196838649</v>
      </c>
      <c r="E92" s="108">
        <v>2750682.4667342422</v>
      </c>
      <c r="F92" s="108">
        <v>203453.63726275429</v>
      </c>
      <c r="G92" s="108">
        <v>379492.20977186732</v>
      </c>
      <c r="H92" s="108">
        <v>78260.82294022353</v>
      </c>
      <c r="I92" s="109">
        <f>SUM(B92:H92)</f>
        <v>32775500.247737557</v>
      </c>
      <c r="J92" s="278">
        <f t="shared" si="6"/>
        <v>-0.30694772734474418</v>
      </c>
      <c r="K92" s="4"/>
    </row>
    <row r="93" spans="1:11" ht="15.5">
      <c r="A93" s="275" t="s">
        <v>743</v>
      </c>
      <c r="B93" s="108">
        <v>22235583.912927251</v>
      </c>
      <c r="C93" s="108">
        <v>4425472.9161328394</v>
      </c>
      <c r="D93" s="108">
        <v>874415.28196838649</v>
      </c>
      <c r="E93" s="108">
        <v>2715541.4667342422</v>
      </c>
      <c r="F93" s="108">
        <v>188826.63726275429</v>
      </c>
      <c r="G93" s="108">
        <v>376185.20977186732</v>
      </c>
      <c r="H93" s="108">
        <v>77917.82294022353</v>
      </c>
      <c r="I93" s="109">
        <f>SUM(B93:H93)</f>
        <v>30893943.247737564</v>
      </c>
      <c r="J93" s="278">
        <f t="shared" si="6"/>
        <v>-0.34778774229498516</v>
      </c>
      <c r="K93" s="4"/>
    </row>
    <row r="94" spans="1:11" ht="15.5">
      <c r="A94" s="275" t="s">
        <v>744</v>
      </c>
      <c r="B94" s="108">
        <v>21830641</v>
      </c>
      <c r="C94" s="108">
        <v>4460186</v>
      </c>
      <c r="D94" s="108">
        <v>879724</v>
      </c>
      <c r="E94" s="108">
        <v>2760524</v>
      </c>
      <c r="F94" s="108">
        <v>183881</v>
      </c>
      <c r="G94" s="108">
        <v>382879</v>
      </c>
      <c r="H94" s="108">
        <v>77949</v>
      </c>
      <c r="I94" s="109">
        <v>30575784</v>
      </c>
      <c r="J94" s="278">
        <f t="shared" si="6"/>
        <v>-0.34101385751184654</v>
      </c>
      <c r="K94" s="4"/>
    </row>
    <row r="95" spans="1:11" ht="15.5">
      <c r="A95" s="275" t="s">
        <v>745</v>
      </c>
      <c r="B95" s="108">
        <v>23006245</v>
      </c>
      <c r="C95" s="108">
        <v>4704024</v>
      </c>
      <c r="D95" s="108">
        <v>915549</v>
      </c>
      <c r="E95" s="108">
        <v>2840442</v>
      </c>
      <c r="F95" s="108">
        <v>191179</v>
      </c>
      <c r="G95" s="108">
        <v>403418</v>
      </c>
      <c r="H95" s="108">
        <v>81517</v>
      </c>
      <c r="I95" s="109">
        <v>32142374</v>
      </c>
      <c r="J95" s="278">
        <f t="shared" si="6"/>
        <v>-0.26310792074061534</v>
      </c>
      <c r="K95" s="4"/>
    </row>
    <row r="96" spans="1:11" ht="15.5">
      <c r="A96" s="294" t="s">
        <v>746</v>
      </c>
      <c r="B96" s="295">
        <v>24395838</v>
      </c>
      <c r="C96" s="295">
        <v>4916257</v>
      </c>
      <c r="D96" s="295">
        <v>933781</v>
      </c>
      <c r="E96" s="295">
        <v>2887262</v>
      </c>
      <c r="F96" s="295">
        <v>198977</v>
      </c>
      <c r="G96" s="295">
        <v>416672</v>
      </c>
      <c r="H96" s="295">
        <v>83686</v>
      </c>
      <c r="I96" s="296">
        <v>33832473</v>
      </c>
      <c r="J96" s="278">
        <f t="shared" si="6"/>
        <v>-0.17972243089172363</v>
      </c>
      <c r="K96" s="4"/>
    </row>
    <row r="97" spans="1:11" ht="15.5">
      <c r="A97" s="294" t="s">
        <v>747</v>
      </c>
      <c r="B97" s="295">
        <v>25310801</v>
      </c>
      <c r="C97" s="295">
        <v>5036750</v>
      </c>
      <c r="D97" s="295">
        <v>942705</v>
      </c>
      <c r="E97" s="295">
        <v>2902521</v>
      </c>
      <c r="F97" s="295">
        <v>205783</v>
      </c>
      <c r="G97" s="295">
        <v>424063</v>
      </c>
      <c r="H97" s="295">
        <v>88171</v>
      </c>
      <c r="I97" s="296">
        <v>34910795</v>
      </c>
      <c r="J97" s="278">
        <f t="shared" si="6"/>
        <v>-0.12199642738260769</v>
      </c>
      <c r="K97" s="4"/>
    </row>
    <row r="98" spans="1:11" ht="15.5">
      <c r="A98" s="294" t="s">
        <v>760</v>
      </c>
      <c r="B98" s="295">
        <v>25543075</v>
      </c>
      <c r="C98" s="295">
        <v>5082179</v>
      </c>
      <c r="D98" s="295">
        <v>947047</v>
      </c>
      <c r="E98" s="295">
        <v>2898150</v>
      </c>
      <c r="F98" s="295">
        <v>210436</v>
      </c>
      <c r="G98" s="295">
        <v>424662</v>
      </c>
      <c r="H98" s="295">
        <v>89301</v>
      </c>
      <c r="I98" s="296">
        <v>35194850</v>
      </c>
      <c r="J98" s="278">
        <f t="shared" si="6"/>
        <v>-9.9788339188097069E-2</v>
      </c>
      <c r="K98" s="4"/>
    </row>
    <row r="99" spans="1:11" ht="15.5">
      <c r="A99" s="275" t="s">
        <v>773</v>
      </c>
      <c r="B99" s="108">
        <v>25602908</v>
      </c>
      <c r="C99" s="108">
        <v>5133238</v>
      </c>
      <c r="D99" s="108">
        <v>957346</v>
      </c>
      <c r="E99" s="108">
        <v>2903440</v>
      </c>
      <c r="F99" s="108">
        <v>214609</v>
      </c>
      <c r="G99" s="108">
        <v>425232</v>
      </c>
      <c r="H99" s="108">
        <v>88412</v>
      </c>
      <c r="I99" s="109">
        <v>35325185</v>
      </c>
      <c r="J99" s="278">
        <f t="shared" si="6"/>
        <v>-8.6167799976131429E-2</v>
      </c>
      <c r="K99" s="4"/>
    </row>
    <row r="100" spans="1:11" ht="15.5">
      <c r="A100" s="294" t="s">
        <v>996</v>
      </c>
      <c r="B100" s="295">
        <v>25818471.718455311</v>
      </c>
      <c r="C100" s="295">
        <v>5205009.9807275562</v>
      </c>
      <c r="D100" s="295">
        <v>969891.08465578768</v>
      </c>
      <c r="E100" s="295">
        <v>2904853.2077815095</v>
      </c>
      <c r="F100" s="295">
        <v>220339.00840612871</v>
      </c>
      <c r="G100" s="295">
        <v>426362.49980298959</v>
      </c>
      <c r="H100" s="295">
        <v>87419.469810137642</v>
      </c>
      <c r="I100" s="296">
        <v>35632346.969639421</v>
      </c>
      <c r="J100" s="278">
        <f t="shared" si="6"/>
        <v>-6.8705819491684722E-2</v>
      </c>
    </row>
    <row r="101" spans="1:11" ht="15.5">
      <c r="A101" s="294" t="s">
        <v>997</v>
      </c>
      <c r="B101" s="295">
        <v>26981142.878040366</v>
      </c>
      <c r="C101" s="295">
        <v>5334479.4942071615</v>
      </c>
      <c r="D101" s="295">
        <v>974846.9500932399</v>
      </c>
      <c r="E101" s="295">
        <v>2886398.8881572378</v>
      </c>
      <c r="F101" s="295">
        <v>228006.81592140117</v>
      </c>
      <c r="G101" s="295">
        <v>430487.10375054943</v>
      </c>
      <c r="H101" s="295">
        <v>89481.060380108072</v>
      </c>
      <c r="I101" s="296">
        <v>36924843.190550059</v>
      </c>
      <c r="J101" s="278">
        <f t="shared" si="6"/>
        <v>4.1909114908047392E-3</v>
      </c>
    </row>
    <row r="102" spans="1:11" ht="15.5">
      <c r="A102" s="455" t="s">
        <v>1028</v>
      </c>
      <c r="B102" s="456">
        <v>28022921.428736821</v>
      </c>
      <c r="C102" s="456">
        <v>5462201.1376818968</v>
      </c>
      <c r="D102" s="456">
        <v>983609.18263444758</v>
      </c>
      <c r="E102" s="456">
        <v>2896827.7622857601</v>
      </c>
      <c r="F102" s="456">
        <v>236977.33009339473</v>
      </c>
      <c r="G102" s="456">
        <v>434162.4543991416</v>
      </c>
      <c r="H102" s="456">
        <v>89368.854545454553</v>
      </c>
      <c r="I102" s="457">
        <v>38126068.150376908</v>
      </c>
      <c r="J102" s="278">
        <f t="shared" si="6"/>
        <v>7.737299613129163E-2</v>
      </c>
    </row>
    <row r="103" spans="1:11" ht="15.5">
      <c r="A103" s="455" t="s">
        <v>1029</v>
      </c>
      <c r="B103" s="456">
        <v>28624467</v>
      </c>
      <c r="C103" s="456">
        <v>5542663</v>
      </c>
      <c r="D103" s="456">
        <v>983169</v>
      </c>
      <c r="E103" s="456">
        <v>2880638</v>
      </c>
      <c r="F103" s="456">
        <v>240875</v>
      </c>
      <c r="G103" s="456">
        <v>432915</v>
      </c>
      <c r="H103" s="456">
        <v>88321</v>
      </c>
      <c r="I103" s="457">
        <v>38793048</v>
      </c>
      <c r="J103" s="278">
        <f t="shared" si="6"/>
        <v>0.12409551602606582</v>
      </c>
    </row>
    <row r="104" spans="1:11" ht="15.5">
      <c r="A104" s="455" t="s">
        <v>1093</v>
      </c>
      <c r="B104" s="456">
        <v>29808532</v>
      </c>
      <c r="C104" s="456">
        <v>5706300</v>
      </c>
      <c r="D104" s="456">
        <v>995799</v>
      </c>
      <c r="E104" s="456">
        <v>2906046</v>
      </c>
      <c r="F104" s="456">
        <v>247620</v>
      </c>
      <c r="G104" s="456">
        <v>439457</v>
      </c>
      <c r="H104" s="456">
        <v>90042</v>
      </c>
      <c r="I104" s="457">
        <v>40193796</v>
      </c>
      <c r="J104" s="278">
        <f t="shared" si="6"/>
        <v>0.22633661412306033</v>
      </c>
    </row>
    <row r="105" spans="1:11" ht="15.5">
      <c r="A105" s="455" t="s">
        <v>1098</v>
      </c>
      <c r="B105" s="456">
        <v>31101640</v>
      </c>
      <c r="C105" s="456">
        <v>5866675</v>
      </c>
      <c r="D105" s="456">
        <v>1004115</v>
      </c>
      <c r="E105" s="456">
        <v>2915797</v>
      </c>
      <c r="F105" s="456">
        <v>254801</v>
      </c>
      <c r="G105" s="456">
        <v>443492</v>
      </c>
      <c r="H105" s="456">
        <v>90335</v>
      </c>
      <c r="I105" s="457">
        <v>41676855</v>
      </c>
      <c r="J105" s="278">
        <f t="shared" si="6"/>
        <v>0.34902995923163982</v>
      </c>
    </row>
    <row r="106" spans="1:11" ht="15.5">
      <c r="A106" s="455" t="s">
        <v>1099</v>
      </c>
      <c r="B106" s="456">
        <v>32362508</v>
      </c>
      <c r="C106" s="456">
        <v>5991144</v>
      </c>
      <c r="D106" s="456">
        <v>1008020</v>
      </c>
      <c r="E106" s="456">
        <v>2921169</v>
      </c>
      <c r="F106" s="456">
        <v>263933</v>
      </c>
      <c r="G106" s="456">
        <v>445813</v>
      </c>
      <c r="H106" s="456">
        <v>93866</v>
      </c>
      <c r="I106" s="457">
        <v>43086453</v>
      </c>
      <c r="J106" s="278">
        <f t="shared" si="6"/>
        <v>0.40916919742761132</v>
      </c>
    </row>
    <row r="107" spans="1:11" ht="15.5">
      <c r="A107" s="455" t="s">
        <v>1209</v>
      </c>
      <c r="B107" s="456">
        <v>33492096</v>
      </c>
      <c r="C107" s="456">
        <v>6088640</v>
      </c>
      <c r="D107" s="456">
        <v>1004833</v>
      </c>
      <c r="E107" s="456">
        <v>2911684</v>
      </c>
      <c r="F107" s="456">
        <v>272366</v>
      </c>
      <c r="G107" s="456">
        <v>448628</v>
      </c>
      <c r="H107" s="456">
        <v>96178</v>
      </c>
      <c r="I107" s="457">
        <v>44314425</v>
      </c>
      <c r="J107" s="278">
        <f t="shared" si="6"/>
        <v>0.37869172326848044</v>
      </c>
    </row>
    <row r="108" spans="1:11" ht="15.5">
      <c r="A108" s="455" t="s">
        <v>1244</v>
      </c>
      <c r="B108" s="456">
        <v>34041105.433333337</v>
      </c>
      <c r="C108" s="456">
        <v>6145738.8666666672</v>
      </c>
      <c r="D108" s="456">
        <v>1007930.3666666667</v>
      </c>
      <c r="E108" s="456">
        <v>2917246.1666666665</v>
      </c>
      <c r="F108" s="456">
        <v>282095.93333333335</v>
      </c>
      <c r="G108" s="456">
        <v>447686.6333333333</v>
      </c>
      <c r="H108" s="456">
        <v>100641</v>
      </c>
      <c r="I108" s="457">
        <v>44942444.399999999</v>
      </c>
      <c r="J108" s="278">
        <f t="shared" si="6"/>
        <v>0.32838188919858147</v>
      </c>
    </row>
    <row r="109" spans="1:11" ht="15.5">
      <c r="A109" s="455" t="s">
        <v>1264</v>
      </c>
      <c r="B109" s="456">
        <v>34301660.433333337</v>
      </c>
      <c r="C109" s="456">
        <v>6168440.8666666672</v>
      </c>
      <c r="D109" s="456">
        <v>1001860.3666666667</v>
      </c>
      <c r="E109" s="456">
        <v>2914346.1666666665</v>
      </c>
      <c r="F109" s="456">
        <v>291407.93333333335</v>
      </c>
      <c r="G109" s="456">
        <v>444642.6333333333</v>
      </c>
      <c r="H109" s="456">
        <v>101334</v>
      </c>
      <c r="I109" s="457">
        <v>45223692.399999999</v>
      </c>
      <c r="J109" s="278">
        <f t="shared" si="6"/>
        <v>0.29540711977484324</v>
      </c>
    </row>
    <row r="110" spans="1:11" ht="15.5">
      <c r="A110" s="455" t="s">
        <v>1267</v>
      </c>
      <c r="B110" s="456">
        <v>34504609.866666667</v>
      </c>
      <c r="C110" s="456">
        <v>6174269.7333333343</v>
      </c>
      <c r="D110" s="456">
        <v>987936.7333333334</v>
      </c>
      <c r="E110" s="456">
        <v>2906696.333333333</v>
      </c>
      <c r="F110" s="456">
        <v>300233.8666666667</v>
      </c>
      <c r="G110" s="456">
        <v>443914.2666666666</v>
      </c>
      <c r="H110" s="456">
        <v>102329</v>
      </c>
      <c r="I110" s="457">
        <v>45419989.799999997</v>
      </c>
      <c r="J110" s="278">
        <f t="shared" si="6"/>
        <v>0.29052943257323149</v>
      </c>
    </row>
    <row r="111" spans="1:11" ht="15.5">
      <c r="A111" s="455" t="s">
        <v>1358</v>
      </c>
      <c r="B111" s="456">
        <v>34743579.866666667</v>
      </c>
      <c r="C111" s="456">
        <v>6205550.7333333343</v>
      </c>
      <c r="D111" s="456">
        <v>978421.7333333334</v>
      </c>
      <c r="E111" s="456">
        <v>2918431.333333333</v>
      </c>
      <c r="F111" s="456">
        <v>307600.8666666667</v>
      </c>
      <c r="G111" s="456">
        <v>445667.2666666666</v>
      </c>
      <c r="H111" s="456">
        <v>104116</v>
      </c>
      <c r="I111" s="457">
        <v>45703367.799999997</v>
      </c>
      <c r="J111" s="278">
        <f t="shared" si="6"/>
        <v>0.29378990654967546</v>
      </c>
    </row>
    <row r="112" spans="1:11" ht="15.5">
      <c r="A112" s="455" t="s">
        <v>1359</v>
      </c>
      <c r="B112" s="456">
        <v>35007866.866666667</v>
      </c>
      <c r="C112" s="456">
        <v>6224676.7333333343</v>
      </c>
      <c r="D112" s="456">
        <v>963608.7333333334</v>
      </c>
      <c r="E112" s="456">
        <v>2913057.3333333335</v>
      </c>
      <c r="F112" s="456">
        <v>313854.8666666667</v>
      </c>
      <c r="G112" s="456">
        <v>443747.2666666666</v>
      </c>
      <c r="H112" s="456">
        <v>104052</v>
      </c>
      <c r="I112" s="457">
        <v>45970863.799999997</v>
      </c>
      <c r="J112" s="278">
        <f t="shared" si="6"/>
        <v>0.29014414456531645</v>
      </c>
    </row>
    <row r="113" spans="1:10" ht="15.5">
      <c r="A113" s="455" t="s">
        <v>1374</v>
      </c>
      <c r="B113" s="456">
        <v>35111909.462180033</v>
      </c>
      <c r="C113" s="456">
        <v>6223574.0111923348</v>
      </c>
      <c r="D113" s="456">
        <v>950911.80457168992</v>
      </c>
      <c r="E113" s="456">
        <v>2906049.1514407629</v>
      </c>
      <c r="F113" s="456">
        <v>317677.53889271454</v>
      </c>
      <c r="G113" s="456">
        <v>440547.57199273177</v>
      </c>
      <c r="H113" s="456">
        <v>102876.39066062926</v>
      </c>
      <c r="I113" s="457">
        <v>46053545.930930898</v>
      </c>
      <c r="J113" s="278">
        <f t="shared" si="6"/>
        <v>0.24722387291592046</v>
      </c>
    </row>
    <row r="114" spans="1:10" ht="15.5">
      <c r="A114" s="455" t="s">
        <v>1375</v>
      </c>
      <c r="B114" s="456">
        <v>35360002.462180033</v>
      </c>
      <c r="C114" s="456">
        <v>6237812.0111923348</v>
      </c>
      <c r="D114" s="456">
        <v>942351.80457168992</v>
      </c>
      <c r="E114" s="456">
        <v>2898585.1514407629</v>
      </c>
      <c r="F114" s="456">
        <v>322088.53889271454</v>
      </c>
      <c r="G114" s="456">
        <v>439278.57199273183</v>
      </c>
      <c r="H114" s="456">
        <v>102900.39066062926</v>
      </c>
      <c r="I114" s="457">
        <v>46303018.930930898</v>
      </c>
      <c r="J114" s="278">
        <f t="shared" si="6"/>
        <v>0.2144713886651633</v>
      </c>
    </row>
    <row r="115" spans="1:10" ht="15.5">
      <c r="A115" s="275" t="s">
        <v>1398</v>
      </c>
      <c r="B115" s="108">
        <v>35575661.462180033</v>
      </c>
      <c r="C115" s="108">
        <v>6246883.0111923348</v>
      </c>
      <c r="D115" s="108">
        <v>936544.80457168992</v>
      </c>
      <c r="E115" s="108">
        <v>2890656.1514407629</v>
      </c>
      <c r="F115" s="108">
        <v>324090.53889271454</v>
      </c>
      <c r="G115" s="108">
        <v>437766.57199273183</v>
      </c>
      <c r="H115" s="108">
        <v>102301.39066062926</v>
      </c>
      <c r="I115" s="109">
        <v>46513903.930930898</v>
      </c>
      <c r="J115" s="278">
        <f t="shared" si="6"/>
        <v>0.19902679291740361</v>
      </c>
    </row>
    <row r="116" spans="1:10" ht="15.5">
      <c r="A116" s="275" t="s">
        <v>1611</v>
      </c>
      <c r="B116" s="108">
        <v>35818232.462180033</v>
      </c>
      <c r="C116" s="108">
        <v>6266906.0111923348</v>
      </c>
      <c r="D116" s="108">
        <v>932013.80457168992</v>
      </c>
      <c r="E116" s="108">
        <v>2886296.1514407629</v>
      </c>
      <c r="F116" s="108">
        <v>326761.53889271454</v>
      </c>
      <c r="G116" s="108">
        <v>435612.57199273183</v>
      </c>
      <c r="H116" s="108">
        <v>101691.39066062926</v>
      </c>
      <c r="I116" s="109">
        <v>46767513.930930898</v>
      </c>
      <c r="J116" s="278">
        <f t="shared" si="6"/>
        <v>0.16355056215468919</v>
      </c>
    </row>
    <row r="117" spans="1:10" ht="15.5">
      <c r="A117" s="275" t="s">
        <v>1612</v>
      </c>
      <c r="B117" s="108">
        <v>36052741.462180033</v>
      </c>
      <c r="C117" s="108">
        <v>6277136.0111923348</v>
      </c>
      <c r="D117" s="108">
        <v>930063.80457168992</v>
      </c>
      <c r="E117" s="108">
        <v>2878667.1514407629</v>
      </c>
      <c r="F117" s="108">
        <v>329903.53889271448</v>
      </c>
      <c r="G117" s="108">
        <v>436712.57199273183</v>
      </c>
      <c r="H117" s="108">
        <v>103533.39066062926</v>
      </c>
      <c r="I117" s="109">
        <v>47008757.930930898</v>
      </c>
      <c r="J117" s="278">
        <f t="shared" si="6"/>
        <v>0.12793438782583036</v>
      </c>
    </row>
    <row r="118" spans="1:10" ht="15.5">
      <c r="A118" s="642" t="s">
        <v>1623</v>
      </c>
      <c r="B118" s="643">
        <v>36160806.462180033</v>
      </c>
      <c r="C118" s="643">
        <v>6294236.0111923348</v>
      </c>
      <c r="D118" s="643">
        <v>928250.80457168981</v>
      </c>
      <c r="E118" s="643">
        <v>2870116.1514407629</v>
      </c>
      <c r="F118" s="643">
        <v>332873.53889271448</v>
      </c>
      <c r="G118" s="643">
        <v>435511.57199273183</v>
      </c>
      <c r="H118" s="643">
        <v>101047.39066062926</v>
      </c>
      <c r="I118" s="644">
        <v>47122841.930930898</v>
      </c>
      <c r="J118" s="278">
        <f t="shared" si="6"/>
        <v>9.3681160779953213E-2</v>
      </c>
    </row>
    <row r="119" spans="1:10" ht="15.5">
      <c r="A119" s="642" t="s">
        <v>1624</v>
      </c>
      <c r="B119" s="643">
        <v>36282462.294813618</v>
      </c>
      <c r="C119" s="643">
        <v>6299766.3737771772</v>
      </c>
      <c r="D119" s="643">
        <v>924687.59001591243</v>
      </c>
      <c r="E119" s="643">
        <v>2857311.6501927888</v>
      </c>
      <c r="F119" s="643">
        <v>336550.15523201571</v>
      </c>
      <c r="G119" s="643">
        <v>434262.2883794693</v>
      </c>
      <c r="H119" s="643">
        <v>101272.68039248014</v>
      </c>
      <c r="I119" s="644">
        <v>47236313.032803461</v>
      </c>
      <c r="J119" s="278">
        <f t="shared" si="6"/>
        <v>6.5935370543642638E-2</v>
      </c>
    </row>
    <row r="120" spans="1:10" ht="15.5">
      <c r="A120" s="642" t="s">
        <v>1625</v>
      </c>
      <c r="B120" s="643">
        <v>36460252.861480281</v>
      </c>
      <c r="C120" s="643">
        <v>6336166.50711051</v>
      </c>
      <c r="D120" s="643">
        <v>929190.22334924596</v>
      </c>
      <c r="E120" s="643">
        <v>2869180.4835261218</v>
      </c>
      <c r="F120" s="643">
        <v>341346.22189868242</v>
      </c>
      <c r="G120" s="643">
        <v>437027.655046136</v>
      </c>
      <c r="H120" s="643">
        <v>103499.68039248014</v>
      </c>
      <c r="I120" s="644">
        <v>47476663.632803455</v>
      </c>
      <c r="J120" s="278">
        <f t="shared" si="6"/>
        <v>5.6388104088158066E-2</v>
      </c>
    </row>
    <row r="121" spans="1:10" ht="15.5">
      <c r="A121" s="642" t="s">
        <v>1626</v>
      </c>
      <c r="B121" s="643">
        <v>36646263.861480281</v>
      </c>
      <c r="C121" s="643">
        <v>6369913.50711051</v>
      </c>
      <c r="D121" s="643">
        <v>934644.22334924573</v>
      </c>
      <c r="E121" s="643">
        <v>2875463.4835261218</v>
      </c>
      <c r="F121" s="643">
        <v>347352.22189868242</v>
      </c>
      <c r="G121" s="643">
        <v>440788.655046136</v>
      </c>
      <c r="H121" s="643">
        <v>105430.68039248014</v>
      </c>
      <c r="I121" s="644">
        <v>47719856.632803455</v>
      </c>
      <c r="J121" s="278">
        <f>SUM(I121-I109)/I109</f>
        <v>5.5195940453625067E-2</v>
      </c>
    </row>
    <row r="122" spans="1:10" ht="15.5">
      <c r="A122" s="642" t="s">
        <v>1659</v>
      </c>
      <c r="B122" s="643">
        <v>36771755.428146943</v>
      </c>
      <c r="C122" s="643">
        <v>6406752.6404438438</v>
      </c>
      <c r="D122" s="643">
        <v>936082.85668257927</v>
      </c>
      <c r="E122" s="643">
        <v>2869340.3168594553</v>
      </c>
      <c r="F122" s="643">
        <v>351679.28856534907</v>
      </c>
      <c r="G122" s="643">
        <v>440304.02171280258</v>
      </c>
      <c r="H122" s="643">
        <v>102721.68039248014</v>
      </c>
      <c r="I122" s="644">
        <v>47878636.232803456</v>
      </c>
      <c r="J122" s="278">
        <f>SUM(I122-I110)/I110</f>
        <v>5.4131373512625924E-2</v>
      </c>
    </row>
    <row r="123" spans="1:10" ht="15.5">
      <c r="A123" s="763" t="s">
        <v>1711</v>
      </c>
      <c r="B123" s="764">
        <v>36862437.428146943</v>
      </c>
      <c r="C123" s="764">
        <v>6427370.6404438438</v>
      </c>
      <c r="D123" s="764">
        <v>935695.85668257927</v>
      </c>
      <c r="E123" s="764">
        <v>2867867.3168594548</v>
      </c>
      <c r="F123" s="764">
        <v>357013.28856534907</v>
      </c>
      <c r="G123" s="764">
        <v>439693.02171280264</v>
      </c>
      <c r="H123" s="764">
        <v>101602.68039248014</v>
      </c>
      <c r="I123" s="765">
        <v>47991680.232803456</v>
      </c>
      <c r="J123" s="278">
        <f>SUM(I123-I111)/I111</f>
        <v>5.0068792365963448E-2</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
  <sheetViews>
    <sheetView topLeftCell="A89" workbookViewId="0">
      <selection activeCell="A112" sqref="A112"/>
    </sheetView>
  </sheetViews>
  <sheetFormatPr defaultColWidth="8.7265625" defaultRowHeight="14"/>
  <cols>
    <col min="1" max="1" width="57.54296875" style="3" customWidth="1"/>
    <col min="2" max="9" width="16" style="3" customWidth="1"/>
    <col min="10" max="16384" width="8.7265625" style="3"/>
  </cols>
  <sheetData>
    <row r="1" spans="1:11" ht="28.5" customHeight="1" thickBot="1">
      <c r="A1" s="213" t="s">
        <v>1082</v>
      </c>
      <c r="B1" s="261"/>
      <c r="C1" s="261"/>
      <c r="D1" s="26"/>
      <c r="E1" s="26"/>
      <c r="F1" s="261"/>
      <c r="G1" s="26"/>
      <c r="H1" s="261"/>
      <c r="I1" s="26"/>
      <c r="J1" s="26"/>
      <c r="K1" s="26"/>
    </row>
    <row r="2" spans="1:11" ht="28.5" customHeight="1" thickTop="1">
      <c r="A2" s="114" t="s">
        <v>500</v>
      </c>
      <c r="B2" s="261"/>
      <c r="C2" s="261"/>
      <c r="D2" s="26"/>
      <c r="E2" s="26"/>
      <c r="F2" s="261"/>
      <c r="G2" s="26"/>
      <c r="H2" s="261"/>
      <c r="I2" s="26"/>
      <c r="J2" s="26"/>
      <c r="K2" s="26"/>
    </row>
    <row r="3" spans="1:11" s="113" customFormat="1" ht="28.5" customHeight="1">
      <c r="A3" s="4" t="s">
        <v>617</v>
      </c>
      <c r="B3" s="262"/>
      <c r="C3" s="262"/>
      <c r="D3" s="201"/>
      <c r="E3" s="201"/>
      <c r="F3" s="262"/>
      <c r="G3" s="201"/>
      <c r="H3" s="262"/>
      <c r="I3" s="201"/>
      <c r="J3" s="201"/>
      <c r="K3" s="201"/>
    </row>
    <row r="4" spans="1:11" s="46" customFormat="1" ht="28.5" customHeight="1">
      <c r="A4" s="114" t="s">
        <v>606</v>
      </c>
      <c r="B4" s="263"/>
      <c r="C4" s="263"/>
      <c r="D4" s="202"/>
      <c r="E4" s="202"/>
      <c r="F4" s="263"/>
      <c r="G4" s="202"/>
      <c r="H4" s="263"/>
      <c r="I4" s="202"/>
      <c r="J4" s="202"/>
      <c r="K4" s="202"/>
    </row>
    <row r="5" spans="1:11" ht="28.5" customHeight="1">
      <c r="A5" s="114" t="s">
        <v>515</v>
      </c>
      <c r="B5" s="220"/>
      <c r="C5" s="148"/>
      <c r="D5" s="220"/>
      <c r="E5" s="148"/>
      <c r="F5" s="220"/>
      <c r="G5" s="148"/>
      <c r="H5" s="220"/>
      <c r="I5" s="148"/>
      <c r="J5" s="220"/>
      <c r="K5" s="148"/>
    </row>
    <row r="6" spans="1:11" ht="38.65" customHeight="1">
      <c r="A6" s="114" t="s">
        <v>618</v>
      </c>
      <c r="B6" s="220"/>
      <c r="C6" s="148"/>
      <c r="D6" s="220"/>
      <c r="E6" s="148"/>
      <c r="F6" s="220"/>
      <c r="G6" s="148"/>
      <c r="H6" s="220"/>
      <c r="I6" s="148"/>
      <c r="J6" s="220"/>
      <c r="K6" s="148"/>
    </row>
    <row r="7" spans="1:11" s="4" customFormat="1" ht="30" customHeight="1">
      <c r="A7" s="5" t="s">
        <v>97</v>
      </c>
      <c r="G7" s="113"/>
      <c r="H7" s="113"/>
      <c r="I7" s="113"/>
    </row>
    <row r="8" spans="1:11" ht="15.5">
      <c r="A8" s="279" t="s">
        <v>774</v>
      </c>
      <c r="B8" s="280" t="s">
        <v>281</v>
      </c>
      <c r="C8" s="280" t="s">
        <v>282</v>
      </c>
      <c r="D8" s="280" t="s">
        <v>283</v>
      </c>
      <c r="E8" s="280" t="s">
        <v>284</v>
      </c>
      <c r="F8" s="280" t="s">
        <v>285</v>
      </c>
      <c r="G8" s="280" t="s">
        <v>286</v>
      </c>
      <c r="H8" s="280" t="s">
        <v>287</v>
      </c>
      <c r="I8" s="283" t="s">
        <v>288</v>
      </c>
      <c r="J8" s="4"/>
    </row>
    <row r="9" spans="1:11" ht="15.5">
      <c r="A9" s="275" t="s">
        <v>671</v>
      </c>
      <c r="B9" s="274">
        <f>('NI IE Traffic'!B21-'NI IE Traffic'!B9)/'NI IE Traffic'!B9</f>
        <v>3.0835662985098971E-2</v>
      </c>
      <c r="C9" s="274">
        <f>('NI IE Traffic'!C21-'NI IE Traffic'!C9)/'NI IE Traffic'!C9</f>
        <v>9.8952739785082386E-2</v>
      </c>
      <c r="D9" s="274">
        <f>('NI IE Traffic'!D21-'NI IE Traffic'!D9)/'NI IE Traffic'!D9</f>
        <v>-5.2675673090614147E-2</v>
      </c>
      <c r="E9" s="274">
        <f>('NI IE Traffic'!E21-'NI IE Traffic'!E9)/'NI IE Traffic'!E9</f>
        <v>4.5128041788730699E-2</v>
      </c>
      <c r="F9" s="274">
        <f>('NI IE Traffic'!F21-'NI IE Traffic'!F9)/'NI IE Traffic'!F9</f>
        <v>-1.8074305714288058E-2</v>
      </c>
      <c r="G9" s="274">
        <f>('NI IE Traffic'!G21-'NI IE Traffic'!G9)/'NI IE Traffic'!G9</f>
        <v>7.9189728919265345E-2</v>
      </c>
      <c r="H9" s="274">
        <f>('NI IE Traffic'!H21-'NI IE Traffic'!H9)/'NI IE Traffic'!H9</f>
        <v>1.8129778579140471E-2</v>
      </c>
      <c r="I9" s="282">
        <f>('NI IE Traffic'!I21-'NI IE Traffic'!I9)/'NI IE Traffic'!I9</f>
        <v>3.4851282934357325E-2</v>
      </c>
      <c r="J9" s="4"/>
    </row>
    <row r="10" spans="1:11" ht="15.5">
      <c r="A10" s="275" t="s">
        <v>672</v>
      </c>
      <c r="B10" s="274">
        <f>('NI IE Traffic'!B22-'NI IE Traffic'!B10)/'NI IE Traffic'!B10</f>
        <v>2.9666575818875045E-2</v>
      </c>
      <c r="C10" s="274">
        <f>('NI IE Traffic'!C22-'NI IE Traffic'!C10)/'NI IE Traffic'!C10</f>
        <v>7.6421359675345454E-2</v>
      </c>
      <c r="D10" s="274">
        <f>('NI IE Traffic'!D22-'NI IE Traffic'!D10)/'NI IE Traffic'!D10</f>
        <v>-4.2776228343815406E-2</v>
      </c>
      <c r="E10" s="274">
        <f>('NI IE Traffic'!E22-'NI IE Traffic'!E10)/'NI IE Traffic'!E10</f>
        <v>5.02002323596916E-2</v>
      </c>
      <c r="F10" s="274">
        <f>('NI IE Traffic'!F22-'NI IE Traffic'!F10)/'NI IE Traffic'!F10</f>
        <v>-3.6375695651649269E-2</v>
      </c>
      <c r="G10" s="274">
        <f>('NI IE Traffic'!G22-'NI IE Traffic'!G10)/'NI IE Traffic'!G10</f>
        <v>7.9818271679519825E-2</v>
      </c>
      <c r="H10" s="274">
        <f>('NI IE Traffic'!H22-'NI IE Traffic'!H10)/'NI IE Traffic'!H10</f>
        <v>1.5236338716336196E-2</v>
      </c>
      <c r="I10" s="282">
        <f>('NI IE Traffic'!I22-'NI IE Traffic'!I10)/'NI IE Traffic'!I10</f>
        <v>3.2653709680885469E-2</v>
      </c>
      <c r="J10" s="4"/>
    </row>
    <row r="11" spans="1:11" ht="15.5">
      <c r="A11" s="275" t="s">
        <v>673</v>
      </c>
      <c r="B11" s="274">
        <f>('NI IE Traffic'!B23-'NI IE Traffic'!B11)/'NI IE Traffic'!B11</f>
        <v>2.7155139513819281E-2</v>
      </c>
      <c r="C11" s="274">
        <f>('NI IE Traffic'!C23-'NI IE Traffic'!C11)/'NI IE Traffic'!C11</f>
        <v>6.6705370768417621E-2</v>
      </c>
      <c r="D11" s="274">
        <f>('NI IE Traffic'!D23-'NI IE Traffic'!D11)/'NI IE Traffic'!D11</f>
        <v>-3.3782904215612738E-2</v>
      </c>
      <c r="E11" s="274">
        <f>('NI IE Traffic'!E23-'NI IE Traffic'!E11)/'NI IE Traffic'!E11</f>
        <v>5.6462993780909444E-2</v>
      </c>
      <c r="F11" s="274">
        <f>('NI IE Traffic'!F23-'NI IE Traffic'!F11)/'NI IE Traffic'!F11</f>
        <v>-4.4221979981119451E-2</v>
      </c>
      <c r="G11" s="274">
        <f>('NI IE Traffic'!G23-'NI IE Traffic'!G11)/'NI IE Traffic'!G11</f>
        <v>6.6721589528653591E-2</v>
      </c>
      <c r="H11" s="274">
        <f>('NI IE Traffic'!H23-'NI IE Traffic'!H11)/'NI IE Traffic'!H11</f>
        <v>-4.188601444396832E-3</v>
      </c>
      <c r="I11" s="282">
        <f>('NI IE Traffic'!I23-'NI IE Traffic'!I11)/'NI IE Traffic'!I11</f>
        <v>3.0214878704611984E-2</v>
      </c>
      <c r="J11" s="4"/>
    </row>
    <row r="12" spans="1:11" ht="15.5">
      <c r="A12" s="275" t="s">
        <v>674</v>
      </c>
      <c r="B12" s="274">
        <f>('NI IE Traffic'!B24-'NI IE Traffic'!B12)/'NI IE Traffic'!B12</f>
        <v>2.6061276370792849E-2</v>
      </c>
      <c r="C12" s="274">
        <f>('NI IE Traffic'!C24-'NI IE Traffic'!C12)/'NI IE Traffic'!C12</f>
        <v>6.4359325744429915E-2</v>
      </c>
      <c r="D12" s="274">
        <f>('NI IE Traffic'!D24-'NI IE Traffic'!D12)/'NI IE Traffic'!D12</f>
        <v>-2.7900473477036121E-2</v>
      </c>
      <c r="E12" s="274">
        <f>('NI IE Traffic'!E24-'NI IE Traffic'!E12)/'NI IE Traffic'!E12</f>
        <v>6.0854018975888768E-2</v>
      </c>
      <c r="F12" s="274">
        <f>('NI IE Traffic'!F24-'NI IE Traffic'!F12)/'NI IE Traffic'!F12</f>
        <v>-5.724086143866193E-2</v>
      </c>
      <c r="G12" s="274">
        <f>('NI IE Traffic'!G24-'NI IE Traffic'!G12)/'NI IE Traffic'!G12</f>
        <v>6.1658523054240237E-2</v>
      </c>
      <c r="H12" s="274">
        <f>('NI IE Traffic'!H24-'NI IE Traffic'!H12)/'NI IE Traffic'!H12</f>
        <v>-9.2420331554708517E-3</v>
      </c>
      <c r="I12" s="282">
        <f>('NI IE Traffic'!I24-'NI IE Traffic'!I12)/'NI IE Traffic'!I12</f>
        <v>2.9403161477212215E-2</v>
      </c>
      <c r="J12" s="4"/>
    </row>
    <row r="13" spans="1:11" ht="15.5">
      <c r="A13" s="275" t="s">
        <v>675</v>
      </c>
      <c r="B13" s="274">
        <f>('NI IE Traffic'!B25-'NI IE Traffic'!B13)/'NI IE Traffic'!B13</f>
        <v>2.4312594068080885E-2</v>
      </c>
      <c r="C13" s="274">
        <f>('NI IE Traffic'!C25-'NI IE Traffic'!C13)/'NI IE Traffic'!C13</f>
        <v>6.5503297285214104E-2</v>
      </c>
      <c r="D13" s="274">
        <f>('NI IE Traffic'!D25-'NI IE Traffic'!D13)/'NI IE Traffic'!D13</f>
        <v>-2.0599615578249512E-2</v>
      </c>
      <c r="E13" s="274">
        <f>('NI IE Traffic'!E25-'NI IE Traffic'!E13)/'NI IE Traffic'!E13</f>
        <v>6.8451809880145348E-2</v>
      </c>
      <c r="F13" s="274">
        <f>('NI IE Traffic'!F25-'NI IE Traffic'!F13)/'NI IE Traffic'!F13</f>
        <v>-4.7902957229840108E-2</v>
      </c>
      <c r="G13" s="274">
        <f>('NI IE Traffic'!G25-'NI IE Traffic'!G13)/'NI IE Traffic'!G13</f>
        <v>6.1451188881841361E-2</v>
      </c>
      <c r="H13" s="274">
        <f>('NI IE Traffic'!H25-'NI IE Traffic'!H13)/'NI IE Traffic'!H13</f>
        <v>-3.5295715471673629E-2</v>
      </c>
      <c r="I13" s="282">
        <f>('NI IE Traffic'!I25-'NI IE Traffic'!I13)/'NI IE Traffic'!I13</f>
        <v>2.8666184722340209E-2</v>
      </c>
      <c r="J13" s="4"/>
    </row>
    <row r="14" spans="1:11" ht="15.5">
      <c r="A14" s="275" t="s">
        <v>676</v>
      </c>
      <c r="B14" s="274">
        <f>('NI IE Traffic'!B26-'NI IE Traffic'!B14)/'NI IE Traffic'!B14</f>
        <v>2.6489938562447472E-2</v>
      </c>
      <c r="C14" s="274">
        <f>('NI IE Traffic'!C26-'NI IE Traffic'!C14)/'NI IE Traffic'!C14</f>
        <v>6.9048639094545644E-2</v>
      </c>
      <c r="D14" s="274">
        <f>('NI IE Traffic'!D26-'NI IE Traffic'!D14)/'NI IE Traffic'!D14</f>
        <v>-1.2531243249066988E-2</v>
      </c>
      <c r="E14" s="274">
        <f>('NI IE Traffic'!E26-'NI IE Traffic'!E14)/'NI IE Traffic'!E14</f>
        <v>6.8616225871752146E-2</v>
      </c>
      <c r="F14" s="274">
        <f>('NI IE Traffic'!F26-'NI IE Traffic'!F14)/'NI IE Traffic'!F14</f>
        <v>-3.5594962849983341E-2</v>
      </c>
      <c r="G14" s="274">
        <f>('NI IE Traffic'!G26-'NI IE Traffic'!G14)/'NI IE Traffic'!G14</f>
        <v>5.4824006249989087E-2</v>
      </c>
      <c r="H14" s="274">
        <f>('NI IE Traffic'!H26-'NI IE Traffic'!H14)/'NI IE Traffic'!H14</f>
        <v>-9.1242473821090304E-3</v>
      </c>
      <c r="I14" s="282">
        <f>('NI IE Traffic'!I26-'NI IE Traffic'!I14)/'NI IE Traffic'!I14</f>
        <v>3.1083547295388744E-2</v>
      </c>
      <c r="J14" s="4"/>
    </row>
    <row r="15" spans="1:11" ht="15.5">
      <c r="A15" s="275" t="s">
        <v>677</v>
      </c>
      <c r="B15" s="274">
        <f>('NI IE Traffic'!B27-'NI IE Traffic'!B15)/'NI IE Traffic'!B15</f>
        <v>2.4420074663409282E-2</v>
      </c>
      <c r="C15" s="274">
        <f>('NI IE Traffic'!C27-'NI IE Traffic'!C15)/'NI IE Traffic'!C15</f>
        <v>7.007148725978414E-2</v>
      </c>
      <c r="D15" s="274">
        <f>('NI IE Traffic'!D27-'NI IE Traffic'!D15)/'NI IE Traffic'!D15</f>
        <v>-3.3709456458915553E-3</v>
      </c>
      <c r="E15" s="274">
        <f>('NI IE Traffic'!E27-'NI IE Traffic'!E15)/'NI IE Traffic'!E15</f>
        <v>6.9000545342899636E-2</v>
      </c>
      <c r="F15" s="274">
        <f>('NI IE Traffic'!F27-'NI IE Traffic'!F15)/'NI IE Traffic'!F15</f>
        <v>-2.8841503922168124E-2</v>
      </c>
      <c r="G15" s="274">
        <f>('NI IE Traffic'!G27-'NI IE Traffic'!G15)/'NI IE Traffic'!G15</f>
        <v>5.2314266400486704E-2</v>
      </c>
      <c r="H15" s="274">
        <f>('NI IE Traffic'!H27-'NI IE Traffic'!H15)/'NI IE Traffic'!H15</f>
        <v>-9.097334080897938E-3</v>
      </c>
      <c r="I15" s="282">
        <f>('NI IE Traffic'!I27-'NI IE Traffic'!I15)/'NI IE Traffic'!I15</f>
        <v>2.9751645272042632E-2</v>
      </c>
      <c r="J15" s="4"/>
    </row>
    <row r="16" spans="1:11" ht="15.5">
      <c r="A16" s="275" t="s">
        <v>678</v>
      </c>
      <c r="B16" s="274">
        <f>('NI IE Traffic'!B28-'NI IE Traffic'!B16)/'NI IE Traffic'!B16</f>
        <v>1.8770382388967603E-2</v>
      </c>
      <c r="C16" s="274">
        <f>('NI IE Traffic'!C28-'NI IE Traffic'!C16)/'NI IE Traffic'!C16</f>
        <v>6.3590231415618134E-2</v>
      </c>
      <c r="D16" s="274">
        <f>('NI IE Traffic'!D28-'NI IE Traffic'!D16)/'NI IE Traffic'!D16</f>
        <v>-3.9688705749600416E-3</v>
      </c>
      <c r="E16" s="274">
        <f>('NI IE Traffic'!E28-'NI IE Traffic'!E16)/'NI IE Traffic'!E16</f>
        <v>6.4661108282099117E-2</v>
      </c>
      <c r="F16" s="274">
        <f>('NI IE Traffic'!F28-'NI IE Traffic'!F16)/'NI IE Traffic'!F16</f>
        <v>-3.0783576379966895E-2</v>
      </c>
      <c r="G16" s="274">
        <f>('NI IE Traffic'!G28-'NI IE Traffic'!G16)/'NI IE Traffic'!G16</f>
        <v>4.1132403786889239E-2</v>
      </c>
      <c r="H16" s="274">
        <f>('NI IE Traffic'!H28-'NI IE Traffic'!H16)/'NI IE Traffic'!H16</f>
        <v>-3.5697772646575893E-2</v>
      </c>
      <c r="I16" s="282">
        <f>('NI IE Traffic'!I28-'NI IE Traffic'!I16)/'NI IE Traffic'!I16</f>
        <v>2.4159566907576834E-2</v>
      </c>
      <c r="J16" s="4"/>
    </row>
    <row r="17" spans="1:10" ht="15.5">
      <c r="A17" s="275" t="s">
        <v>679</v>
      </c>
      <c r="B17" s="274">
        <f>('NI IE Traffic'!B29-'NI IE Traffic'!B17)/'NI IE Traffic'!B17</f>
        <v>1.6593518585297992E-2</v>
      </c>
      <c r="C17" s="274">
        <f>('NI IE Traffic'!C29-'NI IE Traffic'!C17)/'NI IE Traffic'!C17</f>
        <v>6.0938187544190947E-2</v>
      </c>
      <c r="D17" s="274">
        <f>('NI IE Traffic'!D29-'NI IE Traffic'!D17)/'NI IE Traffic'!D17</f>
        <v>-1.0750457632344051E-3</v>
      </c>
      <c r="E17" s="274">
        <f>('NI IE Traffic'!E29-'NI IE Traffic'!E17)/'NI IE Traffic'!E17</f>
        <v>6.4093212078937437E-2</v>
      </c>
      <c r="F17" s="274">
        <f>('NI IE Traffic'!F29-'NI IE Traffic'!F17)/'NI IE Traffic'!F17</f>
        <v>-2.2622329499382227E-2</v>
      </c>
      <c r="G17" s="274">
        <f>('NI IE Traffic'!G29-'NI IE Traffic'!G17)/'NI IE Traffic'!G17</f>
        <v>3.4955370022089302E-2</v>
      </c>
      <c r="H17" s="274">
        <f>('NI IE Traffic'!H29-'NI IE Traffic'!H17)/'NI IE Traffic'!H17</f>
        <v>-2.6147853831423845E-2</v>
      </c>
      <c r="I17" s="282">
        <f>('NI IE Traffic'!I29-'NI IE Traffic'!I17)/'NI IE Traffic'!I17</f>
        <v>2.2241181293807928E-2</v>
      </c>
      <c r="J17" s="4"/>
    </row>
    <row r="18" spans="1:10" ht="15.5">
      <c r="A18" s="275" t="s">
        <v>680</v>
      </c>
      <c r="B18" s="274">
        <f>('NI IE Traffic'!B30-'NI IE Traffic'!B18)/'NI IE Traffic'!B18</f>
        <v>1.3946431079912253E-2</v>
      </c>
      <c r="C18" s="274">
        <f>('NI IE Traffic'!C30-'NI IE Traffic'!C18)/'NI IE Traffic'!C18</f>
        <v>6.2927996950704987E-2</v>
      </c>
      <c r="D18" s="274">
        <f>('NI IE Traffic'!D30-'NI IE Traffic'!D18)/'NI IE Traffic'!D18</f>
        <v>8.0847196897301001E-3</v>
      </c>
      <c r="E18" s="274">
        <f>('NI IE Traffic'!E30-'NI IE Traffic'!E18)/'NI IE Traffic'!E18</f>
        <v>6.630325661901805E-2</v>
      </c>
      <c r="F18" s="274">
        <f>('NI IE Traffic'!F30-'NI IE Traffic'!F18)/'NI IE Traffic'!F18</f>
        <v>-2.1355832063499402E-2</v>
      </c>
      <c r="G18" s="274">
        <f>('NI IE Traffic'!G30-'NI IE Traffic'!G18)/'NI IE Traffic'!G18</f>
        <v>2.8991852619498232E-2</v>
      </c>
      <c r="H18" s="274">
        <f>('NI IE Traffic'!H30-'NI IE Traffic'!H18)/'NI IE Traffic'!H18</f>
        <v>-3.3335425422064087E-2</v>
      </c>
      <c r="I18" s="282">
        <f>('NI IE Traffic'!I30-'NI IE Traffic'!I18)/'NI IE Traffic'!I18</f>
        <v>2.0528384347109754E-2</v>
      </c>
      <c r="J18" s="4"/>
    </row>
    <row r="19" spans="1:10" ht="15.5">
      <c r="A19" s="275" t="s">
        <v>681</v>
      </c>
      <c r="B19" s="274">
        <f>('NI IE Traffic'!B31-'NI IE Traffic'!B19)/'NI IE Traffic'!B19</f>
        <v>1.3800277122334609E-2</v>
      </c>
      <c r="C19" s="274">
        <f>('NI IE Traffic'!C31-'NI IE Traffic'!C19)/'NI IE Traffic'!C19</f>
        <v>6.3915571392606715E-2</v>
      </c>
      <c r="D19" s="274">
        <f>('NI IE Traffic'!D31-'NI IE Traffic'!D19)/'NI IE Traffic'!D19</f>
        <v>1.1729085490510197E-2</v>
      </c>
      <c r="E19" s="274">
        <f>('NI IE Traffic'!E31-'NI IE Traffic'!E19)/'NI IE Traffic'!E19</f>
        <v>6.0102186135970938E-2</v>
      </c>
      <c r="F19" s="274">
        <f>('NI IE Traffic'!F31-'NI IE Traffic'!F19)/'NI IE Traffic'!F19</f>
        <v>-1.5913587806299954E-2</v>
      </c>
      <c r="G19" s="274">
        <f>('NI IE Traffic'!G31-'NI IE Traffic'!G19)/'NI IE Traffic'!G19</f>
        <v>2.1044634893860537E-2</v>
      </c>
      <c r="H19" s="274">
        <f>('NI IE Traffic'!H31-'NI IE Traffic'!H19)/'NI IE Traffic'!H19</f>
        <v>-2.9864209665425735E-2</v>
      </c>
      <c r="I19" s="282">
        <f>('NI IE Traffic'!I31-'NI IE Traffic'!I19)/'NI IE Traffic'!I19</f>
        <v>2.0235514278877809E-2</v>
      </c>
      <c r="J19" s="4"/>
    </row>
    <row r="20" spans="1:10" ht="15.5">
      <c r="A20" s="275" t="s">
        <v>682</v>
      </c>
      <c r="B20" s="274">
        <f>('NI IE Traffic'!B32-'NI IE Traffic'!B20)/'NI IE Traffic'!B20</f>
        <v>2.2308514103242971E-2</v>
      </c>
      <c r="C20" s="274">
        <f>('NI IE Traffic'!C32-'NI IE Traffic'!C20)/'NI IE Traffic'!C20</f>
        <v>7.5215006525978637E-2</v>
      </c>
      <c r="D20" s="274">
        <f>('NI IE Traffic'!D32-'NI IE Traffic'!D20)/'NI IE Traffic'!D20</f>
        <v>2.4554324052546161E-2</v>
      </c>
      <c r="E20" s="274">
        <f>('NI IE Traffic'!E32-'NI IE Traffic'!E20)/'NI IE Traffic'!E20</f>
        <v>6.6503366395478269E-2</v>
      </c>
      <c r="F20" s="274">
        <f>('NI IE Traffic'!F32-'NI IE Traffic'!F20)/'NI IE Traffic'!F20</f>
        <v>-8.3918611598134216E-4</v>
      </c>
      <c r="G20" s="274">
        <f>('NI IE Traffic'!G32-'NI IE Traffic'!G20)/'NI IE Traffic'!G20</f>
        <v>2.5847342896250465E-2</v>
      </c>
      <c r="H20" s="274">
        <f>('NI IE Traffic'!H32-'NI IE Traffic'!H20)/'NI IE Traffic'!H20</f>
        <v>-2.0026105600089706E-2</v>
      </c>
      <c r="I20" s="282">
        <f>('NI IE Traffic'!I32-'NI IE Traffic'!I20)/'NI IE Traffic'!I20</f>
        <v>2.8979187483568331E-2</v>
      </c>
      <c r="J20" s="4"/>
    </row>
    <row r="21" spans="1:10" ht="15.5">
      <c r="A21" s="275" t="s">
        <v>683</v>
      </c>
      <c r="B21" s="274">
        <f>('NI IE Traffic'!B33-'NI IE Traffic'!B21)/'NI IE Traffic'!B21</f>
        <v>2.4597707875888698E-2</v>
      </c>
      <c r="C21" s="274">
        <f>('NI IE Traffic'!C33-'NI IE Traffic'!C21)/'NI IE Traffic'!C21</f>
        <v>7.9423206626002371E-2</v>
      </c>
      <c r="D21" s="274">
        <f>('NI IE Traffic'!D33-'NI IE Traffic'!D21)/'NI IE Traffic'!D21</f>
        <v>2.720330877493524E-2</v>
      </c>
      <c r="E21" s="274">
        <f>('NI IE Traffic'!E33-'NI IE Traffic'!E21)/'NI IE Traffic'!E21</f>
        <v>6.6009522991648584E-2</v>
      </c>
      <c r="F21" s="274">
        <f>('NI IE Traffic'!F33-'NI IE Traffic'!F21)/'NI IE Traffic'!F21</f>
        <v>1.6196243796962894E-2</v>
      </c>
      <c r="G21" s="274">
        <f>('NI IE Traffic'!G33-'NI IE Traffic'!G21)/'NI IE Traffic'!G21</f>
        <v>2.2037855326770037E-2</v>
      </c>
      <c r="H21" s="274">
        <f>('NI IE Traffic'!H33-'NI IE Traffic'!H21)/'NI IE Traffic'!H21</f>
        <v>-1.6944397688380183E-2</v>
      </c>
      <c r="I21" s="282">
        <f>('NI IE Traffic'!I33-'NI IE Traffic'!I21)/'NI IE Traffic'!I21</f>
        <v>3.1344876894236269E-2</v>
      </c>
      <c r="J21" s="4"/>
    </row>
    <row r="22" spans="1:10" ht="15.5">
      <c r="A22" s="275" t="s">
        <v>684</v>
      </c>
      <c r="B22" s="274">
        <f>('NI IE Traffic'!B34-'NI IE Traffic'!B22)/'NI IE Traffic'!B22</f>
        <v>2.8669418582157245E-2</v>
      </c>
      <c r="C22" s="274">
        <f>('NI IE Traffic'!C34-'NI IE Traffic'!C22)/'NI IE Traffic'!C22</f>
        <v>8.1450913810609399E-2</v>
      </c>
      <c r="D22" s="274">
        <f>('NI IE Traffic'!D34-'NI IE Traffic'!D22)/'NI IE Traffic'!D22</f>
        <v>2.7629873160411114E-2</v>
      </c>
      <c r="E22" s="274">
        <f>('NI IE Traffic'!E34-'NI IE Traffic'!E22)/'NI IE Traffic'!E22</f>
        <v>6.2792550938281025E-2</v>
      </c>
      <c r="F22" s="274">
        <f>('NI IE Traffic'!F34-'NI IE Traffic'!F22)/'NI IE Traffic'!F22</f>
        <v>2.5804546059637914E-2</v>
      </c>
      <c r="G22" s="274">
        <f>('NI IE Traffic'!G34-'NI IE Traffic'!G22)/'NI IE Traffic'!G22</f>
        <v>2.1954065665941758E-2</v>
      </c>
      <c r="H22" s="274">
        <f>('NI IE Traffic'!H34-'NI IE Traffic'!H22)/'NI IE Traffic'!H22</f>
        <v>-1.8196942913590516E-2</v>
      </c>
      <c r="I22" s="282">
        <f>('NI IE Traffic'!I34-'NI IE Traffic'!I22)/'NI IE Traffic'!I22</f>
        <v>3.4758965369636165E-2</v>
      </c>
      <c r="J22" s="4"/>
    </row>
    <row r="23" spans="1:10" ht="15.5">
      <c r="A23" s="275" t="s">
        <v>685</v>
      </c>
      <c r="B23" s="274">
        <f>('NI IE Traffic'!B35-'NI IE Traffic'!B23)/'NI IE Traffic'!B23</f>
        <v>2.8503798011200784E-2</v>
      </c>
      <c r="C23" s="274">
        <f>('NI IE Traffic'!C35-'NI IE Traffic'!C23)/'NI IE Traffic'!C23</f>
        <v>8.8285375797460333E-2</v>
      </c>
      <c r="D23" s="274">
        <f>('NI IE Traffic'!D35-'NI IE Traffic'!D23)/'NI IE Traffic'!D23</f>
        <v>2.9684729624249818E-2</v>
      </c>
      <c r="E23" s="274">
        <f>('NI IE Traffic'!E35-'NI IE Traffic'!E23)/'NI IE Traffic'!E23</f>
        <v>6.0856054710849553E-2</v>
      </c>
      <c r="F23" s="274">
        <f>('NI IE Traffic'!F35-'NI IE Traffic'!F23)/'NI IE Traffic'!F23</f>
        <v>3.162890309247423E-2</v>
      </c>
      <c r="G23" s="274">
        <f>('NI IE Traffic'!G35-'NI IE Traffic'!G23)/'NI IE Traffic'!G23</f>
        <v>1.8943225936303303E-2</v>
      </c>
      <c r="H23" s="274">
        <f>('NI IE Traffic'!H35-'NI IE Traffic'!H23)/'NI IE Traffic'!H23</f>
        <v>-2.6342655487584306E-2</v>
      </c>
      <c r="I23" s="282">
        <f>('NI IE Traffic'!I35-'NI IE Traffic'!I23)/'NI IE Traffic'!I23</f>
        <v>3.5143414457625595E-2</v>
      </c>
      <c r="J23" s="4"/>
    </row>
    <row r="24" spans="1:10" ht="15.5">
      <c r="A24" s="275" t="s">
        <v>686</v>
      </c>
      <c r="B24" s="274">
        <f>('NI IE Traffic'!B36-'NI IE Traffic'!B24)/'NI IE Traffic'!B24</f>
        <v>2.9814864246660383E-2</v>
      </c>
      <c r="C24" s="274">
        <f>('NI IE Traffic'!C36-'NI IE Traffic'!C24)/'NI IE Traffic'!C24</f>
        <v>9.4114223690257792E-2</v>
      </c>
      <c r="D24" s="274">
        <f>('NI IE Traffic'!D36-'NI IE Traffic'!D24)/'NI IE Traffic'!D24</f>
        <v>4.0570855163177003E-2</v>
      </c>
      <c r="E24" s="274">
        <f>('NI IE Traffic'!E36-'NI IE Traffic'!E24)/'NI IE Traffic'!E24</f>
        <v>6.0292436001036794E-2</v>
      </c>
      <c r="F24" s="274">
        <f>('NI IE Traffic'!F36-'NI IE Traffic'!F24)/'NI IE Traffic'!F24</f>
        <v>4.4927451046249955E-2</v>
      </c>
      <c r="G24" s="274">
        <f>('NI IE Traffic'!G36-'NI IE Traffic'!G24)/'NI IE Traffic'!G24</f>
        <v>2.4613885557082448E-2</v>
      </c>
      <c r="H24" s="274">
        <f>('NI IE Traffic'!H36-'NI IE Traffic'!H24)/'NI IE Traffic'!H24</f>
        <v>-1.164922527784538E-2</v>
      </c>
      <c r="I24" s="282">
        <f>('NI IE Traffic'!I36-'NI IE Traffic'!I24)/'NI IE Traffic'!I24</f>
        <v>3.7131036813821801E-2</v>
      </c>
      <c r="J24" s="4"/>
    </row>
    <row r="25" spans="1:10" ht="15.5">
      <c r="A25" s="275" t="s">
        <v>687</v>
      </c>
      <c r="B25" s="274">
        <f>('NI IE Traffic'!B37-'NI IE Traffic'!B25)/'NI IE Traffic'!B25</f>
        <v>3.0061103546602148E-2</v>
      </c>
      <c r="C25" s="274">
        <f>('NI IE Traffic'!C37-'NI IE Traffic'!C25)/'NI IE Traffic'!C25</f>
        <v>9.6021011656668404E-2</v>
      </c>
      <c r="D25" s="274">
        <f>('NI IE Traffic'!D37-'NI IE Traffic'!D25)/'NI IE Traffic'!D25</f>
        <v>4.0024183921612728E-2</v>
      </c>
      <c r="E25" s="274">
        <f>('NI IE Traffic'!E37-'NI IE Traffic'!E25)/'NI IE Traffic'!E25</f>
        <v>5.1240631099152299E-2</v>
      </c>
      <c r="F25" s="274">
        <f>('NI IE Traffic'!F37-'NI IE Traffic'!F25)/'NI IE Traffic'!F25</f>
        <v>4.2541733979536887E-2</v>
      </c>
      <c r="G25" s="274">
        <f>('NI IE Traffic'!G37-'NI IE Traffic'!G25)/'NI IE Traffic'!G25</f>
        <v>1.7839661470120737E-2</v>
      </c>
      <c r="H25" s="274">
        <f>('NI IE Traffic'!H37-'NI IE Traffic'!H25)/'NI IE Traffic'!H25</f>
        <v>-1.3753211264379102E-2</v>
      </c>
      <c r="I25" s="282">
        <f>('NI IE Traffic'!I37-'NI IE Traffic'!I25)/'NI IE Traffic'!I25</f>
        <v>3.6914641766700063E-2</v>
      </c>
      <c r="J25" s="4"/>
    </row>
    <row r="26" spans="1:10" ht="15.5">
      <c r="A26" s="275" t="s">
        <v>688</v>
      </c>
      <c r="B26" s="274">
        <f>('NI IE Traffic'!B38-'NI IE Traffic'!B26)/'NI IE Traffic'!B26</f>
        <v>2.9660061762208045E-2</v>
      </c>
      <c r="C26" s="274">
        <f>('NI IE Traffic'!C38-'NI IE Traffic'!C26)/'NI IE Traffic'!C26</f>
        <v>9.6533753201406489E-2</v>
      </c>
      <c r="D26" s="274">
        <f>('NI IE Traffic'!D38-'NI IE Traffic'!D26)/'NI IE Traffic'!D26</f>
        <v>3.7702852146182138E-2</v>
      </c>
      <c r="E26" s="274">
        <f>('NI IE Traffic'!E38-'NI IE Traffic'!E26)/'NI IE Traffic'!E26</f>
        <v>4.322429556370961E-2</v>
      </c>
      <c r="F26" s="274">
        <f>('NI IE Traffic'!F38-'NI IE Traffic'!F26)/'NI IE Traffic'!F26</f>
        <v>4.1084838329299322E-2</v>
      </c>
      <c r="G26" s="274">
        <f>('NI IE Traffic'!G38-'NI IE Traffic'!G26)/'NI IE Traffic'!G26</f>
        <v>1.6842066548624211E-2</v>
      </c>
      <c r="H26" s="274">
        <f>('NI IE Traffic'!H38-'NI IE Traffic'!H26)/'NI IE Traffic'!H26</f>
        <v>-1.0144000524831069E-2</v>
      </c>
      <c r="I26" s="282">
        <f>('NI IE Traffic'!I38-'NI IE Traffic'!I26)/'NI IE Traffic'!I26</f>
        <v>3.6124146176614365E-2</v>
      </c>
      <c r="J26" s="4"/>
    </row>
    <row r="27" spans="1:10" ht="15.5">
      <c r="A27" s="275" t="s">
        <v>689</v>
      </c>
      <c r="B27" s="274">
        <f>('NI IE Traffic'!B39-'NI IE Traffic'!B27)/'NI IE Traffic'!B27</f>
        <v>3.0160909306260034E-2</v>
      </c>
      <c r="C27" s="274">
        <f>('NI IE Traffic'!C39-'NI IE Traffic'!C27)/'NI IE Traffic'!C27</f>
        <v>0.10591128212856916</v>
      </c>
      <c r="D27" s="274">
        <f>('NI IE Traffic'!D39-'NI IE Traffic'!D27)/'NI IE Traffic'!D27</f>
        <v>4.6295659846009425E-2</v>
      </c>
      <c r="E27" s="274">
        <f>('NI IE Traffic'!E39-'NI IE Traffic'!E27)/'NI IE Traffic'!E27</f>
        <v>5.2769546970489391E-2</v>
      </c>
      <c r="F27" s="274">
        <f>('NI IE Traffic'!F39-'NI IE Traffic'!F27)/'NI IE Traffic'!F27</f>
        <v>4.3679799586317153E-2</v>
      </c>
      <c r="G27" s="274">
        <f>('NI IE Traffic'!G39-'NI IE Traffic'!G27)/'NI IE Traffic'!G27</f>
        <v>1.7675102570543416E-2</v>
      </c>
      <c r="H27" s="274">
        <f>('NI IE Traffic'!H39-'NI IE Traffic'!H27)/'NI IE Traffic'!H27</f>
        <v>-1.6035354566767687E-2</v>
      </c>
      <c r="I27" s="282">
        <f>('NI IE Traffic'!I39-'NI IE Traffic'!I27)/'NI IE Traffic'!I27</f>
        <v>3.8104124614388543E-2</v>
      </c>
      <c r="J27" s="4"/>
    </row>
    <row r="28" spans="1:10" ht="15.5">
      <c r="A28" s="275" t="s">
        <v>690</v>
      </c>
      <c r="B28" s="274">
        <f>('NI IE Traffic'!B40-'NI IE Traffic'!B28)/'NI IE Traffic'!B28</f>
        <v>3.7368354298562792E-2</v>
      </c>
      <c r="C28" s="274">
        <f>('NI IE Traffic'!C40-'NI IE Traffic'!C28)/'NI IE Traffic'!C28</f>
        <v>0.11824819590705285</v>
      </c>
      <c r="D28" s="274">
        <f>('NI IE Traffic'!D40-'NI IE Traffic'!D28)/'NI IE Traffic'!D28</f>
        <v>5.2916076012904906E-2</v>
      </c>
      <c r="E28" s="274">
        <f>('NI IE Traffic'!E40-'NI IE Traffic'!E28)/'NI IE Traffic'!E28</f>
        <v>5.9866874522681822E-2</v>
      </c>
      <c r="F28" s="274">
        <f>('NI IE Traffic'!F40-'NI IE Traffic'!F28)/'NI IE Traffic'!F28</f>
        <v>5.4987750253656362E-2</v>
      </c>
      <c r="G28" s="274">
        <f>('NI IE Traffic'!G40-'NI IE Traffic'!G28)/'NI IE Traffic'!G28</f>
        <v>2.2001912070929972E-2</v>
      </c>
      <c r="H28" s="274">
        <f>('NI IE Traffic'!H40-'NI IE Traffic'!H28)/'NI IE Traffic'!H28</f>
        <v>-2.1127168826866535E-2</v>
      </c>
      <c r="I28" s="282">
        <f>('NI IE Traffic'!I40-'NI IE Traffic'!I28)/'NI IE Traffic'!I28</f>
        <v>4.5713415400487227E-2</v>
      </c>
      <c r="J28" s="4"/>
    </row>
    <row r="29" spans="1:10" ht="15.5">
      <c r="A29" s="275" t="s">
        <v>691</v>
      </c>
      <c r="B29" s="274">
        <f>('NI IE Traffic'!B41-'NI IE Traffic'!B29)/'NI IE Traffic'!B29</f>
        <v>4.4190740472408015E-2</v>
      </c>
      <c r="C29" s="274">
        <f>('NI IE Traffic'!C41-'NI IE Traffic'!C29)/'NI IE Traffic'!C29</f>
        <v>0.12582915466420877</v>
      </c>
      <c r="D29" s="274">
        <f>('NI IE Traffic'!D41-'NI IE Traffic'!D29)/'NI IE Traffic'!D29</f>
        <v>6.0614845312074346E-2</v>
      </c>
      <c r="E29" s="274">
        <f>('NI IE Traffic'!E41-'NI IE Traffic'!E29)/'NI IE Traffic'!E29</f>
        <v>6.4888725337512387E-2</v>
      </c>
      <c r="F29" s="274">
        <f>('NI IE Traffic'!F41-'NI IE Traffic'!F29)/'NI IE Traffic'!F29</f>
        <v>6.2855047806582104E-2</v>
      </c>
      <c r="G29" s="274">
        <f>('NI IE Traffic'!G41-'NI IE Traffic'!G29)/'NI IE Traffic'!G29</f>
        <v>2.5582259338911301E-2</v>
      </c>
      <c r="H29" s="274">
        <f>('NI IE Traffic'!H41-'NI IE Traffic'!H29)/'NI IE Traffic'!H29</f>
        <v>-3.1301388354836333E-2</v>
      </c>
      <c r="I29" s="282">
        <f>('NI IE Traffic'!I41-'NI IE Traffic'!I29)/'NI IE Traffic'!I29</f>
        <v>5.2458610047514689E-2</v>
      </c>
      <c r="J29" s="4"/>
    </row>
    <row r="30" spans="1:10" ht="15.5">
      <c r="A30" s="275" t="s">
        <v>692</v>
      </c>
      <c r="B30" s="274">
        <f>('NI IE Traffic'!B42-'NI IE Traffic'!B30)/'NI IE Traffic'!B30</f>
        <v>5.3816187092073725E-2</v>
      </c>
      <c r="C30" s="274">
        <f>('NI IE Traffic'!C42-'NI IE Traffic'!C30)/'NI IE Traffic'!C30</f>
        <v>0.13606111122592141</v>
      </c>
      <c r="D30" s="274">
        <f>('NI IE Traffic'!D42-'NI IE Traffic'!D30)/'NI IE Traffic'!D30</f>
        <v>7.1528017347592524E-2</v>
      </c>
      <c r="E30" s="274">
        <f>('NI IE Traffic'!E42-'NI IE Traffic'!E30)/'NI IE Traffic'!E30</f>
        <v>7.256030904619834E-2</v>
      </c>
      <c r="F30" s="274">
        <f>('NI IE Traffic'!F42-'NI IE Traffic'!F30)/'NI IE Traffic'!F30</f>
        <v>6.9080940701197524E-2</v>
      </c>
      <c r="G30" s="274">
        <f>('NI IE Traffic'!G42-'NI IE Traffic'!G30)/'NI IE Traffic'!G30</f>
        <v>3.8010285660363512E-2</v>
      </c>
      <c r="H30" s="274">
        <f>('NI IE Traffic'!H42-'NI IE Traffic'!H30)/'NI IE Traffic'!H30</f>
        <v>-2.7787834902244749E-2</v>
      </c>
      <c r="I30" s="282">
        <f>('NI IE Traffic'!I42-'NI IE Traffic'!I30)/'NI IE Traffic'!I30</f>
        <v>6.2088072968543323E-2</v>
      </c>
      <c r="J30" s="4"/>
    </row>
    <row r="31" spans="1:10" ht="15.5">
      <c r="A31" s="275" t="s">
        <v>693</v>
      </c>
      <c r="B31" s="274">
        <f>('NI IE Traffic'!B43-'NI IE Traffic'!B31)/'NI IE Traffic'!B31</f>
        <v>5.5661991867481948E-2</v>
      </c>
      <c r="C31" s="274">
        <f>('NI IE Traffic'!C43-'NI IE Traffic'!C31)/'NI IE Traffic'!C31</f>
        <v>0.13929934919505405</v>
      </c>
      <c r="D31" s="274">
        <f>('NI IE Traffic'!D43-'NI IE Traffic'!D31)/'NI IE Traffic'!D31</f>
        <v>7.1323568553423061E-2</v>
      </c>
      <c r="E31" s="274">
        <f>('NI IE Traffic'!E43-'NI IE Traffic'!E31)/'NI IE Traffic'!E31</f>
        <v>7.431435346339621E-2</v>
      </c>
      <c r="F31" s="274">
        <f>('NI IE Traffic'!F43-'NI IE Traffic'!F31)/'NI IE Traffic'!F31</f>
        <v>7.183908045977011E-2</v>
      </c>
      <c r="G31" s="274">
        <f>('NI IE Traffic'!G43-'NI IE Traffic'!G31)/'NI IE Traffic'!G31</f>
        <v>4.7682607679930281E-2</v>
      </c>
      <c r="H31" s="274">
        <f>('NI IE Traffic'!H43-'NI IE Traffic'!H31)/'NI IE Traffic'!H31</f>
        <v>-3.1267473604578495E-2</v>
      </c>
      <c r="I31" s="282">
        <f>('NI IE Traffic'!I43-'NI IE Traffic'!I31)/'NI IE Traffic'!I31</f>
        <v>6.4096923494041586E-2</v>
      </c>
      <c r="J31" s="4"/>
    </row>
    <row r="32" spans="1:10" ht="15.5">
      <c r="A32" s="275" t="s">
        <v>694</v>
      </c>
      <c r="B32" s="274">
        <f>('NI IE Traffic'!B44-'NI IE Traffic'!B32)/'NI IE Traffic'!B32</f>
        <v>5.2591679325083157E-2</v>
      </c>
      <c r="C32" s="274">
        <f>('NI IE Traffic'!C44-'NI IE Traffic'!C32)/'NI IE Traffic'!C32</f>
        <v>0.14040913414988485</v>
      </c>
      <c r="D32" s="274">
        <f>('NI IE Traffic'!D44-'NI IE Traffic'!D32)/'NI IE Traffic'!D32</f>
        <v>7.2460458178399814E-2</v>
      </c>
      <c r="E32" s="274">
        <f>('NI IE Traffic'!E44-'NI IE Traffic'!E32)/'NI IE Traffic'!E32</f>
        <v>7.8474386816018732E-2</v>
      </c>
      <c r="F32" s="274">
        <f>('NI IE Traffic'!F44-'NI IE Traffic'!F32)/'NI IE Traffic'!F32</f>
        <v>6.9104591397585027E-2</v>
      </c>
      <c r="G32" s="274">
        <f>('NI IE Traffic'!G44-'NI IE Traffic'!G32)/'NI IE Traffic'!G32</f>
        <v>5.2932062820757755E-2</v>
      </c>
      <c r="H32" s="274">
        <f>('NI IE Traffic'!H44-'NI IE Traffic'!H32)/'NI IE Traffic'!H32</f>
        <v>-3.9222918972089023E-2</v>
      </c>
      <c r="I32" s="282">
        <f>('NI IE Traffic'!I44-'NI IE Traffic'!I32)/'NI IE Traffic'!I32</f>
        <v>6.1997770267589389E-2</v>
      </c>
      <c r="J32" s="4"/>
    </row>
    <row r="33" spans="1:10" ht="15.5">
      <c r="A33" s="275" t="s">
        <v>695</v>
      </c>
      <c r="B33" s="274">
        <f>('NI IE Traffic'!B45-'NI IE Traffic'!B33)/'NI IE Traffic'!B33</f>
        <v>4.7878611213646248E-2</v>
      </c>
      <c r="C33" s="274">
        <f>('NI IE Traffic'!C45-'NI IE Traffic'!C33)/'NI IE Traffic'!C33</f>
        <v>0.13601558358271573</v>
      </c>
      <c r="D33" s="274">
        <f>('NI IE Traffic'!D45-'NI IE Traffic'!D33)/'NI IE Traffic'!D33</f>
        <v>6.563172191449243E-2</v>
      </c>
      <c r="E33" s="274">
        <f>('NI IE Traffic'!E45-'NI IE Traffic'!E33)/'NI IE Traffic'!E33</f>
        <v>7.1049686674711454E-2</v>
      </c>
      <c r="F33" s="274">
        <f>('NI IE Traffic'!F45-'NI IE Traffic'!F33)/'NI IE Traffic'!F33</f>
        <v>6.2319626290130603E-2</v>
      </c>
      <c r="G33" s="274">
        <f>('NI IE Traffic'!G45-'NI IE Traffic'!G33)/'NI IE Traffic'!G33</f>
        <v>5.1548031615152534E-2</v>
      </c>
      <c r="H33" s="274">
        <f>('NI IE Traffic'!H45-'NI IE Traffic'!H33)/'NI IE Traffic'!H33</f>
        <v>-5.4868851256043766E-2</v>
      </c>
      <c r="I33" s="282">
        <f>('NI IE Traffic'!I45-'NI IE Traffic'!I33)/'NI IE Traffic'!I33</f>
        <v>5.7134447569774309E-2</v>
      </c>
      <c r="J33" s="4"/>
    </row>
    <row r="34" spans="1:10" ht="15.5">
      <c r="A34" s="275" t="s">
        <v>696</v>
      </c>
      <c r="B34" s="274">
        <f>('NI IE Traffic'!B46-'NI IE Traffic'!B34)/'NI IE Traffic'!B34</f>
        <v>4.2299519884098122E-2</v>
      </c>
      <c r="C34" s="274">
        <f>('NI IE Traffic'!C46-'NI IE Traffic'!C34)/'NI IE Traffic'!C34</f>
        <v>0.13954263707076037</v>
      </c>
      <c r="D34" s="274">
        <f>('NI IE Traffic'!D46-'NI IE Traffic'!D34)/'NI IE Traffic'!D34</f>
        <v>6.7313854454403341E-2</v>
      </c>
      <c r="E34" s="274">
        <f>('NI IE Traffic'!E46-'NI IE Traffic'!E34)/'NI IE Traffic'!E34</f>
        <v>7.3739390519796541E-2</v>
      </c>
      <c r="F34" s="274">
        <f>('NI IE Traffic'!F46-'NI IE Traffic'!F34)/'NI IE Traffic'!F34</f>
        <v>5.684606244449221E-2</v>
      </c>
      <c r="G34" s="274">
        <f>('NI IE Traffic'!G46-'NI IE Traffic'!G34)/'NI IE Traffic'!G34</f>
        <v>4.6934120175015179E-2</v>
      </c>
      <c r="H34" s="274">
        <f>('NI IE Traffic'!H46-'NI IE Traffic'!H34)/'NI IE Traffic'!H34</f>
        <v>-6.3411434995845076E-2</v>
      </c>
      <c r="I34" s="282">
        <f>('NI IE Traffic'!I46-'NI IE Traffic'!I34)/'NI IE Traffic'!I34</f>
        <v>5.3032392181815338E-2</v>
      </c>
      <c r="J34" s="4"/>
    </row>
    <row r="35" spans="1:10" ht="15.5">
      <c r="A35" s="275" t="s">
        <v>697</v>
      </c>
      <c r="B35" s="274">
        <f>('NI IE Traffic'!B47-'NI IE Traffic'!B35)/'NI IE Traffic'!B35</f>
        <v>4.6393673561072407E-2</v>
      </c>
      <c r="C35" s="274">
        <f>('NI IE Traffic'!C47-'NI IE Traffic'!C35)/'NI IE Traffic'!C35</f>
        <v>0.13392942394414017</v>
      </c>
      <c r="D35" s="274">
        <f>('NI IE Traffic'!D47-'NI IE Traffic'!D35)/'NI IE Traffic'!D35</f>
        <v>5.9166467532415376E-2</v>
      </c>
      <c r="E35" s="274">
        <f>('NI IE Traffic'!E47-'NI IE Traffic'!E35)/'NI IE Traffic'!E35</f>
        <v>6.7926488666018858E-2</v>
      </c>
      <c r="F35" s="274">
        <f>('NI IE Traffic'!F47-'NI IE Traffic'!F35)/'NI IE Traffic'!F35</f>
        <v>5.9084869119886266E-2</v>
      </c>
      <c r="G35" s="274">
        <f>('NI IE Traffic'!G47-'NI IE Traffic'!G35)/'NI IE Traffic'!G35</f>
        <v>5.7995347688788973E-2</v>
      </c>
      <c r="H35" s="274">
        <f>('NI IE Traffic'!H47-'NI IE Traffic'!H35)/'NI IE Traffic'!H35</f>
        <v>-3.6360033685044833E-2</v>
      </c>
      <c r="I35" s="282">
        <f>('NI IE Traffic'!I47-'NI IE Traffic'!I35)/'NI IE Traffic'!I35</f>
        <v>5.5611042087033581E-2</v>
      </c>
      <c r="J35" s="4"/>
    </row>
    <row r="36" spans="1:10" ht="15.5">
      <c r="A36" s="275" t="s">
        <v>698</v>
      </c>
      <c r="B36" s="274">
        <f>('NI IE Traffic'!B48-'NI IE Traffic'!B36)/'NI IE Traffic'!B36</f>
        <v>4.4772451130170789E-2</v>
      </c>
      <c r="C36" s="274">
        <f>('NI IE Traffic'!C48-'NI IE Traffic'!C36)/'NI IE Traffic'!C36</f>
        <v>0.13656072749549811</v>
      </c>
      <c r="D36" s="274">
        <f>('NI IE Traffic'!D48-'NI IE Traffic'!D36)/'NI IE Traffic'!D36</f>
        <v>5.9117648523851984E-2</v>
      </c>
      <c r="E36" s="274">
        <f>('NI IE Traffic'!E48-'NI IE Traffic'!E36)/'NI IE Traffic'!E36</f>
        <v>7.4244776698279211E-2</v>
      </c>
      <c r="F36" s="274">
        <f>('NI IE Traffic'!F48-'NI IE Traffic'!F36)/'NI IE Traffic'!F36</f>
        <v>6.8533660124153725E-2</v>
      </c>
      <c r="G36" s="274">
        <f>('NI IE Traffic'!G48-'NI IE Traffic'!G36)/'NI IE Traffic'!G36</f>
        <v>5.7587300274699008E-2</v>
      </c>
      <c r="H36" s="274">
        <f>('NI IE Traffic'!H48-'NI IE Traffic'!H36)/'NI IE Traffic'!H36</f>
        <v>-3.891770770064186E-2</v>
      </c>
      <c r="I36" s="282">
        <f>('NI IE Traffic'!I48-'NI IE Traffic'!I36)/'NI IE Traffic'!I36</f>
        <v>5.4992297611893601E-2</v>
      </c>
      <c r="J36" s="4"/>
    </row>
    <row r="37" spans="1:10" ht="15.5">
      <c r="A37" s="275" t="s">
        <v>699</v>
      </c>
      <c r="B37" s="274">
        <f>('NI IE Traffic'!B49-'NI IE Traffic'!B37)/'NI IE Traffic'!B37</f>
        <v>4.6505899577019047E-2</v>
      </c>
      <c r="C37" s="274">
        <f>('NI IE Traffic'!C49-'NI IE Traffic'!C37)/'NI IE Traffic'!C37</f>
        <v>0.14109958085233848</v>
      </c>
      <c r="D37" s="274">
        <f>('NI IE Traffic'!D49-'NI IE Traffic'!D37)/'NI IE Traffic'!D37</f>
        <v>5.7455517285165549E-2</v>
      </c>
      <c r="E37" s="274">
        <f>('NI IE Traffic'!E49-'NI IE Traffic'!E37)/'NI IE Traffic'!E37</f>
        <v>7.8309662285587167E-2</v>
      </c>
      <c r="F37" s="274">
        <f>('NI IE Traffic'!F49-'NI IE Traffic'!F37)/'NI IE Traffic'!F37</f>
        <v>9.3832084054071369E-2</v>
      </c>
      <c r="G37" s="274">
        <f>('NI IE Traffic'!G49-'NI IE Traffic'!G37)/'NI IE Traffic'!G37</f>
        <v>6.0332234503264172E-2</v>
      </c>
      <c r="H37" s="274">
        <f>('NI IE Traffic'!H49-'NI IE Traffic'!H37)/'NI IE Traffic'!H37</f>
        <v>-4.0084615703679126E-2</v>
      </c>
      <c r="I37" s="282">
        <f>('NI IE Traffic'!I49-'NI IE Traffic'!I37)/'NI IE Traffic'!I37</f>
        <v>5.7228617876601245E-2</v>
      </c>
      <c r="J37" s="4"/>
    </row>
    <row r="38" spans="1:10" ht="15.5">
      <c r="A38" s="275" t="s">
        <v>700</v>
      </c>
      <c r="B38" s="274">
        <f>('NI IE Traffic'!B50-'NI IE Traffic'!B38)/'NI IE Traffic'!B38</f>
        <v>4.319024656126895E-2</v>
      </c>
      <c r="C38" s="274">
        <f>('NI IE Traffic'!C50-'NI IE Traffic'!C38)/'NI IE Traffic'!C38</f>
        <v>0.14535463019629463</v>
      </c>
      <c r="D38" s="274">
        <f>('NI IE Traffic'!D50-'NI IE Traffic'!D38)/'NI IE Traffic'!D38</f>
        <v>5.8797987558551638E-2</v>
      </c>
      <c r="E38" s="274">
        <f>('NI IE Traffic'!E50-'NI IE Traffic'!E38)/'NI IE Traffic'!E38</f>
        <v>8.6848265509806261E-2</v>
      </c>
      <c r="F38" s="274">
        <f>('NI IE Traffic'!F50-'NI IE Traffic'!F38)/'NI IE Traffic'!F38</f>
        <v>0.11249279682066567</v>
      </c>
      <c r="G38" s="274">
        <f>('NI IE Traffic'!G50-'NI IE Traffic'!G38)/'NI IE Traffic'!G38</f>
        <v>6.2968752018394844E-2</v>
      </c>
      <c r="H38" s="274">
        <f>('NI IE Traffic'!H50-'NI IE Traffic'!H38)/'NI IE Traffic'!H38</f>
        <v>-5.4213922970498811E-2</v>
      </c>
      <c r="I38" s="282">
        <f>('NI IE Traffic'!I50-'NI IE Traffic'!I38)/'NI IE Traffic'!I38</f>
        <v>5.5571923420521363E-2</v>
      </c>
      <c r="J38" s="4"/>
    </row>
    <row r="39" spans="1:10" ht="15.5">
      <c r="A39" s="275" t="s">
        <v>701</v>
      </c>
      <c r="B39" s="274">
        <f>('NI IE Traffic'!B51-'NI IE Traffic'!B39)/'NI IE Traffic'!B39</f>
        <v>4.1834049783099181E-2</v>
      </c>
      <c r="C39" s="274">
        <f>('NI IE Traffic'!C51-'NI IE Traffic'!C39)/'NI IE Traffic'!C39</f>
        <v>0.14386046218520493</v>
      </c>
      <c r="D39" s="274">
        <f>('NI IE Traffic'!D51-'NI IE Traffic'!D39)/'NI IE Traffic'!D39</f>
        <v>4.3254914150065549E-2</v>
      </c>
      <c r="E39" s="274">
        <f>('NI IE Traffic'!E51-'NI IE Traffic'!E39)/'NI IE Traffic'!E39</f>
        <v>7.4317783518208988E-2</v>
      </c>
      <c r="F39" s="274">
        <f>('NI IE Traffic'!F51-'NI IE Traffic'!F39)/'NI IE Traffic'!F39</f>
        <v>0.13731992625316325</v>
      </c>
      <c r="G39" s="274">
        <f>('NI IE Traffic'!G51-'NI IE Traffic'!G39)/'NI IE Traffic'!G39</f>
        <v>5.7262085048504746E-2</v>
      </c>
      <c r="H39" s="274">
        <f>('NI IE Traffic'!H51-'NI IE Traffic'!H39)/'NI IE Traffic'!H39</f>
        <v>-8.5061517259700792E-2</v>
      </c>
      <c r="I39" s="282">
        <f>('NI IE Traffic'!I51-'NI IE Traffic'!I39)/'NI IE Traffic'!I39</f>
        <v>5.3345109924408093E-2</v>
      </c>
      <c r="J39" s="4"/>
    </row>
    <row r="40" spans="1:10" ht="15.5">
      <c r="A40" s="275" t="s">
        <v>702</v>
      </c>
      <c r="B40" s="274">
        <f>('NI IE Traffic'!B52-'NI IE Traffic'!B40)/'NI IE Traffic'!B40</f>
        <v>3.7952914413528584E-2</v>
      </c>
      <c r="C40" s="274">
        <f>('NI IE Traffic'!C52-'NI IE Traffic'!C40)/'NI IE Traffic'!C40</f>
        <v>0.14043753194838721</v>
      </c>
      <c r="D40" s="274">
        <f>('NI IE Traffic'!D52-'NI IE Traffic'!D40)/'NI IE Traffic'!D40</f>
        <v>3.5287213113475553E-2</v>
      </c>
      <c r="E40" s="274">
        <f>('NI IE Traffic'!E52-'NI IE Traffic'!E40)/'NI IE Traffic'!E40</f>
        <v>6.4139634886710928E-2</v>
      </c>
      <c r="F40" s="274">
        <f>('NI IE Traffic'!F52-'NI IE Traffic'!F40)/'NI IE Traffic'!F40</f>
        <v>0.15604450595419608</v>
      </c>
      <c r="G40" s="274">
        <f>('NI IE Traffic'!G52-'NI IE Traffic'!G40)/'NI IE Traffic'!G40</f>
        <v>5.4633058677294101E-2</v>
      </c>
      <c r="H40" s="274">
        <f>('NI IE Traffic'!H52-'NI IE Traffic'!H40)/'NI IE Traffic'!H40</f>
        <v>-7.6306749919623676E-2</v>
      </c>
      <c r="I40" s="282">
        <f>('NI IE Traffic'!I52-'NI IE Traffic'!I40)/'NI IE Traffic'!I40</f>
        <v>4.9298103601009918E-2</v>
      </c>
      <c r="J40" s="4"/>
    </row>
    <row r="41" spans="1:10" ht="15.5">
      <c r="A41" s="275" t="s">
        <v>703</v>
      </c>
      <c r="B41" s="274">
        <f>('NI IE Traffic'!B53-'NI IE Traffic'!B41)/'NI IE Traffic'!B41</f>
        <v>2.9155165831431136E-2</v>
      </c>
      <c r="C41" s="274">
        <f>('NI IE Traffic'!C53-'NI IE Traffic'!C41)/'NI IE Traffic'!C41</f>
        <v>0.14073883861551989</v>
      </c>
      <c r="D41" s="274">
        <f>('NI IE Traffic'!D53-'NI IE Traffic'!D41)/'NI IE Traffic'!D41</f>
        <v>2.8760459384198758E-2</v>
      </c>
      <c r="E41" s="274">
        <f>('NI IE Traffic'!E53-'NI IE Traffic'!E41)/'NI IE Traffic'!E41</f>
        <v>6.1389251902913979E-2</v>
      </c>
      <c r="F41" s="274">
        <f>('NI IE Traffic'!F53-'NI IE Traffic'!F41)/'NI IE Traffic'!F41</f>
        <v>0.17348366517187519</v>
      </c>
      <c r="G41" s="274">
        <f>('NI IE Traffic'!G53-'NI IE Traffic'!G41)/'NI IE Traffic'!G41</f>
        <v>4.6962213900141839E-2</v>
      </c>
      <c r="H41" s="274">
        <f>('NI IE Traffic'!H53-'NI IE Traffic'!H41)/'NI IE Traffic'!H41</f>
        <v>-0.10625395886998015</v>
      </c>
      <c r="I41" s="282">
        <f>('NI IE Traffic'!I53-'NI IE Traffic'!I41)/'NI IE Traffic'!I41</f>
        <v>4.1879847721388121E-2</v>
      </c>
      <c r="J41" s="4"/>
    </row>
    <row r="42" spans="1:10" ht="15.5">
      <c r="A42" s="275" t="s">
        <v>704</v>
      </c>
      <c r="B42" s="274">
        <f>('NI IE Traffic'!B54-'NI IE Traffic'!B42)/'NI IE Traffic'!B42</f>
        <v>2.1674237823128502E-2</v>
      </c>
      <c r="C42" s="274">
        <f>('NI IE Traffic'!C54-'NI IE Traffic'!C42)/'NI IE Traffic'!C42</f>
        <v>0.13472594810671731</v>
      </c>
      <c r="D42" s="274">
        <f>('NI IE Traffic'!D54-'NI IE Traffic'!D42)/'NI IE Traffic'!D42</f>
        <v>1.6500037369422613E-2</v>
      </c>
      <c r="E42" s="274">
        <f>('NI IE Traffic'!E54-'NI IE Traffic'!E42)/'NI IE Traffic'!E42</f>
        <v>5.2790348692059785E-2</v>
      </c>
      <c r="F42" s="274">
        <f>('NI IE Traffic'!F54-'NI IE Traffic'!F42)/'NI IE Traffic'!F42</f>
        <v>0.19412129882048099</v>
      </c>
      <c r="G42" s="274">
        <f>('NI IE Traffic'!G54-'NI IE Traffic'!G42)/'NI IE Traffic'!G42</f>
        <v>3.7845672886316517E-2</v>
      </c>
      <c r="H42" s="274">
        <f>('NI IE Traffic'!H54-'NI IE Traffic'!H42)/'NI IE Traffic'!H42</f>
        <v>-0.10905536135961609</v>
      </c>
      <c r="I42" s="282">
        <f>('NI IE Traffic'!I54-'NI IE Traffic'!I42)/'NI IE Traffic'!I42</f>
        <v>3.458234206162579E-2</v>
      </c>
      <c r="J42" s="4"/>
    </row>
    <row r="43" spans="1:10" ht="15.5">
      <c r="A43" s="275" t="s">
        <v>705</v>
      </c>
      <c r="B43" s="274">
        <f>('NI IE Traffic'!B55-'NI IE Traffic'!B43)/'NI IE Traffic'!B43</f>
        <v>1.7928308763135569E-2</v>
      </c>
      <c r="C43" s="274">
        <f>('NI IE Traffic'!C55-'NI IE Traffic'!C43)/'NI IE Traffic'!C43</f>
        <v>0.12989666130464117</v>
      </c>
      <c r="D43" s="274">
        <f>('NI IE Traffic'!D55-'NI IE Traffic'!D43)/'NI IE Traffic'!D43</f>
        <v>1.0738488470314835E-2</v>
      </c>
      <c r="E43" s="274">
        <f>('NI IE Traffic'!E55-'NI IE Traffic'!E43)/'NI IE Traffic'!E43</f>
        <v>4.7843964344260845E-2</v>
      </c>
      <c r="F43" s="274">
        <f>('NI IE Traffic'!F55-'NI IE Traffic'!F43)/'NI IE Traffic'!F43</f>
        <v>0.21078872574513369</v>
      </c>
      <c r="G43" s="274">
        <f>('NI IE Traffic'!G55-'NI IE Traffic'!G43)/'NI IE Traffic'!G43</f>
        <v>2.6149211101576544E-2</v>
      </c>
      <c r="H43" s="274">
        <f>('NI IE Traffic'!H55-'NI IE Traffic'!H43)/'NI IE Traffic'!H43</f>
        <v>-0.11378539082162305</v>
      </c>
      <c r="I43" s="282">
        <f>('NI IE Traffic'!I55-'NI IE Traffic'!I43)/'NI IE Traffic'!I43</f>
        <v>3.0726297952214432E-2</v>
      </c>
      <c r="J43" s="4"/>
    </row>
    <row r="44" spans="1:10" ht="15.5">
      <c r="A44" s="275" t="s">
        <v>706</v>
      </c>
      <c r="B44" s="274">
        <f>('NI IE Traffic'!B56-'NI IE Traffic'!B44)/'NI IE Traffic'!B44</f>
        <v>1.6442313069172113E-2</v>
      </c>
      <c r="C44" s="274">
        <f>('NI IE Traffic'!C56-'NI IE Traffic'!C44)/'NI IE Traffic'!C44</f>
        <v>0.12961620408370442</v>
      </c>
      <c r="D44" s="274">
        <f>('NI IE Traffic'!D56-'NI IE Traffic'!D44)/'NI IE Traffic'!D44</f>
        <v>4.9683134543753674E-3</v>
      </c>
      <c r="E44" s="274">
        <f>('NI IE Traffic'!E56-'NI IE Traffic'!E44)/'NI IE Traffic'!E44</f>
        <v>4.8728388512242926E-2</v>
      </c>
      <c r="F44" s="274">
        <f>('NI IE Traffic'!F56-'NI IE Traffic'!F44)/'NI IE Traffic'!F44</f>
        <v>0.23467822939909061</v>
      </c>
      <c r="G44" s="274">
        <f>('NI IE Traffic'!G56-'NI IE Traffic'!G44)/'NI IE Traffic'!G44</f>
        <v>1.6998547207070839E-2</v>
      </c>
      <c r="H44" s="274">
        <f>('NI IE Traffic'!H56-'NI IE Traffic'!H44)/'NI IE Traffic'!H44</f>
        <v>-0.11554474874157496</v>
      </c>
      <c r="I44" s="282">
        <f>('NI IE Traffic'!I56-'NI IE Traffic'!I44)/'NI IE Traffic'!I44</f>
        <v>2.9543570717540484E-2</v>
      </c>
      <c r="J44" s="4"/>
    </row>
    <row r="45" spans="1:10" ht="15.5">
      <c r="A45" s="275" t="s">
        <v>707</v>
      </c>
      <c r="B45" s="274">
        <f>('NI IE Traffic'!B57-'NI IE Traffic'!B45)/'NI IE Traffic'!B45</f>
        <v>1.6997764354353517E-2</v>
      </c>
      <c r="C45" s="274">
        <f>('NI IE Traffic'!C57-'NI IE Traffic'!C45)/'NI IE Traffic'!C45</f>
        <v>0.13160839391237769</v>
      </c>
      <c r="D45" s="274">
        <f>('NI IE Traffic'!D57-'NI IE Traffic'!D45)/'NI IE Traffic'!D45</f>
        <v>3.6529454606305275E-3</v>
      </c>
      <c r="E45" s="274">
        <f>('NI IE Traffic'!E57-'NI IE Traffic'!E45)/'NI IE Traffic'!E45</f>
        <v>5.3637015702245994E-2</v>
      </c>
      <c r="F45" s="274">
        <f>('NI IE Traffic'!F57-'NI IE Traffic'!F45)/'NI IE Traffic'!F45</f>
        <v>0.2605937934673126</v>
      </c>
      <c r="G45" s="274">
        <f>('NI IE Traffic'!G57-'NI IE Traffic'!G45)/'NI IE Traffic'!G45</f>
        <v>1.641641145181089E-2</v>
      </c>
      <c r="H45" s="274">
        <f>('NI IE Traffic'!H57-'NI IE Traffic'!H45)/'NI IE Traffic'!H45</f>
        <v>-0.11120840252765976</v>
      </c>
      <c r="I45" s="282">
        <f>('NI IE Traffic'!I57-'NI IE Traffic'!I45)/'NI IE Traffic'!I45</f>
        <v>3.0662396368242827E-2</v>
      </c>
      <c r="J45" s="4"/>
    </row>
    <row r="46" spans="1:10" ht="15.5">
      <c r="A46" s="275" t="s">
        <v>708</v>
      </c>
      <c r="B46" s="274">
        <f>('NI IE Traffic'!B58-'NI IE Traffic'!B46)/'NI IE Traffic'!B46</f>
        <v>1.4714772353777333E-2</v>
      </c>
      <c r="C46" s="274">
        <f>('NI IE Traffic'!C58-'NI IE Traffic'!C46)/'NI IE Traffic'!C46</f>
        <v>0.12289410643097654</v>
      </c>
      <c r="D46" s="274">
        <f>('NI IE Traffic'!D58-'NI IE Traffic'!D46)/'NI IE Traffic'!D46</f>
        <v>-9.1759341647526492E-3</v>
      </c>
      <c r="E46" s="274">
        <f>('NI IE Traffic'!E58-'NI IE Traffic'!E46)/'NI IE Traffic'!E46</f>
        <v>4.6111954911174147E-2</v>
      </c>
      <c r="F46" s="274">
        <f>('NI IE Traffic'!F58-'NI IE Traffic'!F46)/'NI IE Traffic'!F46</f>
        <v>0.28440414497831007</v>
      </c>
      <c r="G46" s="274">
        <f>('NI IE Traffic'!G58-'NI IE Traffic'!G46)/'NI IE Traffic'!G46</f>
        <v>1.6397160800002974E-2</v>
      </c>
      <c r="H46" s="274">
        <f>('NI IE Traffic'!H58-'NI IE Traffic'!H46)/'NI IE Traffic'!H46</f>
        <v>-0.11799499836903338</v>
      </c>
      <c r="I46" s="282">
        <f>('NI IE Traffic'!I58-'NI IE Traffic'!I46)/'NI IE Traffic'!I46</f>
        <v>2.7494680349779657E-2</v>
      </c>
      <c r="J46" s="4"/>
    </row>
    <row r="47" spans="1:10" ht="15.5">
      <c r="A47" s="275" t="s">
        <v>709</v>
      </c>
      <c r="B47" s="274">
        <f>('NI IE Traffic'!B59-'NI IE Traffic'!B47)/'NI IE Traffic'!B47</f>
        <v>9.5000059050419292E-3</v>
      </c>
      <c r="C47" s="274">
        <f>('NI IE Traffic'!C59-'NI IE Traffic'!C47)/'NI IE Traffic'!C47</f>
        <v>0.12620983376042691</v>
      </c>
      <c r="D47" s="274">
        <f>('NI IE Traffic'!D59-'NI IE Traffic'!D47)/'NI IE Traffic'!D47</f>
        <v>-7.5712871235507602E-3</v>
      </c>
      <c r="E47" s="274">
        <f>('NI IE Traffic'!E59-'NI IE Traffic'!E47)/'NI IE Traffic'!E47</f>
        <v>5.1492167365488478E-2</v>
      </c>
      <c r="F47" s="274">
        <f>('NI IE Traffic'!F59-'NI IE Traffic'!F47)/'NI IE Traffic'!F47</f>
        <v>0.30360915560097934</v>
      </c>
      <c r="G47" s="274">
        <f>('NI IE Traffic'!G59-'NI IE Traffic'!G47)/'NI IE Traffic'!G47</f>
        <v>3.1861920215000405E-3</v>
      </c>
      <c r="H47" s="274">
        <f>('NI IE Traffic'!H59-'NI IE Traffic'!H47)/'NI IE Traffic'!H47</f>
        <v>-0.15753354238420808</v>
      </c>
      <c r="I47" s="282">
        <f>('NI IE Traffic'!I59-'NI IE Traffic'!I47)/'NI IE Traffic'!I47</f>
        <v>2.3871136777608878E-2</v>
      </c>
      <c r="J47" s="4"/>
    </row>
    <row r="48" spans="1:10" ht="15.5">
      <c r="A48" s="275" t="s">
        <v>710</v>
      </c>
      <c r="B48" s="274">
        <f>('NI IE Traffic'!B60-'NI IE Traffic'!B48)/'NI IE Traffic'!B48</f>
        <v>1.2511896907718799E-2</v>
      </c>
      <c r="C48" s="274">
        <f>('NI IE Traffic'!C60-'NI IE Traffic'!C48)/'NI IE Traffic'!C48</f>
        <v>0.12521102067344322</v>
      </c>
      <c r="D48" s="274">
        <f>('NI IE Traffic'!D60-'NI IE Traffic'!D48)/'NI IE Traffic'!D48</f>
        <v>-1.7663762995738085E-2</v>
      </c>
      <c r="E48" s="274">
        <f>('NI IE Traffic'!E60-'NI IE Traffic'!E48)/'NI IE Traffic'!E48</f>
        <v>4.4467782963501519E-2</v>
      </c>
      <c r="F48" s="274">
        <f>('NI IE Traffic'!F60-'NI IE Traffic'!F48)/'NI IE Traffic'!F48</f>
        <v>0.31153409390017373</v>
      </c>
      <c r="G48" s="274">
        <f>('NI IE Traffic'!G60-'NI IE Traffic'!G48)/'NI IE Traffic'!G48</f>
        <v>4.1368002961489642E-3</v>
      </c>
      <c r="H48" s="274">
        <f>('NI IE Traffic'!H60-'NI IE Traffic'!H48)/'NI IE Traffic'!H48</f>
        <v>-0.16649230309370797</v>
      </c>
      <c r="I48" s="282">
        <f>('NI IE Traffic'!I60-'NI IE Traffic'!I48)/'NI IE Traffic'!I48</f>
        <v>2.5699432941930903E-2</v>
      </c>
      <c r="J48" s="4"/>
    </row>
    <row r="49" spans="1:10" ht="15.5">
      <c r="A49" s="275" t="s">
        <v>711</v>
      </c>
      <c r="B49" s="274">
        <f>('NI IE Traffic'!B61-'NI IE Traffic'!B49)/'NI IE Traffic'!B49</f>
        <v>1.2271217517777632E-2</v>
      </c>
      <c r="C49" s="274">
        <f>('NI IE Traffic'!C61-'NI IE Traffic'!C49)/'NI IE Traffic'!C49</f>
        <v>0.11984408697060424</v>
      </c>
      <c r="D49" s="274">
        <f>('NI IE Traffic'!D61-'NI IE Traffic'!D49)/'NI IE Traffic'!D49</f>
        <v>-2.3509567530904385E-2</v>
      </c>
      <c r="E49" s="274">
        <f>('NI IE Traffic'!E61-'NI IE Traffic'!E49)/'NI IE Traffic'!E49</f>
        <v>3.8213148553880943E-2</v>
      </c>
      <c r="F49" s="274">
        <f>('NI IE Traffic'!F61-'NI IE Traffic'!F49)/'NI IE Traffic'!F49</f>
        <v>0.28857741106531271</v>
      </c>
      <c r="G49" s="274">
        <f>('NI IE Traffic'!G61-'NI IE Traffic'!G49)/'NI IE Traffic'!G49</f>
        <v>1.0816610177757187E-2</v>
      </c>
      <c r="H49" s="274">
        <f>('NI IE Traffic'!H61-'NI IE Traffic'!H49)/'NI IE Traffic'!H49</f>
        <v>-0.13265579494093144</v>
      </c>
      <c r="I49" s="282">
        <f>('NI IE Traffic'!I61-'NI IE Traffic'!I49)/'NI IE Traffic'!I49</f>
        <v>2.46276379155718E-2</v>
      </c>
      <c r="J49" s="4"/>
    </row>
    <row r="50" spans="1:10" ht="15.5">
      <c r="A50" s="275" t="s">
        <v>712</v>
      </c>
      <c r="B50" s="274">
        <f>('NI IE Traffic'!B62-'NI IE Traffic'!B50)/'NI IE Traffic'!B50</f>
        <v>1.3533577932038797E-2</v>
      </c>
      <c r="C50" s="274">
        <f>('NI IE Traffic'!C62-'NI IE Traffic'!C50)/'NI IE Traffic'!C50</f>
        <v>0.11679008297001438</v>
      </c>
      <c r="D50" s="274">
        <f>('NI IE Traffic'!D62-'NI IE Traffic'!D50)/'NI IE Traffic'!D50</f>
        <v>-2.4201431412424302E-2</v>
      </c>
      <c r="E50" s="274">
        <f>('NI IE Traffic'!E62-'NI IE Traffic'!E50)/'NI IE Traffic'!E50</f>
        <v>4.1069433004271794E-2</v>
      </c>
      <c r="F50" s="274">
        <f>('NI IE Traffic'!F62-'NI IE Traffic'!F50)/'NI IE Traffic'!F50</f>
        <v>0.26681217871546919</v>
      </c>
      <c r="G50" s="274">
        <f>('NI IE Traffic'!G62-'NI IE Traffic'!G50)/'NI IE Traffic'!G50</f>
        <v>1.601213305528415E-2</v>
      </c>
      <c r="H50" s="274">
        <f>('NI IE Traffic'!H62-'NI IE Traffic'!H50)/'NI IE Traffic'!H50</f>
        <v>-0.10455226299238808</v>
      </c>
      <c r="I50" s="282">
        <f>('NI IE Traffic'!I62-'NI IE Traffic'!I50)/'NI IE Traffic'!I50</f>
        <v>2.5626870980171315E-2</v>
      </c>
      <c r="J50" s="4"/>
    </row>
    <row r="51" spans="1:10" ht="15.5">
      <c r="A51" s="275" t="s">
        <v>713</v>
      </c>
      <c r="B51" s="274">
        <f>('NI IE Traffic'!B63-'NI IE Traffic'!B51)/'NI IE Traffic'!B51</f>
        <v>1.3367135602715128E-2</v>
      </c>
      <c r="C51" s="274">
        <f>('NI IE Traffic'!C63-'NI IE Traffic'!C51)/'NI IE Traffic'!C51</f>
        <v>0.11214785974884846</v>
      </c>
      <c r="D51" s="274">
        <f>('NI IE Traffic'!D63-'NI IE Traffic'!D51)/'NI IE Traffic'!D51</f>
        <v>-2.0677319057701784E-2</v>
      </c>
      <c r="E51" s="274">
        <f>('NI IE Traffic'!E63-'NI IE Traffic'!E51)/'NI IE Traffic'!E51</f>
        <v>4.5381333695831194E-2</v>
      </c>
      <c r="F51" s="274">
        <f>('NI IE Traffic'!F63-'NI IE Traffic'!F51)/'NI IE Traffic'!F51</f>
        <v>0.23957876903705311</v>
      </c>
      <c r="G51" s="274">
        <f>('NI IE Traffic'!G63-'NI IE Traffic'!G51)/'NI IE Traffic'!G51</f>
        <v>2.31122176622548E-2</v>
      </c>
      <c r="H51" s="274">
        <f>('NI IE Traffic'!H63-'NI IE Traffic'!H51)/'NI IE Traffic'!H51</f>
        <v>-6.500956480964111E-2</v>
      </c>
      <c r="I51" s="282">
        <f>('NI IE Traffic'!I63-'NI IE Traffic'!I51)/'NI IE Traffic'!I51</f>
        <v>2.5521594324540448E-2</v>
      </c>
      <c r="J51" s="4"/>
    </row>
    <row r="52" spans="1:10" ht="15.5">
      <c r="A52" s="275" t="s">
        <v>714</v>
      </c>
      <c r="B52" s="274">
        <f>('NI IE Traffic'!B64-'NI IE Traffic'!B52)/'NI IE Traffic'!B52</f>
        <v>1.3282030758995199E-2</v>
      </c>
      <c r="C52" s="274">
        <f>('NI IE Traffic'!C64-'NI IE Traffic'!C52)/'NI IE Traffic'!C52</f>
        <v>0.10750089171260016</v>
      </c>
      <c r="D52" s="274">
        <f>('NI IE Traffic'!D64-'NI IE Traffic'!D52)/'NI IE Traffic'!D52</f>
        <v>-2.127190036768831E-2</v>
      </c>
      <c r="E52" s="274">
        <f>('NI IE Traffic'!E64-'NI IE Traffic'!E52)/'NI IE Traffic'!E52</f>
        <v>4.9063392258926822E-2</v>
      </c>
      <c r="F52" s="274">
        <f>('NI IE Traffic'!F64-'NI IE Traffic'!F52)/'NI IE Traffic'!F52</f>
        <v>0.21570961452826795</v>
      </c>
      <c r="G52" s="274">
        <f>('NI IE Traffic'!G64-'NI IE Traffic'!G52)/'NI IE Traffic'!G52</f>
        <v>2.4576873509958682E-2</v>
      </c>
      <c r="H52" s="274">
        <f>('NI IE Traffic'!H64-'NI IE Traffic'!H52)/'NI IE Traffic'!H52</f>
        <v>-4.1447210571724673E-2</v>
      </c>
      <c r="I52" s="282">
        <f>('NI IE Traffic'!I64-'NI IE Traffic'!I52)/'NI IE Traffic'!I52</f>
        <v>2.5220499326177273E-2</v>
      </c>
      <c r="J52" s="4"/>
    </row>
    <row r="53" spans="1:10" ht="15.5">
      <c r="A53" s="275" t="s">
        <v>715</v>
      </c>
      <c r="B53" s="274">
        <f>('NI IE Traffic'!B65-'NI IE Traffic'!B53)/'NI IE Traffic'!B53</f>
        <v>1.7929651607584751E-2</v>
      </c>
      <c r="C53" s="274">
        <f>('NI IE Traffic'!C65-'NI IE Traffic'!C53)/'NI IE Traffic'!C53</f>
        <v>0.10639553965368452</v>
      </c>
      <c r="D53" s="274">
        <f>('NI IE Traffic'!D65-'NI IE Traffic'!D53)/'NI IE Traffic'!D53</f>
        <v>-1.7577661739642234E-2</v>
      </c>
      <c r="E53" s="274">
        <f>('NI IE Traffic'!E65-'NI IE Traffic'!E53)/'NI IE Traffic'!E53</f>
        <v>5.3555869222868133E-2</v>
      </c>
      <c r="F53" s="274">
        <f>('NI IE Traffic'!F65-'NI IE Traffic'!F53)/'NI IE Traffic'!F53</f>
        <v>0.19644031090619254</v>
      </c>
      <c r="G53" s="274">
        <f>('NI IE Traffic'!G65-'NI IE Traffic'!G53)/'NI IE Traffic'!G53</f>
        <v>3.5575004406062094E-2</v>
      </c>
      <c r="H53" s="274">
        <f>('NI IE Traffic'!H65-'NI IE Traffic'!H53)/'NI IE Traffic'!H53</f>
        <v>4.2146473002767099E-3</v>
      </c>
      <c r="I53" s="282">
        <f>('NI IE Traffic'!I65-'NI IE Traffic'!I53)/'NI IE Traffic'!I53</f>
        <v>2.9396024084824963E-2</v>
      </c>
      <c r="J53" s="4"/>
    </row>
    <row r="54" spans="1:10" ht="15.5">
      <c r="A54" s="275" t="s">
        <v>716</v>
      </c>
      <c r="B54" s="274">
        <f>('NI IE Traffic'!B66-'NI IE Traffic'!B54)/'NI IE Traffic'!B54</f>
        <v>1.7420419997208132E-2</v>
      </c>
      <c r="C54" s="274">
        <f>('NI IE Traffic'!C66-'NI IE Traffic'!C54)/'NI IE Traffic'!C54</f>
        <v>0.10346450272086641</v>
      </c>
      <c r="D54" s="274">
        <f>('NI IE Traffic'!D66-'NI IE Traffic'!D54)/'NI IE Traffic'!D54</f>
        <v>-2.1069224084159975E-2</v>
      </c>
      <c r="E54" s="274">
        <f>('NI IE Traffic'!E66-'NI IE Traffic'!E54)/'NI IE Traffic'!E54</f>
        <v>4.8165758058500048E-2</v>
      </c>
      <c r="F54" s="274">
        <f>('NI IE Traffic'!F66-'NI IE Traffic'!F54)/'NI IE Traffic'!F54</f>
        <v>0.17753607933759771</v>
      </c>
      <c r="G54" s="274">
        <f>('NI IE Traffic'!G66-'NI IE Traffic'!G54)/'NI IE Traffic'!G54</f>
        <v>3.5384439522766813E-2</v>
      </c>
      <c r="H54" s="274">
        <f>('NI IE Traffic'!H66-'NI IE Traffic'!H54)/'NI IE Traffic'!H54</f>
        <v>3.0757663408297688E-2</v>
      </c>
      <c r="I54" s="282">
        <f>('NI IE Traffic'!I66-'NI IE Traffic'!I54)/'NI IE Traffic'!I54</f>
        <v>2.8315164164076392E-2</v>
      </c>
      <c r="J54" s="4"/>
    </row>
    <row r="55" spans="1:10" ht="15.5">
      <c r="A55" s="275" t="s">
        <v>717</v>
      </c>
      <c r="B55" s="274">
        <f>('NI IE Traffic'!B67-'NI IE Traffic'!B55)/'NI IE Traffic'!B55</f>
        <v>1.9550366302481172E-2</v>
      </c>
      <c r="C55" s="274">
        <f>('NI IE Traffic'!C67-'NI IE Traffic'!C55)/'NI IE Traffic'!C55</f>
        <v>0.1028230832900191</v>
      </c>
      <c r="D55" s="274">
        <f>('NI IE Traffic'!D67-'NI IE Traffic'!D55)/'NI IE Traffic'!D55</f>
        <v>-1.9307122254435091E-2</v>
      </c>
      <c r="E55" s="274">
        <f>('NI IE Traffic'!E67-'NI IE Traffic'!E55)/'NI IE Traffic'!E55</f>
        <v>4.9120290296196106E-2</v>
      </c>
      <c r="F55" s="274">
        <f>('NI IE Traffic'!F67-'NI IE Traffic'!F55)/'NI IE Traffic'!F55</f>
        <v>0.16309820576797932</v>
      </c>
      <c r="G55" s="274">
        <f>('NI IE Traffic'!G67-'NI IE Traffic'!G55)/'NI IE Traffic'!G55</f>
        <v>4.0349158169211488E-2</v>
      </c>
      <c r="H55" s="274">
        <f>('NI IE Traffic'!H67-'NI IE Traffic'!H55)/'NI IE Traffic'!H55</f>
        <v>4.2569570755884661E-2</v>
      </c>
      <c r="I55" s="282">
        <f>('NI IE Traffic'!I67-'NI IE Traffic'!I55)/'NI IE Traffic'!I55</f>
        <v>3.008227982013597E-2</v>
      </c>
      <c r="J55" s="4"/>
    </row>
    <row r="56" spans="1:10" ht="15.5">
      <c r="A56" s="275" t="s">
        <v>718</v>
      </c>
      <c r="B56" s="274">
        <f>('NI IE Traffic'!B68-'NI IE Traffic'!B56)/'NI IE Traffic'!B56</f>
        <v>2.168822629906993E-2</v>
      </c>
      <c r="C56" s="274">
        <f>('NI IE Traffic'!C68-'NI IE Traffic'!C56)/'NI IE Traffic'!C56</f>
        <v>0.10249445932079942</v>
      </c>
      <c r="D56" s="274">
        <f>('NI IE Traffic'!D68-'NI IE Traffic'!D56)/'NI IE Traffic'!D56</f>
        <v>-1.4819272695487318E-2</v>
      </c>
      <c r="E56" s="274">
        <f>('NI IE Traffic'!E68-'NI IE Traffic'!E56)/'NI IE Traffic'!E56</f>
        <v>4.3911314343455909E-2</v>
      </c>
      <c r="F56" s="274">
        <f>('NI IE Traffic'!F68-'NI IE Traffic'!F56)/'NI IE Traffic'!F56</f>
        <v>0.1491822650429124</v>
      </c>
      <c r="G56" s="274">
        <f>('NI IE Traffic'!G68-'NI IE Traffic'!G56)/'NI IE Traffic'!G56</f>
        <v>4.309777300564422E-2</v>
      </c>
      <c r="H56" s="274">
        <f>('NI IE Traffic'!H68-'NI IE Traffic'!H56)/'NI IE Traffic'!H56</f>
        <v>5.1386889857052712E-2</v>
      </c>
      <c r="I56" s="282">
        <f>('NI IE Traffic'!I68-'NI IE Traffic'!I56)/'NI IE Traffic'!I56</f>
        <v>3.1581158834532344E-2</v>
      </c>
      <c r="J56" s="4"/>
    </row>
    <row r="57" spans="1:10" ht="15.5">
      <c r="A57" s="275" t="s">
        <v>719</v>
      </c>
      <c r="B57" s="274">
        <f>('NI IE Traffic'!B69-'NI IE Traffic'!B57)/'NI IE Traffic'!B57</f>
        <v>2.318571624957641E-2</v>
      </c>
      <c r="C57" s="274">
        <f>('NI IE Traffic'!C69-'NI IE Traffic'!C57)/'NI IE Traffic'!C57</f>
        <v>0.10250207602211825</v>
      </c>
      <c r="D57" s="274">
        <f>('NI IE Traffic'!D69-'NI IE Traffic'!D57)/'NI IE Traffic'!D57</f>
        <v>-1.2094590429373272E-2</v>
      </c>
      <c r="E57" s="274">
        <f>('NI IE Traffic'!E69-'NI IE Traffic'!E57)/'NI IE Traffic'!E57</f>
        <v>3.9209878794630428E-2</v>
      </c>
      <c r="F57" s="274">
        <f>('NI IE Traffic'!F69-'NI IE Traffic'!F57)/'NI IE Traffic'!F57</f>
        <v>0.13561097092421762</v>
      </c>
      <c r="G57" s="274">
        <f>('NI IE Traffic'!G69-'NI IE Traffic'!G57)/'NI IE Traffic'!G57</f>
        <v>4.2358543546903153E-2</v>
      </c>
      <c r="H57" s="274">
        <f>('NI IE Traffic'!H69-'NI IE Traffic'!H57)/'NI IE Traffic'!H57</f>
        <v>6.2983388197642473E-2</v>
      </c>
      <c r="I57" s="282">
        <f>('NI IE Traffic'!I69-'NI IE Traffic'!I57)/'NI IE Traffic'!I57</f>
        <v>3.2552628494680907E-2</v>
      </c>
      <c r="J57" s="4"/>
    </row>
    <row r="58" spans="1:10" ht="15.5">
      <c r="A58" s="275" t="s">
        <v>720</v>
      </c>
      <c r="B58" s="274">
        <f>('NI IE Traffic'!B70-'NI IE Traffic'!B58)/'NI IE Traffic'!B58</f>
        <v>3.0837516743097239E-2</v>
      </c>
      <c r="C58" s="274">
        <f>('NI IE Traffic'!C70-'NI IE Traffic'!C58)/'NI IE Traffic'!C58</f>
        <v>0.10940542469604658</v>
      </c>
      <c r="D58" s="274">
        <f>('NI IE Traffic'!D70-'NI IE Traffic'!D58)/'NI IE Traffic'!D58</f>
        <v>-2.3180921595128182E-3</v>
      </c>
      <c r="E58" s="274">
        <f>('NI IE Traffic'!E70-'NI IE Traffic'!E58)/'NI IE Traffic'!E58</f>
        <v>3.8188783895243959E-2</v>
      </c>
      <c r="F58" s="274">
        <f>('NI IE Traffic'!F70-'NI IE Traffic'!F58)/'NI IE Traffic'!F58</f>
        <v>0.13069013385556344</v>
      </c>
      <c r="G58" s="274">
        <f>('NI IE Traffic'!G70-'NI IE Traffic'!G58)/'NI IE Traffic'!G58</f>
        <v>4.0743022999759612E-2</v>
      </c>
      <c r="H58" s="274">
        <f>('NI IE Traffic'!H70-'NI IE Traffic'!H58)/'NI IE Traffic'!H58</f>
        <v>8.2033166933547799E-2</v>
      </c>
      <c r="I58" s="282">
        <f>('NI IE Traffic'!I70-'NI IE Traffic'!I58)/'NI IE Traffic'!I58</f>
        <v>3.9569288006151379E-2</v>
      </c>
      <c r="J58" s="4"/>
    </row>
    <row r="59" spans="1:10" ht="15.5">
      <c r="A59" s="275" t="s">
        <v>721</v>
      </c>
      <c r="B59" s="274">
        <f>('NI IE Traffic'!B71-'NI IE Traffic'!B59)/'NI IE Traffic'!B59</f>
        <v>3.2251413149412302E-2</v>
      </c>
      <c r="C59" s="274">
        <f>('NI IE Traffic'!C71-'NI IE Traffic'!C59)/'NI IE Traffic'!C59</f>
        <v>0.10907610660993299</v>
      </c>
      <c r="D59" s="274">
        <f>('NI IE Traffic'!D71-'NI IE Traffic'!D59)/'NI IE Traffic'!D59</f>
        <v>2.567053838538007E-3</v>
      </c>
      <c r="E59" s="274">
        <f>('NI IE Traffic'!E71-'NI IE Traffic'!E59)/'NI IE Traffic'!E59</f>
        <v>3.3659756157706812E-2</v>
      </c>
      <c r="F59" s="274">
        <f>('NI IE Traffic'!F71-'NI IE Traffic'!F59)/'NI IE Traffic'!F59</f>
        <v>0.11675895575156137</v>
      </c>
      <c r="G59" s="274">
        <f>('NI IE Traffic'!G71-'NI IE Traffic'!G59)/'NI IE Traffic'!G59</f>
        <v>4.6558009325670779E-2</v>
      </c>
      <c r="H59" s="274">
        <f>('NI IE Traffic'!H71-'NI IE Traffic'!H59)/'NI IE Traffic'!H59</f>
        <v>0.11527857994065363</v>
      </c>
      <c r="I59" s="282">
        <f>('NI IE Traffic'!I71-'NI IE Traffic'!I59)/'NI IE Traffic'!I59</f>
        <v>4.059730226263334E-2</v>
      </c>
      <c r="J59" s="4"/>
    </row>
    <row r="60" spans="1:10" ht="15.5">
      <c r="A60" s="275" t="s">
        <v>722</v>
      </c>
      <c r="B60" s="274">
        <f>('NI IE Traffic'!B72-'NI IE Traffic'!B60)/'NI IE Traffic'!B60</f>
        <v>2.6233988209089676E-2</v>
      </c>
      <c r="C60" s="274">
        <f>('NI IE Traffic'!C72-'NI IE Traffic'!C60)/'NI IE Traffic'!C60</f>
        <v>0.10476732508131392</v>
      </c>
      <c r="D60" s="274">
        <f>('NI IE Traffic'!D72-'NI IE Traffic'!D60)/'NI IE Traffic'!D60</f>
        <v>6.1578488613246518E-3</v>
      </c>
      <c r="E60" s="274">
        <f>('NI IE Traffic'!E72-'NI IE Traffic'!E60)/'NI IE Traffic'!E60</f>
        <v>2.7149917014923891E-2</v>
      </c>
      <c r="F60" s="274">
        <f>('NI IE Traffic'!F72-'NI IE Traffic'!F60)/'NI IE Traffic'!F60</f>
        <v>0.10402846865563121</v>
      </c>
      <c r="G60" s="274">
        <f>('NI IE Traffic'!G72-'NI IE Traffic'!G60)/'NI IE Traffic'!G60</f>
        <v>3.3914896552925823E-2</v>
      </c>
      <c r="H60" s="274">
        <f>('NI IE Traffic'!H72-'NI IE Traffic'!H60)/'NI IE Traffic'!H60</f>
        <v>9.7655760077301132E-2</v>
      </c>
      <c r="I60" s="282">
        <f>('NI IE Traffic'!I72-'NI IE Traffic'!I60)/'NI IE Traffic'!I60</f>
        <v>3.4877732047016642E-2</v>
      </c>
      <c r="J60" s="4"/>
    </row>
    <row r="61" spans="1:10" ht="15.5">
      <c r="A61" s="275" t="s">
        <v>723</v>
      </c>
      <c r="B61" s="274">
        <f>('NI IE Traffic'!B73-'NI IE Traffic'!B61)/'NI IE Traffic'!B61</f>
        <v>2.5765179221616273E-2</v>
      </c>
      <c r="C61" s="274">
        <f>('NI IE Traffic'!C73-'NI IE Traffic'!C61)/'NI IE Traffic'!C61</f>
        <v>0.10469652032977968</v>
      </c>
      <c r="D61" s="274">
        <f>('NI IE Traffic'!D73-'NI IE Traffic'!D61)/'NI IE Traffic'!D61</f>
        <v>1.0845121992022316E-2</v>
      </c>
      <c r="E61" s="274">
        <f>('NI IE Traffic'!E73-'NI IE Traffic'!E61)/'NI IE Traffic'!E61</f>
        <v>3.0006085357013369E-2</v>
      </c>
      <c r="F61" s="274">
        <f>('NI IE Traffic'!F73-'NI IE Traffic'!F61)/'NI IE Traffic'!F61</f>
        <v>0.10514302896766242</v>
      </c>
      <c r="G61" s="274">
        <f>('NI IE Traffic'!G73-'NI IE Traffic'!G61)/'NI IE Traffic'!G61</f>
        <v>2.698231221406348E-2</v>
      </c>
      <c r="H61" s="274">
        <f>('NI IE Traffic'!H73-'NI IE Traffic'!H61)/'NI IE Traffic'!H61</f>
        <v>5.5806946692552824E-2</v>
      </c>
      <c r="I61" s="282">
        <f>('NI IE Traffic'!I73-'NI IE Traffic'!I61)/'NI IE Traffic'!I61</f>
        <v>3.4679563632488732E-2</v>
      </c>
      <c r="J61" s="4"/>
    </row>
    <row r="62" spans="1:10" ht="15.5">
      <c r="A62" s="275" t="s">
        <v>724</v>
      </c>
      <c r="B62" s="274">
        <f>('NI IE Traffic'!B74-'NI IE Traffic'!B62)/'NI IE Traffic'!B62</f>
        <v>2.6343299131932497E-2</v>
      </c>
      <c r="C62" s="274">
        <f>('NI IE Traffic'!C74-'NI IE Traffic'!C62)/'NI IE Traffic'!C62</f>
        <v>0.10390205102511028</v>
      </c>
      <c r="D62" s="274">
        <f>('NI IE Traffic'!D74-'NI IE Traffic'!D62)/'NI IE Traffic'!D62</f>
        <v>1.2110661592017555E-2</v>
      </c>
      <c r="E62" s="274">
        <f>('NI IE Traffic'!E74-'NI IE Traffic'!E62)/'NI IE Traffic'!E62</f>
        <v>2.3605557537824062E-2</v>
      </c>
      <c r="F62" s="274">
        <f>('NI IE Traffic'!F74-'NI IE Traffic'!F62)/'NI IE Traffic'!F62</f>
        <v>0.10715504435415617</v>
      </c>
      <c r="G62" s="274">
        <f>('NI IE Traffic'!G74-'NI IE Traffic'!G62)/'NI IE Traffic'!G62</f>
        <v>2.2611905119835397E-2</v>
      </c>
      <c r="H62" s="274">
        <f>('NI IE Traffic'!H74-'NI IE Traffic'!H62)/'NI IE Traffic'!H62</f>
        <v>2.374102667101145E-2</v>
      </c>
      <c r="I62" s="282">
        <f>('NI IE Traffic'!I74-'NI IE Traffic'!I62)/'NI IE Traffic'!I62</f>
        <v>3.4650080562308901E-2</v>
      </c>
      <c r="J62" s="4"/>
    </row>
    <row r="63" spans="1:10" ht="15.5">
      <c r="A63" s="275" t="s">
        <v>725</v>
      </c>
      <c r="B63" s="274">
        <f>('NI IE Traffic'!B75-'NI IE Traffic'!B63)/'NI IE Traffic'!B63</f>
        <v>2.6484742491924774E-2</v>
      </c>
      <c r="C63" s="274">
        <f>('NI IE Traffic'!C75-'NI IE Traffic'!C63)/'NI IE Traffic'!C63</f>
        <v>0.10295668730348774</v>
      </c>
      <c r="D63" s="274">
        <f>('NI IE Traffic'!D75-'NI IE Traffic'!D63)/'NI IE Traffic'!D63</f>
        <v>1.6487813771200302E-2</v>
      </c>
      <c r="E63" s="274">
        <f>('NI IE Traffic'!E75-'NI IE Traffic'!E63)/'NI IE Traffic'!E63</f>
        <v>1.2923266359717654E-2</v>
      </c>
      <c r="F63" s="274">
        <f>('NI IE Traffic'!F75-'NI IE Traffic'!F63)/'NI IE Traffic'!F63</f>
        <v>0.10235963615326503</v>
      </c>
      <c r="G63" s="274">
        <f>('NI IE Traffic'!G75-'NI IE Traffic'!G63)/'NI IE Traffic'!G63</f>
        <v>1.2169511605171652E-2</v>
      </c>
      <c r="H63" s="274">
        <f>('NI IE Traffic'!H75-'NI IE Traffic'!H63)/'NI IE Traffic'!H63</f>
        <v>8.5218650590046675E-3</v>
      </c>
      <c r="I63" s="282">
        <f>('NI IE Traffic'!I75-'NI IE Traffic'!I63)/'NI IE Traffic'!I63</f>
        <v>3.3991491313785337E-2</v>
      </c>
      <c r="J63" s="4"/>
    </row>
    <row r="64" spans="1:10" ht="15.5">
      <c r="A64" s="275" t="s">
        <v>726</v>
      </c>
      <c r="B64" s="274">
        <f>('NI IE Traffic'!B76-'NI IE Traffic'!B64)/'NI IE Traffic'!B64</f>
        <v>2.3791946599879269E-2</v>
      </c>
      <c r="C64" s="274">
        <f>('NI IE Traffic'!C76-'NI IE Traffic'!C64)/'NI IE Traffic'!C64</f>
        <v>0.10365741866089424</v>
      </c>
      <c r="D64" s="274">
        <f>('NI IE Traffic'!D76-'NI IE Traffic'!D64)/'NI IE Traffic'!D64</f>
        <v>2.1483382863562456E-2</v>
      </c>
      <c r="E64" s="274">
        <f>('NI IE Traffic'!E76-'NI IE Traffic'!E64)/'NI IE Traffic'!E64</f>
        <v>1.0010662817855707E-2</v>
      </c>
      <c r="F64" s="274">
        <f>('NI IE Traffic'!F76-'NI IE Traffic'!F64)/'NI IE Traffic'!F64</f>
        <v>9.6428567769437964E-2</v>
      </c>
      <c r="G64" s="274">
        <f>('NI IE Traffic'!G76-'NI IE Traffic'!G64)/'NI IE Traffic'!G64</f>
        <v>5.3638905707781128E-3</v>
      </c>
      <c r="H64" s="274">
        <f>('NI IE Traffic'!H76-'NI IE Traffic'!H64)/'NI IE Traffic'!H64</f>
        <v>-1.9713594101049763E-2</v>
      </c>
      <c r="I64" s="282">
        <f>('NI IE Traffic'!I76-'NI IE Traffic'!I64)/'NI IE Traffic'!I64</f>
        <v>3.1734523215930434E-2</v>
      </c>
      <c r="J64" s="4"/>
    </row>
    <row r="65" spans="1:10" ht="15.5">
      <c r="A65" s="275" t="s">
        <v>727</v>
      </c>
      <c r="B65" s="274">
        <f>('NI IE Traffic'!B77-'NI IE Traffic'!B65)/'NI IE Traffic'!B65</f>
        <v>2.1153005116637674E-2</v>
      </c>
      <c r="C65" s="274">
        <f>('NI IE Traffic'!C77-'NI IE Traffic'!C65)/'NI IE Traffic'!C65</f>
        <v>0.1001149286254778</v>
      </c>
      <c r="D65" s="274">
        <f>('NI IE Traffic'!D77-'NI IE Traffic'!D65)/'NI IE Traffic'!D65</f>
        <v>1.9734990777775255E-2</v>
      </c>
      <c r="E65" s="274">
        <f>('NI IE Traffic'!E77-'NI IE Traffic'!E65)/'NI IE Traffic'!E65</f>
        <v>1.0579948850748032E-3</v>
      </c>
      <c r="F65" s="274">
        <f>('NI IE Traffic'!F77-'NI IE Traffic'!F65)/'NI IE Traffic'!F65</f>
        <v>9.0928758557608763E-2</v>
      </c>
      <c r="G65" s="274">
        <f>('NI IE Traffic'!G77-'NI IE Traffic'!G65)/'NI IE Traffic'!G65</f>
        <v>-6.2792782682255981E-3</v>
      </c>
      <c r="H65" s="274">
        <f>('NI IE Traffic'!H77-'NI IE Traffic'!H65)/'NI IE Traffic'!H65</f>
        <v>-5.3964524067535546E-2</v>
      </c>
      <c r="I65" s="282">
        <f>('NI IE Traffic'!I77-'NI IE Traffic'!I65)/'NI IE Traffic'!I65</f>
        <v>2.8495858558722418E-2</v>
      </c>
      <c r="J65" s="4"/>
    </row>
    <row r="66" spans="1:10" ht="15.5">
      <c r="A66" s="275" t="s">
        <v>728</v>
      </c>
      <c r="B66" s="274">
        <f>('NI IE Traffic'!B78-'NI IE Traffic'!B66)/'NI IE Traffic'!B66</f>
        <v>2.1379247336831744E-2</v>
      </c>
      <c r="C66" s="274">
        <f>('NI IE Traffic'!C78-'NI IE Traffic'!C66)/'NI IE Traffic'!C66</f>
        <v>9.8089161152314253E-2</v>
      </c>
      <c r="D66" s="274">
        <f>('NI IE Traffic'!D78-'NI IE Traffic'!D66)/'NI IE Traffic'!D66</f>
        <v>2.4026291175714167E-2</v>
      </c>
      <c r="E66" s="274">
        <f>('NI IE Traffic'!E78-'NI IE Traffic'!E66)/'NI IE Traffic'!E66</f>
        <v>-1.7900332968185471E-3</v>
      </c>
      <c r="F66" s="274">
        <f>('NI IE Traffic'!F78-'NI IE Traffic'!F66)/'NI IE Traffic'!F66</f>
        <v>8.6546438646890309E-2</v>
      </c>
      <c r="G66" s="274">
        <f>('NI IE Traffic'!G78-'NI IE Traffic'!G66)/'NI IE Traffic'!G66</f>
        <v>-1.3154717663775002E-2</v>
      </c>
      <c r="H66" s="274">
        <f>('NI IE Traffic'!H78-'NI IE Traffic'!H66)/'NI IE Traffic'!H66</f>
        <v>-9.74406385302653E-2</v>
      </c>
      <c r="I66" s="282">
        <f>('NI IE Traffic'!I78-'NI IE Traffic'!I66)/'NI IE Traffic'!I66</f>
        <v>2.8228729844075279E-2</v>
      </c>
      <c r="J66" s="4"/>
    </row>
    <row r="67" spans="1:10" ht="15.5">
      <c r="A67" s="275" t="s">
        <v>729</v>
      </c>
      <c r="B67" s="274">
        <f>('NI IE Traffic'!B79-'NI IE Traffic'!B67)/'NI IE Traffic'!B67</f>
        <v>1.8825317243932767E-2</v>
      </c>
      <c r="C67" s="274">
        <f>('NI IE Traffic'!C79-'NI IE Traffic'!C67)/'NI IE Traffic'!C67</f>
        <v>9.7995770958985928E-2</v>
      </c>
      <c r="D67" s="274">
        <f>('NI IE Traffic'!D79-'NI IE Traffic'!D67)/'NI IE Traffic'!D67</f>
        <v>2.4729788965630359E-2</v>
      </c>
      <c r="E67" s="274">
        <f>('NI IE Traffic'!E79-'NI IE Traffic'!E67)/'NI IE Traffic'!E67</f>
        <v>-4.8909668534717681E-3</v>
      </c>
      <c r="F67" s="274">
        <f>('NI IE Traffic'!F79-'NI IE Traffic'!F67)/'NI IE Traffic'!F67</f>
        <v>7.9630230903373941E-2</v>
      </c>
      <c r="G67" s="274">
        <f>('NI IE Traffic'!G79-'NI IE Traffic'!G67)/'NI IE Traffic'!G67</f>
        <v>-1.5280688589898036E-2</v>
      </c>
      <c r="H67" s="274">
        <f>('NI IE Traffic'!H79-'NI IE Traffic'!H67)/'NI IE Traffic'!H67</f>
        <v>-9.9625306187720933E-2</v>
      </c>
      <c r="I67" s="282">
        <f>('NI IE Traffic'!I79-'NI IE Traffic'!I67)/'NI IE Traffic'!I67</f>
        <v>2.5979750519634612E-2</v>
      </c>
      <c r="J67" s="4"/>
    </row>
    <row r="68" spans="1:10" ht="15.5">
      <c r="A68" s="275" t="s">
        <v>730</v>
      </c>
      <c r="B68" s="274">
        <f>('NI IE Traffic'!B80-'NI IE Traffic'!B68)/'NI IE Traffic'!B68</f>
        <v>1.7981085363724114E-2</v>
      </c>
      <c r="C68" s="274">
        <f>('NI IE Traffic'!C80-'NI IE Traffic'!C68)/'NI IE Traffic'!C68</f>
        <v>9.3482561410797346E-2</v>
      </c>
      <c r="D68" s="274">
        <f>('NI IE Traffic'!D80-'NI IE Traffic'!D68)/'NI IE Traffic'!D68</f>
        <v>1.8715954890221348E-2</v>
      </c>
      <c r="E68" s="274">
        <f>('NI IE Traffic'!E80-'NI IE Traffic'!E68)/'NI IE Traffic'!E68</f>
        <v>-9.4719310015937558E-3</v>
      </c>
      <c r="F68" s="274">
        <f>('NI IE Traffic'!F80-'NI IE Traffic'!F68)/'NI IE Traffic'!F68</f>
        <v>7.1179828359093533E-2</v>
      </c>
      <c r="G68" s="274">
        <f>('NI IE Traffic'!G80-'NI IE Traffic'!G68)/'NI IE Traffic'!G68</f>
        <v>-1.6792051710874008E-2</v>
      </c>
      <c r="H68" s="274">
        <f>('NI IE Traffic'!H80-'NI IE Traffic'!H68)/'NI IE Traffic'!H68</f>
        <v>-9.648639681028548E-2</v>
      </c>
      <c r="I68" s="282">
        <f>('NI IE Traffic'!I80-'NI IE Traffic'!I68)/'NI IE Traffic'!I68</f>
        <v>2.4388859896156447E-2</v>
      </c>
      <c r="J68" s="4"/>
    </row>
    <row r="69" spans="1:10" ht="15.5">
      <c r="A69" s="275" t="s">
        <v>731</v>
      </c>
      <c r="B69" s="274">
        <f>('NI IE Traffic'!B81-'NI IE Traffic'!B69)/'NI IE Traffic'!B69</f>
        <v>1.7063852055917081E-2</v>
      </c>
      <c r="C69" s="274">
        <f>('NI IE Traffic'!C81-'NI IE Traffic'!C69)/'NI IE Traffic'!C69</f>
        <v>8.8921788235014745E-2</v>
      </c>
      <c r="D69" s="274">
        <f>('NI IE Traffic'!D81-'NI IE Traffic'!D69)/'NI IE Traffic'!D69</f>
        <v>1.5821028993667975E-2</v>
      </c>
      <c r="E69" s="274">
        <f>('NI IE Traffic'!E81-'NI IE Traffic'!E69)/'NI IE Traffic'!E69</f>
        <v>-8.8361945193151225E-3</v>
      </c>
      <c r="F69" s="274">
        <f>('NI IE Traffic'!F81-'NI IE Traffic'!F69)/'NI IE Traffic'!F69</f>
        <v>6.3440623355037154E-2</v>
      </c>
      <c r="G69" s="274">
        <f>('NI IE Traffic'!G81-'NI IE Traffic'!G69)/'NI IE Traffic'!G69</f>
        <v>-2.237606500521655E-2</v>
      </c>
      <c r="H69" s="274">
        <f>('NI IE Traffic'!H81-'NI IE Traffic'!H69)/'NI IE Traffic'!H69</f>
        <v>-0.10832367635920261</v>
      </c>
      <c r="I69" s="282">
        <f>('NI IE Traffic'!I81-'NI IE Traffic'!I69)/'NI IE Traffic'!I69</f>
        <v>2.3052415107340699E-2</v>
      </c>
      <c r="J69" s="4"/>
    </row>
    <row r="70" spans="1:10" ht="15.5">
      <c r="A70" s="275" t="s">
        <v>732</v>
      </c>
      <c r="B70" s="274">
        <f>('NI IE Traffic'!B82-'NI IE Traffic'!B70)/'NI IE Traffic'!B70</f>
        <v>-1.2907965699997068E-2</v>
      </c>
      <c r="C70" s="274">
        <f>('NI IE Traffic'!C82-'NI IE Traffic'!C70)/'NI IE Traffic'!C70</f>
        <v>6.7547068877283081E-2</v>
      </c>
      <c r="D70" s="274">
        <f>('NI IE Traffic'!D82-'NI IE Traffic'!D70)/'NI IE Traffic'!D70</f>
        <v>6.1043908185940531E-3</v>
      </c>
      <c r="E70" s="274">
        <f>('NI IE Traffic'!E82-'NI IE Traffic'!E70)/'NI IE Traffic'!E70</f>
        <v>-7.2851680718531795E-3</v>
      </c>
      <c r="F70" s="274">
        <f>('NI IE Traffic'!F82-'NI IE Traffic'!F70)/'NI IE Traffic'!F70</f>
        <v>2.3263153991232539E-2</v>
      </c>
      <c r="G70" s="274">
        <f>('NI IE Traffic'!G82-'NI IE Traffic'!G70)/'NI IE Traffic'!G70</f>
        <v>-2.910376184577922E-2</v>
      </c>
      <c r="H70" s="274">
        <f>('NI IE Traffic'!H82-'NI IE Traffic'!H70)/'NI IE Traffic'!H70</f>
        <v>-0.1148435895736226</v>
      </c>
      <c r="I70" s="282">
        <f>('NI IE Traffic'!I82-'NI IE Traffic'!I70)/'NI IE Traffic'!I70</f>
        <v>-3.3731878204467823E-3</v>
      </c>
      <c r="J70" s="4"/>
    </row>
    <row r="71" spans="1:10" ht="15.5">
      <c r="A71" s="275" t="s">
        <v>733</v>
      </c>
      <c r="B71" s="274">
        <f>('NI IE Traffic'!B83-'NI IE Traffic'!B71)/'NI IE Traffic'!B71</f>
        <v>-7.8168676007905974E-2</v>
      </c>
      <c r="C71" s="274">
        <f>('NI IE Traffic'!C83-'NI IE Traffic'!C71)/'NI IE Traffic'!C71</f>
        <v>4.4230361039607731E-3</v>
      </c>
      <c r="D71" s="274">
        <f>('NI IE Traffic'!D83-'NI IE Traffic'!D71)/'NI IE Traffic'!D71</f>
        <v>-4.0903283065095643E-2</v>
      </c>
      <c r="E71" s="274">
        <f>('NI IE Traffic'!E83-'NI IE Traffic'!E71)/'NI IE Traffic'!E71</f>
        <v>-3.0593584353914786E-2</v>
      </c>
      <c r="F71" s="274">
        <f>('NI IE Traffic'!F83-'NI IE Traffic'!F71)/'NI IE Traffic'!F71</f>
        <v>-4.4937266992081767E-2</v>
      </c>
      <c r="G71" s="274">
        <f>('NI IE Traffic'!G83-'NI IE Traffic'!G71)/'NI IE Traffic'!G71</f>
        <v>-7.9151992636849952E-2</v>
      </c>
      <c r="H71" s="274">
        <f>('NI IE Traffic'!H83-'NI IE Traffic'!H71)/'NI IE Traffic'!H71</f>
        <v>-0.16118982365955598</v>
      </c>
      <c r="I71" s="282">
        <f>('NI IE Traffic'!I83-'NI IE Traffic'!I71)/'NI IE Traffic'!I71</f>
        <v>-6.5232858600678165E-2</v>
      </c>
      <c r="J71" s="4"/>
    </row>
    <row r="72" spans="1:10" ht="15.5">
      <c r="A72" s="275" t="s">
        <v>734</v>
      </c>
      <c r="B72" s="274">
        <f>('NI IE Traffic'!B84-'NI IE Traffic'!B72)/'NI IE Traffic'!B72</f>
        <v>-0.13250844488109706</v>
      </c>
      <c r="C72" s="274">
        <f>('NI IE Traffic'!C84-'NI IE Traffic'!C72)/'NI IE Traffic'!C72</f>
        <v>-4.4122454838877619E-2</v>
      </c>
      <c r="D72" s="274">
        <f>('NI IE Traffic'!D84-'NI IE Traffic'!D72)/'NI IE Traffic'!D72</f>
        <v>-7.5800538712087209E-2</v>
      </c>
      <c r="E72" s="274">
        <f>('NI IE Traffic'!E84-'NI IE Traffic'!E72)/'NI IE Traffic'!E72</f>
        <v>-4.4560842466745208E-2</v>
      </c>
      <c r="F72" s="274">
        <f>('NI IE Traffic'!F84-'NI IE Traffic'!F72)/'NI IE Traffic'!F72</f>
        <v>-0.11857307374521818</v>
      </c>
      <c r="G72" s="274">
        <f>('NI IE Traffic'!G84-'NI IE Traffic'!G72)/'NI IE Traffic'!G72</f>
        <v>-0.10198526216009664</v>
      </c>
      <c r="H72" s="274">
        <f>('NI IE Traffic'!H84-'NI IE Traffic'!H72)/'NI IE Traffic'!H72</f>
        <v>-0.208358427265945</v>
      </c>
      <c r="I72" s="282">
        <f>('NI IE Traffic'!I84-'NI IE Traffic'!I72)/'NI IE Traffic'!I72</f>
        <v>-0.11583962330737299</v>
      </c>
      <c r="J72" s="4"/>
    </row>
    <row r="73" spans="1:10" ht="15.5">
      <c r="A73" s="275" t="s">
        <v>735</v>
      </c>
      <c r="B73" s="274">
        <f>('NI IE Traffic'!B85-'NI IE Traffic'!B73)/'NI IE Traffic'!B73</f>
        <v>-0.17146695798853759</v>
      </c>
      <c r="C73" s="274">
        <f>('NI IE Traffic'!C85-'NI IE Traffic'!C73)/'NI IE Traffic'!C73</f>
        <v>-6.6958160434184733E-2</v>
      </c>
      <c r="D73" s="274">
        <f>('NI IE Traffic'!D85-'NI IE Traffic'!D73)/'NI IE Traffic'!D73</f>
        <v>-9.0303863425058986E-2</v>
      </c>
      <c r="E73" s="274">
        <f>('NI IE Traffic'!E85-'NI IE Traffic'!E73)/'NI IE Traffic'!E73</f>
        <v>-5.0986292580497437E-2</v>
      </c>
      <c r="F73" s="274">
        <f>('NI IE Traffic'!F85-'NI IE Traffic'!F73)/'NI IE Traffic'!F73</f>
        <v>-0.19268199669291061</v>
      </c>
      <c r="G73" s="274">
        <f>('NI IE Traffic'!G85-'NI IE Traffic'!G73)/'NI IE Traffic'!G73</f>
        <v>-0.11986312425621823</v>
      </c>
      <c r="H73" s="274">
        <f>('NI IE Traffic'!H85-'NI IE Traffic'!H73)/'NI IE Traffic'!H73</f>
        <v>-0.26928182813689894</v>
      </c>
      <c r="I73" s="282">
        <f>('NI IE Traffic'!I85-'NI IE Traffic'!I73)/'NI IE Traffic'!I73</f>
        <v>-0.1505845485638066</v>
      </c>
      <c r="J73" s="4"/>
    </row>
    <row r="74" spans="1:10" ht="15.5">
      <c r="A74" s="275" t="s">
        <v>736</v>
      </c>
      <c r="B74" s="274">
        <f>('NI IE Traffic'!B86-'NI IE Traffic'!B74)/'NI IE Traffic'!B74</f>
        <v>-0.19109743088895936</v>
      </c>
      <c r="C74" s="274">
        <f>('NI IE Traffic'!C86-'NI IE Traffic'!C74)/'NI IE Traffic'!C74</f>
        <v>-7.530178013701247E-2</v>
      </c>
      <c r="D74" s="274">
        <f>('NI IE Traffic'!D86-'NI IE Traffic'!D74)/'NI IE Traffic'!D74</f>
        <v>-9.6324491302846524E-2</v>
      </c>
      <c r="E74" s="274">
        <f>('NI IE Traffic'!E86-'NI IE Traffic'!E74)/'NI IE Traffic'!E74</f>
        <v>-5.1514696309382213E-2</v>
      </c>
      <c r="F74" s="274">
        <f>('NI IE Traffic'!F86-'NI IE Traffic'!F74)/'NI IE Traffic'!F74</f>
        <v>-0.25665749802527227</v>
      </c>
      <c r="G74" s="274">
        <f>('NI IE Traffic'!G86-'NI IE Traffic'!G74)/'NI IE Traffic'!G74</f>
        <v>-0.1283739944000836</v>
      </c>
      <c r="H74" s="274">
        <f>('NI IE Traffic'!H86-'NI IE Traffic'!H74)/'NI IE Traffic'!H74</f>
        <v>-0.28238524931658071</v>
      </c>
      <c r="I74" s="282">
        <f>('NI IE Traffic'!I86-'NI IE Traffic'!I74)/'NI IE Traffic'!I74</f>
        <v>-0.16768914930380879</v>
      </c>
      <c r="J74" s="4"/>
    </row>
    <row r="75" spans="1:10" ht="15.5">
      <c r="A75" s="275" t="s">
        <v>737</v>
      </c>
      <c r="B75" s="274">
        <f>('NI IE Traffic'!B87-'NI IE Traffic'!B75)/'NI IE Traffic'!B75</f>
        <v>-0.20356620451871654</v>
      </c>
      <c r="C75" s="274">
        <f>('NI IE Traffic'!C87-'NI IE Traffic'!C75)/'NI IE Traffic'!C75</f>
        <v>-8.44950251809512E-2</v>
      </c>
      <c r="D75" s="274">
        <f>('NI IE Traffic'!D87-'NI IE Traffic'!D75)/'NI IE Traffic'!D75</f>
        <v>-0.11034075172215348</v>
      </c>
      <c r="E75" s="274">
        <f>('NI IE Traffic'!E87-'NI IE Traffic'!E75)/'NI IE Traffic'!E75</f>
        <v>-4.4430951163791574E-2</v>
      </c>
      <c r="F75" s="274">
        <f>('NI IE Traffic'!F87-'NI IE Traffic'!F75)/'NI IE Traffic'!F75</f>
        <v>-0.30685134802983322</v>
      </c>
      <c r="G75" s="274">
        <f>('NI IE Traffic'!G87-'NI IE Traffic'!G75)/'NI IE Traffic'!G75</f>
        <v>-0.12185279160890058</v>
      </c>
      <c r="H75" s="274">
        <f>('NI IE Traffic'!H87-'NI IE Traffic'!H75)/'NI IE Traffic'!H75</f>
        <v>-0.26665606682510329</v>
      </c>
      <c r="I75" s="282">
        <f>('NI IE Traffic'!I87-'NI IE Traffic'!I75)/'NI IE Traffic'!I75</f>
        <v>-0.17872232090945414</v>
      </c>
      <c r="J75" s="4"/>
    </row>
    <row r="76" spans="1:10" ht="15.5">
      <c r="A76" s="275" t="s">
        <v>738</v>
      </c>
      <c r="B76" s="274">
        <f>('NI IE Traffic'!B88-'NI IE Traffic'!B76)/'NI IE Traffic'!B76</f>
        <v>-0.21395364368531405</v>
      </c>
      <c r="C76" s="274">
        <f>('NI IE Traffic'!C88-'NI IE Traffic'!C76)/'NI IE Traffic'!C76</f>
        <v>-9.1434201165634554E-2</v>
      </c>
      <c r="D76" s="274">
        <f>('NI IE Traffic'!D88-'NI IE Traffic'!D76)/'NI IE Traffic'!D76</f>
        <v>-0.1165944185592234</v>
      </c>
      <c r="E76" s="274">
        <f>('NI IE Traffic'!E88-'NI IE Traffic'!E76)/'NI IE Traffic'!E76</f>
        <v>-3.5330581544249638E-2</v>
      </c>
      <c r="F76" s="274">
        <f>('NI IE Traffic'!F88-'NI IE Traffic'!F76)/'NI IE Traffic'!F76</f>
        <v>-0.34892241696665011</v>
      </c>
      <c r="G76" s="274">
        <f>('NI IE Traffic'!G88-'NI IE Traffic'!G76)/'NI IE Traffic'!G76</f>
        <v>-0.10413410806499165</v>
      </c>
      <c r="H76" s="274">
        <f>('NI IE Traffic'!H88-'NI IE Traffic'!H76)/'NI IE Traffic'!H76</f>
        <v>-0.24137367675961593</v>
      </c>
      <c r="I76" s="282">
        <f>('NI IE Traffic'!I88-'NI IE Traffic'!I76)/'NI IE Traffic'!I76</f>
        <v>-0.18730658347141757</v>
      </c>
      <c r="J76" s="4"/>
    </row>
    <row r="77" spans="1:10" ht="15.5">
      <c r="A77" s="275" t="s">
        <v>739</v>
      </c>
      <c r="B77" s="274">
        <f>('NI IE Traffic'!B89-'NI IE Traffic'!B77)/'NI IE Traffic'!B77</f>
        <v>-0.25213632590949914</v>
      </c>
      <c r="C77" s="274">
        <f>('NI IE Traffic'!C89-'NI IE Traffic'!C77)/'NI IE Traffic'!C77</f>
        <v>-0.11218572061591392</v>
      </c>
      <c r="D77" s="274">
        <f>('NI IE Traffic'!D89-'NI IE Traffic'!D77)/'NI IE Traffic'!D77</f>
        <v>-0.12806193183554801</v>
      </c>
      <c r="E77" s="274">
        <f>('NI IE Traffic'!E89-'NI IE Traffic'!E77)/'NI IE Traffic'!E77</f>
        <v>-3.1030796929329061E-2</v>
      </c>
      <c r="F77" s="274">
        <f>('NI IE Traffic'!F89-'NI IE Traffic'!F77)/'NI IE Traffic'!F77</f>
        <v>-0.39223488623394487</v>
      </c>
      <c r="G77" s="274">
        <f>('NI IE Traffic'!G89-'NI IE Traffic'!G77)/'NI IE Traffic'!G77</f>
        <v>-0.10260630741442403</v>
      </c>
      <c r="H77" s="274">
        <f>('NI IE Traffic'!H89-'NI IE Traffic'!H77)/'NI IE Traffic'!H77</f>
        <v>-0.23612475742059444</v>
      </c>
      <c r="I77" s="282">
        <f>('NI IE Traffic'!I89-'NI IE Traffic'!I77)/'NI IE Traffic'!I77</f>
        <v>-0.21990086729921676</v>
      </c>
      <c r="J77" s="4"/>
    </row>
    <row r="78" spans="1:10" ht="15.5">
      <c r="A78" s="275" t="s">
        <v>740</v>
      </c>
      <c r="B78" s="274">
        <f>('NI IE Traffic'!B90-'NI IE Traffic'!B78)/'NI IE Traffic'!B78</f>
        <v>-0.2880455295810746</v>
      </c>
      <c r="C78" s="274">
        <f>('NI IE Traffic'!C90-'NI IE Traffic'!C78)/'NI IE Traffic'!C78</f>
        <v>-0.12864889802323137</v>
      </c>
      <c r="D78" s="274">
        <f>('NI IE Traffic'!D90-'NI IE Traffic'!D78)/'NI IE Traffic'!D78</f>
        <v>-0.1385042485571911</v>
      </c>
      <c r="E78" s="274">
        <f>('NI IE Traffic'!E90-'NI IE Traffic'!E78)/'NI IE Traffic'!E78</f>
        <v>-2.1894109024115552E-2</v>
      </c>
      <c r="F78" s="274">
        <f>('NI IE Traffic'!F90-'NI IE Traffic'!F78)/'NI IE Traffic'!F78</f>
        <v>-0.4316223560969486</v>
      </c>
      <c r="G78" s="274">
        <f>('NI IE Traffic'!G90-'NI IE Traffic'!G78)/'NI IE Traffic'!G78</f>
        <v>-9.6882003905988945E-2</v>
      </c>
      <c r="H78" s="274">
        <f>('NI IE Traffic'!H90-'NI IE Traffic'!H78)/'NI IE Traffic'!H78</f>
        <v>-0.20517590514382006</v>
      </c>
      <c r="I78" s="282">
        <f>('NI IE Traffic'!I90-'NI IE Traffic'!I78)/'NI IE Traffic'!I78</f>
        <v>-0.2498567801456901</v>
      </c>
      <c r="J78" s="4"/>
    </row>
    <row r="79" spans="1:10" ht="15.5">
      <c r="A79" s="275" t="s">
        <v>741</v>
      </c>
      <c r="B79" s="274">
        <f>('NI IE Traffic'!B91-'NI IE Traffic'!B79)/'NI IE Traffic'!B79</f>
        <v>-0.31199530720652563</v>
      </c>
      <c r="C79" s="274">
        <f>('NI IE Traffic'!C91-'NI IE Traffic'!C79)/'NI IE Traffic'!C79</f>
        <v>-0.13867712759572245</v>
      </c>
      <c r="D79" s="274">
        <f>('NI IE Traffic'!D91-'NI IE Traffic'!D79)/'NI IE Traffic'!D79</f>
        <v>-0.13828751602258901</v>
      </c>
      <c r="E79" s="274">
        <f>('NI IE Traffic'!E91-'NI IE Traffic'!E79)/'NI IE Traffic'!E79</f>
        <v>-5.6862440351710874E-3</v>
      </c>
      <c r="F79" s="274">
        <f>('NI IE Traffic'!F91-'NI IE Traffic'!F79)/'NI IE Traffic'!F79</f>
        <v>-0.45355316845328664</v>
      </c>
      <c r="G79" s="274">
        <f>('NI IE Traffic'!G91-'NI IE Traffic'!G79)/'NI IE Traffic'!G79</f>
        <v>-8.630458594399254E-2</v>
      </c>
      <c r="H79" s="274">
        <f>('NI IE Traffic'!H91-'NI IE Traffic'!H79)/'NI IE Traffic'!H79</f>
        <v>-0.18999082643985604</v>
      </c>
      <c r="I79" s="282">
        <f>('NI IE Traffic'!I91-'NI IE Traffic'!I79)/'NI IE Traffic'!I79</f>
        <v>-0.26882861270488434</v>
      </c>
      <c r="J79" s="4"/>
    </row>
    <row r="80" spans="1:10" ht="15.5">
      <c r="A80" s="275" t="s">
        <v>742</v>
      </c>
      <c r="B80" s="274">
        <f>('NI IE Traffic'!B92-'NI IE Traffic'!B80)/'NI IE Traffic'!B80</f>
        <v>-0.35492030024560317</v>
      </c>
      <c r="C80" s="274">
        <f>('NI IE Traffic'!C92-'NI IE Traffic'!C80)/'NI IE Traffic'!C80</f>
        <v>-0.16778157781348457</v>
      </c>
      <c r="D80" s="274">
        <f>('NI IE Traffic'!D92-'NI IE Traffic'!D80)/'NI IE Traffic'!D80</f>
        <v>-0.15560268008767489</v>
      </c>
      <c r="E80" s="274">
        <f>('NI IE Traffic'!E92-'NI IE Traffic'!E80)/'NI IE Traffic'!E80</f>
        <v>-1.0898867699927255E-2</v>
      </c>
      <c r="F80" s="274">
        <f>('NI IE Traffic'!F92-'NI IE Traffic'!F80)/'NI IE Traffic'!F80</f>
        <v>-0.48679662290179015</v>
      </c>
      <c r="G80" s="274">
        <f>('NI IE Traffic'!G92-'NI IE Traffic'!G80)/'NI IE Traffic'!G80</f>
        <v>-9.5660843385258751E-2</v>
      </c>
      <c r="H80" s="274">
        <f>('NI IE Traffic'!H92-'NI IE Traffic'!H80)/'NI IE Traffic'!H80</f>
        <v>-0.20529375351752088</v>
      </c>
      <c r="I80" s="282">
        <f>('NI IE Traffic'!I92-'NI IE Traffic'!I80)/'NI IE Traffic'!I80</f>
        <v>-0.30694772734474418</v>
      </c>
      <c r="J80" s="4"/>
    </row>
    <row r="81" spans="1:10" ht="15.5">
      <c r="A81" s="275" t="s">
        <v>743</v>
      </c>
      <c r="B81" s="274">
        <f>('NI IE Traffic'!B93-'NI IE Traffic'!B81)/'NI IE Traffic'!B81</f>
        <v>-0.40043790791124723</v>
      </c>
      <c r="C81" s="274">
        <f>('NI IE Traffic'!C93-'NI IE Traffic'!C81)/'NI IE Traffic'!C81</f>
        <v>-0.19906270839930104</v>
      </c>
      <c r="D81" s="274">
        <f>('NI IE Traffic'!D93-'NI IE Traffic'!D81)/'NI IE Traffic'!D81</f>
        <v>-0.17455633171766663</v>
      </c>
      <c r="E81" s="274">
        <f>('NI IE Traffic'!E93-'NI IE Traffic'!E81)/'NI IE Traffic'!E81</f>
        <v>-2.4864293569135183E-2</v>
      </c>
      <c r="F81" s="274">
        <f>('NI IE Traffic'!F93-'NI IE Traffic'!F81)/'NI IE Traffic'!F81</f>
        <v>-0.52406238898939983</v>
      </c>
      <c r="G81" s="274">
        <f>('NI IE Traffic'!G93-'NI IE Traffic'!G81)/'NI IE Traffic'!G81</f>
        <v>-9.9339055377893878E-2</v>
      </c>
      <c r="H81" s="274">
        <f>('NI IE Traffic'!H93-'NI IE Traffic'!H81)/'NI IE Traffic'!H81</f>
        <v>-0.20208955429206535</v>
      </c>
      <c r="I81" s="282">
        <f>('NI IE Traffic'!I93-'NI IE Traffic'!I81)/'NI IE Traffic'!I81</f>
        <v>-0.34778774229498516</v>
      </c>
      <c r="J81" s="4"/>
    </row>
    <row r="82" spans="1:10" ht="15.5">
      <c r="A82" s="275" t="s">
        <v>744</v>
      </c>
      <c r="B82" s="274">
        <f>('NI IE Traffic'!B94-'NI IE Traffic'!B82)/'NI IE Traffic'!B82</f>
        <v>-0.39668150660535956</v>
      </c>
      <c r="C82" s="274">
        <f>('NI IE Traffic'!C94-'NI IE Traffic'!C82)/'NI IE Traffic'!C82</f>
        <v>-0.18537581077843499</v>
      </c>
      <c r="D82" s="274">
        <f>('NI IE Traffic'!D94-'NI IE Traffic'!D82)/'NI IE Traffic'!D82</f>
        <v>-0.16359955775000554</v>
      </c>
      <c r="E82" s="274">
        <f>('NI IE Traffic'!E94-'NI IE Traffic'!E82)/'NI IE Traffic'!E82</f>
        <v>-9.9591867644070464E-3</v>
      </c>
      <c r="F82" s="274">
        <f>('NI IE Traffic'!F94-'NI IE Traffic'!F82)/'NI IE Traffic'!F82</f>
        <v>-0.52518731931264673</v>
      </c>
      <c r="G82" s="274">
        <f>('NI IE Traffic'!G94-'NI IE Traffic'!G82)/'NI IE Traffic'!G82</f>
        <v>-7.5896565399647731E-2</v>
      </c>
      <c r="H82" s="274">
        <f>('NI IE Traffic'!H94-'NI IE Traffic'!H82)/'NI IE Traffic'!H82</f>
        <v>-0.19735647129675088</v>
      </c>
      <c r="I82" s="282">
        <f>('NI IE Traffic'!I94-'NI IE Traffic'!I82)/'NI IE Traffic'!I82</f>
        <v>-0.34101385751184654</v>
      </c>
      <c r="J82" s="4"/>
    </row>
    <row r="83" spans="1:10" ht="15.5">
      <c r="A83" s="275" t="s">
        <v>745</v>
      </c>
      <c r="B83" s="274">
        <f>('NI IE Traffic'!B95-'NI IE Traffic'!B83)/'NI IE Traffic'!B83</f>
        <v>-0.32007326556772142</v>
      </c>
      <c r="C83" s="274">
        <f>('NI IE Traffic'!C95-'NI IE Traffic'!C83)/'NI IE Traffic'!C83</f>
        <v>-9.5348953842385467E-2</v>
      </c>
      <c r="D83" s="274">
        <f>('NI IE Traffic'!D95-'NI IE Traffic'!D83)/'NI IE Traffic'!D83</f>
        <v>-9.0521429807009834E-2</v>
      </c>
      <c r="E83" s="274">
        <f>('NI IE Traffic'!E95-'NI IE Traffic'!E83)/'NI IE Traffic'!E83</f>
        <v>4.2040093369984134E-2</v>
      </c>
      <c r="F83" s="274">
        <f>('NI IE Traffic'!F95-'NI IE Traffic'!F83)/'NI IE Traffic'!F83</f>
        <v>-0.47563666713167341</v>
      </c>
      <c r="G83" s="274">
        <f>('NI IE Traffic'!G95-'NI IE Traffic'!G83)/'NI IE Traffic'!G83</f>
        <v>2.5072157192782146E-2</v>
      </c>
      <c r="H83" s="274">
        <f>('NI IE Traffic'!H95-'NI IE Traffic'!H83)/'NI IE Traffic'!H83</f>
        <v>-0.11384298328030543</v>
      </c>
      <c r="I83" s="282">
        <f>('NI IE Traffic'!I95-'NI IE Traffic'!I83)/'NI IE Traffic'!I83</f>
        <v>-0.26310792074061534</v>
      </c>
      <c r="J83" s="4"/>
    </row>
    <row r="84" spans="1:10" ht="15.5">
      <c r="A84" s="294" t="s">
        <v>746</v>
      </c>
      <c r="B84" s="274">
        <f>('NI IE Traffic'!B96-'NI IE Traffic'!B84)/'NI IE Traffic'!B84</f>
        <v>-0.23287392596758322</v>
      </c>
      <c r="C84" s="274">
        <f>('NI IE Traffic'!C96-'NI IE Traffic'!C84)/'NI IE Traffic'!C84</f>
        <v>-1.4098999822411548E-2</v>
      </c>
      <c r="D84" s="274">
        <f>('NI IE Traffic'!D96-'NI IE Traffic'!D84)/'NI IE Traffic'!D84</f>
        <v>-3.846786187283497E-2</v>
      </c>
      <c r="E84" s="274">
        <f>('NI IE Traffic'!E96-'NI IE Traffic'!E84)/'NI IE Traffic'!E84</f>
        <v>7.7307169519285485E-2</v>
      </c>
      <c r="F84" s="274">
        <f>('NI IE Traffic'!F96-'NI IE Traffic'!F84)/'NI IE Traffic'!F84</f>
        <v>-0.41376765367841228</v>
      </c>
      <c r="G84" s="274">
        <f>('NI IE Traffic'!G96-'NI IE Traffic'!G84)/'NI IE Traffic'!G84</f>
        <v>9.2045602717415659E-2</v>
      </c>
      <c r="H84" s="274">
        <f>('NI IE Traffic'!H96-'NI IE Traffic'!H84)/'NI IE Traffic'!H84</f>
        <v>-1.3222216346813679E-2</v>
      </c>
      <c r="I84" s="282">
        <f>('NI IE Traffic'!I96-'NI IE Traffic'!I84)/'NI IE Traffic'!I84</f>
        <v>-0.17972243089172363</v>
      </c>
      <c r="J84" s="4"/>
    </row>
    <row r="85" spans="1:10" ht="15.5">
      <c r="A85" s="294" t="s">
        <v>747</v>
      </c>
      <c r="B85" s="274">
        <f>('NI IE Traffic'!B97-'NI IE Traffic'!B85)/'NI IE Traffic'!B85</f>
        <v>-0.16904295094396821</v>
      </c>
      <c r="C85" s="274">
        <f>('NI IE Traffic'!C97-'NI IE Traffic'!C85)/'NI IE Traffic'!C85</f>
        <v>2.6413676970237554E-2</v>
      </c>
      <c r="D85" s="274">
        <f>('NI IE Traffic'!D97-'NI IE Traffic'!D85)/'NI IE Traffic'!D85</f>
        <v>-1.510389124406555E-2</v>
      </c>
      <c r="E85" s="274">
        <f>('NI IE Traffic'!E97-'NI IE Traffic'!E85)/'NI IE Traffic'!E85</f>
        <v>8.6576955229757058E-2</v>
      </c>
      <c r="F85" s="274">
        <f>('NI IE Traffic'!F97-'NI IE Traffic'!F85)/'NI IE Traffic'!F85</f>
        <v>-0.3447754921346885</v>
      </c>
      <c r="G85" s="274">
        <f>('NI IE Traffic'!G97-'NI IE Traffic'!G85)/'NI IE Traffic'!G85</f>
        <v>0.13173428149090349</v>
      </c>
      <c r="H85" s="274">
        <f>('NI IE Traffic'!H97-'NI IE Traffic'!H85)/'NI IE Traffic'!H85</f>
        <v>0.13872199411919828</v>
      </c>
      <c r="I85" s="282">
        <f>('NI IE Traffic'!I97-'NI IE Traffic'!I85)/'NI IE Traffic'!I85</f>
        <v>-0.12199642738260769</v>
      </c>
      <c r="J85" s="4"/>
    </row>
    <row r="86" spans="1:10" ht="15.5">
      <c r="A86" s="294" t="s">
        <v>760</v>
      </c>
      <c r="B86" s="274">
        <f>('NI IE Traffic'!B98-'NI IE Traffic'!B86)/'NI IE Traffic'!B86</f>
        <v>-0.14348890608292172</v>
      </c>
      <c r="C86" s="274">
        <f>('NI IE Traffic'!C98-'NI IE Traffic'!C86)/'NI IE Traffic'!C86</f>
        <v>3.6141441268224966E-2</v>
      </c>
      <c r="D86" s="274">
        <f>('NI IE Traffic'!D98-'NI IE Traffic'!D86)/'NI IE Traffic'!D86</f>
        <v>-6.4609245281966937E-3</v>
      </c>
      <c r="E86" s="274">
        <f>('NI IE Traffic'!E98-'NI IE Traffic'!E86)/'NI IE Traffic'!E86</f>
        <v>8.2897453714401326E-2</v>
      </c>
      <c r="F86" s="274">
        <f>('NI IE Traffic'!F98-'NI IE Traffic'!F86)/'NI IE Traffic'!F86</f>
        <v>-0.27895992305219885</v>
      </c>
      <c r="G86" s="274">
        <f>('NI IE Traffic'!G98-'NI IE Traffic'!G86)/'NI IE Traffic'!G86</f>
        <v>0.13972239657183952</v>
      </c>
      <c r="H86" s="274">
        <f>('NI IE Traffic'!H98-'NI IE Traffic'!H86)/'NI IE Traffic'!H86</f>
        <v>0.1890749800549289</v>
      </c>
      <c r="I86" s="282">
        <f>('NI IE Traffic'!I98-'NI IE Traffic'!I86)/'NI IE Traffic'!I86</f>
        <v>-9.9788339188097069E-2</v>
      </c>
      <c r="J86" s="4"/>
    </row>
    <row r="87" spans="1:10" ht="15.5">
      <c r="A87" s="275" t="s">
        <v>773</v>
      </c>
      <c r="B87" s="274">
        <f>('NI IE Traffic'!B99-'NI IE Traffic'!B87)/'NI IE Traffic'!B87</f>
        <v>-0.1296252114507562</v>
      </c>
      <c r="C87" s="274">
        <f>('NI IE Traffic'!C99-'NI IE Traffic'!C87)/'NI IE Traffic'!C87</f>
        <v>4.9278265474145433E-2</v>
      </c>
      <c r="D87" s="274">
        <f>('NI IE Traffic'!D99-'NI IE Traffic'!D87)/'NI IE Traffic'!D87</f>
        <v>1.5981538744749439E-2</v>
      </c>
      <c r="E87" s="274">
        <f>('NI IE Traffic'!E99-'NI IE Traffic'!E87)/'NI IE Traffic'!E87</f>
        <v>8.2289811609801269E-2</v>
      </c>
      <c r="F87" s="274">
        <f>('NI IE Traffic'!F99-'NI IE Traffic'!F87)/'NI IE Traffic'!F87</f>
        <v>-0.21348322012361973</v>
      </c>
      <c r="G87" s="274">
        <f>('NI IE Traffic'!G99-'NI IE Traffic'!G87)/'NI IE Traffic'!G87</f>
        <v>0.13717387383915719</v>
      </c>
      <c r="H87" s="274">
        <f>('NI IE Traffic'!H99-'NI IE Traffic'!H87)/'NI IE Traffic'!H87</f>
        <v>0.16010661721862332</v>
      </c>
      <c r="I87" s="282">
        <f>('NI IE Traffic'!I99-'NI IE Traffic'!I87)/'NI IE Traffic'!I87</f>
        <v>-8.6167799976131429E-2</v>
      </c>
      <c r="J87" s="4"/>
    </row>
    <row r="88" spans="1:10" ht="15.5">
      <c r="A88" s="294" t="s">
        <v>996</v>
      </c>
      <c r="B88" s="419">
        <f>('NI IE Traffic'!B100-'NI IE Traffic'!B88)/'NI IE Traffic'!B88</f>
        <v>-0.11009559525862642</v>
      </c>
      <c r="C88" s="419">
        <f>('NI IE Traffic'!C100-'NI IE Traffic'!C88)/'NI IE Traffic'!C88</f>
        <v>6.4773283809431384E-2</v>
      </c>
      <c r="D88" s="419">
        <f>('NI IE Traffic'!D100-'NI IE Traffic'!D88)/'NI IE Traffic'!D88</f>
        <v>3.4106804546009034E-2</v>
      </c>
      <c r="E88" s="419">
        <f>('NI IE Traffic'!E100-'NI IE Traffic'!E88)/'NI IE Traffic'!E88</f>
        <v>7.2688368597388892E-2</v>
      </c>
      <c r="F88" s="419">
        <f>('NI IE Traffic'!F100-'NI IE Traffic'!F88)/'NI IE Traffic'!F88</f>
        <v>-0.14138765290961344</v>
      </c>
      <c r="G88" s="419">
        <f>('NI IE Traffic'!G100-'NI IE Traffic'!G88)/'NI IE Traffic'!G88</f>
        <v>0.12278400163510178</v>
      </c>
      <c r="H88" s="419">
        <f>('NI IE Traffic'!H100-'NI IE Traffic'!H88)/'NI IE Traffic'!H88</f>
        <v>0.12328004605109666</v>
      </c>
      <c r="I88" s="420">
        <f>('NI IE Traffic'!I100-'NI IE Traffic'!I88)/'NI IE Traffic'!I88</f>
        <v>-6.8705819491684722E-2</v>
      </c>
    </row>
    <row r="89" spans="1:10" ht="15.5">
      <c r="A89" s="294" t="s">
        <v>997</v>
      </c>
      <c r="B89" s="419">
        <f>('NI IE Traffic'!B101-'NI IE Traffic'!B89)/'NI IE Traffic'!B89</f>
        <v>-2.3190546671153844E-2</v>
      </c>
      <c r="C89" s="419">
        <f>('NI IE Traffic'!C101-'NI IE Traffic'!C89)/'NI IE Traffic'!C89</f>
        <v>0.10957622001484975</v>
      </c>
      <c r="D89" s="419">
        <f>('NI IE Traffic'!D101-'NI IE Traffic'!D89)/'NI IE Traffic'!D89</f>
        <v>5.1442060490628674E-2</v>
      </c>
      <c r="E89" s="419">
        <f>('NI IE Traffic'!E101-'NI IE Traffic'!E89)/'NI IE Traffic'!E89</f>
        <v>6.1865426224261763E-2</v>
      </c>
      <c r="F89" s="419">
        <f>('NI IE Traffic'!F101-'NI IE Traffic'!F89)/'NI IE Traffic'!F89</f>
        <v>-5.0672422733196137E-2</v>
      </c>
      <c r="G89" s="419">
        <f>('NI IE Traffic'!G101-'NI IE Traffic'!G89)/'NI IE Traffic'!G89</f>
        <v>0.13584372811384829</v>
      </c>
      <c r="H89" s="419">
        <f>('NI IE Traffic'!H101-'NI IE Traffic'!H89)/'NI IE Traffic'!H89</f>
        <v>0.16517334218273808</v>
      </c>
      <c r="I89" s="420">
        <f>('NI IE Traffic'!I101-'NI IE Traffic'!I89)/'NI IE Traffic'!I89</f>
        <v>4.1909114908047392E-3</v>
      </c>
    </row>
    <row r="90" spans="1:10" ht="15.5">
      <c r="A90" s="455" t="s">
        <v>1028</v>
      </c>
      <c r="B90" s="459">
        <f>('NI IE Traffic'!B102-'NI IE Traffic'!B90)/'NI IE Traffic'!B90</f>
        <v>6.4905410311603601E-2</v>
      </c>
      <c r="C90" s="459">
        <f>('NI IE Traffic'!C102-'NI IE Traffic'!C90)/'NI IE Traffic'!C90</f>
        <v>0.15187859640470108</v>
      </c>
      <c r="D90" s="459">
        <f>('NI IE Traffic'!D102-'NI IE Traffic'!D90)/'NI IE Traffic'!D90</f>
        <v>7.3620330910736734E-2</v>
      </c>
      <c r="E90" s="459">
        <f>('NI IE Traffic'!E102-'NI IE Traffic'!E90)/'NI IE Traffic'!E90</f>
        <v>6.0098402731553861E-2</v>
      </c>
      <c r="F90" s="459">
        <f>('NI IE Traffic'!F102-'NI IE Traffic'!F90)/'NI IE Traffic'!F90</f>
        <v>5.2263059631470835E-2</v>
      </c>
      <c r="G90" s="459">
        <f>('NI IE Traffic'!G102-'NI IE Traffic'!G90)/'NI IE Traffic'!G90</f>
        <v>0.14478995294933297</v>
      </c>
      <c r="H90" s="459">
        <f>('NI IE Traffic'!H102-'NI IE Traffic'!H90)/'NI IE Traffic'!H90</f>
        <v>0.14813960832333956</v>
      </c>
      <c r="I90" s="458">
        <f>('NI IE Traffic'!I102-'NI IE Traffic'!I90)/'NI IE Traffic'!I90</f>
        <v>7.737299613129163E-2</v>
      </c>
    </row>
    <row r="91" spans="1:10" ht="15.5">
      <c r="A91" s="455" t="s">
        <v>1029</v>
      </c>
      <c r="B91" s="459">
        <f>('NI IE Traffic'!B103-'NI IE Traffic'!B91)/'NI IE Traffic'!B91</f>
        <v>0.12559193860655188</v>
      </c>
      <c r="C91" s="459">
        <f>('NI IE Traffic'!C103-'NI IE Traffic'!C91)/'NI IE Traffic'!C91</f>
        <v>0.17600745888835109</v>
      </c>
      <c r="D91" s="459">
        <f>('NI IE Traffic'!D103-'NI IE Traffic'!D91)/'NI IE Traffic'!D91</f>
        <v>7.3343505258332178E-2</v>
      </c>
      <c r="E91" s="459">
        <f>('NI IE Traffic'!E103-'NI IE Traffic'!E91)/'NI IE Traffic'!E91</f>
        <v>3.9363875050392204E-2</v>
      </c>
      <c r="F91" s="459">
        <f>('NI IE Traffic'!F103-'NI IE Traffic'!F91)/'NI IE Traffic'!F91</f>
        <v>0.11277864413900049</v>
      </c>
      <c r="G91" s="459">
        <f>('NI IE Traffic'!G103-'NI IE Traffic'!G91)/'NI IE Traffic'!G91</f>
        <v>0.12922895547805624</v>
      </c>
      <c r="H91" s="459">
        <f>('NI IE Traffic'!H103-'NI IE Traffic'!H91)/'NI IE Traffic'!H91</f>
        <v>0.11256782756201872</v>
      </c>
      <c r="I91" s="458">
        <f>('NI IE Traffic'!I103-'NI IE Traffic'!I91)/'NI IE Traffic'!I91</f>
        <v>0.12409551602606582</v>
      </c>
    </row>
    <row r="92" spans="1:10" ht="15.5">
      <c r="A92" s="455" t="s">
        <v>1093</v>
      </c>
      <c r="B92" s="459">
        <f>('NI IE Traffic'!B104-'NI IE Traffic'!B92)/'NI IE Traffic'!B92</f>
        <v>0.24771205006973582</v>
      </c>
      <c r="C92" s="459">
        <f>('NI IE Traffic'!C104-'NI IE Traffic'!C92)/'NI IE Traffic'!C92</f>
        <v>0.24667349567673624</v>
      </c>
      <c r="D92" s="459">
        <f>('NI IE Traffic'!D104-'NI IE Traffic'!D92)/'NI IE Traffic'!D92</f>
        <v>0.11158592261073562</v>
      </c>
      <c r="E92" s="459">
        <f>('NI IE Traffic'!E104-'NI IE Traffic'!E92)/'NI IE Traffic'!E92</f>
        <v>5.6481813202602683E-2</v>
      </c>
      <c r="F92" s="459">
        <f>('NI IE Traffic'!F104-'NI IE Traffic'!F92)/'NI IE Traffic'!F92</f>
        <v>0.2170831808733219</v>
      </c>
      <c r="G92" s="459">
        <f>('NI IE Traffic'!G104-'NI IE Traffic'!G92)/'NI IE Traffic'!G92</f>
        <v>0.15801323105994894</v>
      </c>
      <c r="H92" s="459">
        <f>('NI IE Traffic'!H104-'NI IE Traffic'!H92)/'NI IE Traffic'!H92</f>
        <v>0.15053735211518363</v>
      </c>
      <c r="I92" s="458">
        <f>('NI IE Traffic'!I104-'NI IE Traffic'!I92)/'NI IE Traffic'!I92</f>
        <v>0.22633661412306033</v>
      </c>
    </row>
    <row r="93" spans="1:10" ht="15.5">
      <c r="A93" s="455" t="s">
        <v>1098</v>
      </c>
      <c r="B93" s="459">
        <f>('NI IE Traffic'!B105-'NI IE Traffic'!B93)/'NI IE Traffic'!B93</f>
        <v>0.39873277543740282</v>
      </c>
      <c r="C93" s="459">
        <f>('NI IE Traffic'!C105-'NI IE Traffic'!C93)/'NI IE Traffic'!C93</f>
        <v>0.32566058163260492</v>
      </c>
      <c r="D93" s="459">
        <f>('NI IE Traffic'!D105-'NI IE Traffic'!D93)/'NI IE Traffic'!D93</f>
        <v>0.14832736882142306</v>
      </c>
      <c r="E93" s="459">
        <f>('NI IE Traffic'!E105-'NI IE Traffic'!E93)/'NI IE Traffic'!E93</f>
        <v>7.3744236911465269E-2</v>
      </c>
      <c r="F93" s="459">
        <f>('NI IE Traffic'!F105-'NI IE Traffic'!F93)/'NI IE Traffic'!F93</f>
        <v>0.34939118597680519</v>
      </c>
      <c r="G93" s="459">
        <f>('NI IE Traffic'!G105-'NI IE Traffic'!G93)/'NI IE Traffic'!G93</f>
        <v>0.17891928890279876</v>
      </c>
      <c r="H93" s="459">
        <f>('NI IE Traffic'!H105-'NI IE Traffic'!H93)/'NI IE Traffic'!H93</f>
        <v>0.15936247435073483</v>
      </c>
      <c r="I93" s="458">
        <f>('NI IE Traffic'!I105-'NI IE Traffic'!I93)/'NI IE Traffic'!I93</f>
        <v>0.34902995923163982</v>
      </c>
    </row>
    <row r="94" spans="1:10" ht="15.5">
      <c r="A94" s="455" t="s">
        <v>1099</v>
      </c>
      <c r="B94" s="459">
        <f>('NI IE Traffic'!B106-'NI IE Traffic'!B94)/'NI IE Traffic'!B94</f>
        <v>0.48243507829202081</v>
      </c>
      <c r="C94" s="459">
        <f>('NI IE Traffic'!C106-'NI IE Traffic'!C94)/'NI IE Traffic'!C94</f>
        <v>0.34324981065812055</v>
      </c>
      <c r="D94" s="459">
        <f>('NI IE Traffic'!D106-'NI IE Traffic'!D94)/'NI IE Traffic'!D94</f>
        <v>0.14583664876711333</v>
      </c>
      <c r="E94" s="459">
        <f>('NI IE Traffic'!E106-'NI IE Traffic'!E94)/'NI IE Traffic'!E94</f>
        <v>5.8193661783052783E-2</v>
      </c>
      <c r="F94" s="459">
        <f>('NI IE Traffic'!F106-'NI IE Traffic'!F94)/'NI IE Traffic'!F94</f>
        <v>0.4353467731848315</v>
      </c>
      <c r="G94" s="459">
        <f>('NI IE Traffic'!G106-'NI IE Traffic'!G94)/'NI IE Traffic'!G94</f>
        <v>0.1643704669099115</v>
      </c>
      <c r="H94" s="459">
        <f>('NI IE Traffic'!H106-'NI IE Traffic'!H94)/'NI IE Traffic'!H94</f>
        <v>0.20419761639020384</v>
      </c>
      <c r="I94" s="458">
        <f>('NI IE Traffic'!I106-'NI IE Traffic'!I94)/'NI IE Traffic'!I94</f>
        <v>0.40916919742761132</v>
      </c>
    </row>
    <row r="95" spans="1:10" ht="15.5">
      <c r="A95" s="455" t="str">
        <f>'NI IE Traffic'!A107</f>
        <v>12 months to Apr 2022</v>
      </c>
      <c r="B95" s="459">
        <f>('NI IE Traffic'!B107-'NI IE Traffic'!B95)/'NI IE Traffic'!B95</f>
        <v>0.45578281027607936</v>
      </c>
      <c r="C95" s="459">
        <f>('NI IE Traffic'!C107-'NI IE Traffic'!C95)/'NI IE Traffic'!C95</f>
        <v>0.29434713768467169</v>
      </c>
      <c r="D95" s="459">
        <f>('NI IE Traffic'!D107-'NI IE Traffic'!D95)/'NI IE Traffic'!D95</f>
        <v>9.7519630298323737E-2</v>
      </c>
      <c r="E95" s="459">
        <f>('NI IE Traffic'!E107-'NI IE Traffic'!E95)/'NI IE Traffic'!E95</f>
        <v>2.5081307768298033E-2</v>
      </c>
      <c r="F95" s="459">
        <f>('NI IE Traffic'!F107-'NI IE Traffic'!F95)/'NI IE Traffic'!F95</f>
        <v>0.42466484289592477</v>
      </c>
      <c r="G95" s="459">
        <f>('NI IE Traffic'!G107-'NI IE Traffic'!G95)/'NI IE Traffic'!G95</f>
        <v>0.11206738420199396</v>
      </c>
      <c r="H95" s="459">
        <f>('NI IE Traffic'!H107-'NI IE Traffic'!H95)/'NI IE Traffic'!H95</f>
        <v>0.17985205539948723</v>
      </c>
      <c r="I95" s="458">
        <f>('NI IE Traffic'!I107-'NI IE Traffic'!I95)/'NI IE Traffic'!I95</f>
        <v>0.37869172326848044</v>
      </c>
    </row>
    <row r="96" spans="1:10" ht="15.5">
      <c r="A96" s="455" t="str">
        <f>'NI IE Traffic'!A108</f>
        <v>12 months to May 2022</v>
      </c>
      <c r="B96" s="459">
        <f>('NI IE Traffic'!B108-'NI IE Traffic'!B96)/'NI IE Traffic'!B96</f>
        <v>0.39536528457572712</v>
      </c>
      <c r="C96" s="459">
        <f>('NI IE Traffic'!C108-'NI IE Traffic'!C96)/'NI IE Traffic'!C96</f>
        <v>0.25008494606092951</v>
      </c>
      <c r="D96" s="459">
        <f>('NI IE Traffic'!D108-'NI IE Traffic'!D96)/'NI IE Traffic'!D96</f>
        <v>7.9407662681792307E-2</v>
      </c>
      <c r="E96" s="459">
        <f>('NI IE Traffic'!E108-'NI IE Traffic'!E96)/'NI IE Traffic'!E96</f>
        <v>1.0384982958479871E-2</v>
      </c>
      <c r="F96" s="459">
        <f>('NI IE Traffic'!F108-'NI IE Traffic'!F96)/'NI IE Traffic'!F96</f>
        <v>0.41773136258629567</v>
      </c>
      <c r="G96" s="459">
        <f>('NI IE Traffic'!G108-'NI IE Traffic'!G96)/'NI IE Traffic'!G96</f>
        <v>7.4434167242659222E-2</v>
      </c>
      <c r="H96" s="459">
        <f>('NI IE Traffic'!H108-'NI IE Traffic'!H96)/'NI IE Traffic'!H96</f>
        <v>0.20260258585665464</v>
      </c>
      <c r="I96" s="458">
        <f>('NI IE Traffic'!I108-'NI IE Traffic'!I96)/'NI IE Traffic'!I96</f>
        <v>0.32838188919858147</v>
      </c>
    </row>
    <row r="97" spans="1:9" ht="15.5">
      <c r="A97" s="455" t="str">
        <f>'NI IE Traffic'!A109</f>
        <v>12 months to Jun 2022</v>
      </c>
      <c r="B97" s="459">
        <f>('NI IE Traffic'!B109-'NI IE Traffic'!B97)/'NI IE Traffic'!B97</f>
        <v>0.3552182893513855</v>
      </c>
      <c r="C97" s="459">
        <f>('NI IE Traffic'!C109-'NI IE Traffic'!C97)/'NI IE Traffic'!C97</f>
        <v>0.22468672589798325</v>
      </c>
      <c r="D97" s="459">
        <f>('NI IE Traffic'!D109-'NI IE Traffic'!D97)/'NI IE Traffic'!D97</f>
        <v>6.2750666079703296E-2</v>
      </c>
      <c r="E97" s="459">
        <f>('NI IE Traffic'!E109-'NI IE Traffic'!E97)/'NI IE Traffic'!E97</f>
        <v>4.0741020191297538E-3</v>
      </c>
      <c r="F97" s="459">
        <f>('NI IE Traffic'!F109-'NI IE Traffic'!F97)/'NI IE Traffic'!F97</f>
        <v>0.41609332808508648</v>
      </c>
      <c r="G97" s="459">
        <f>('NI IE Traffic'!G109-'NI IE Traffic'!G97)/'NI IE Traffic'!G97</f>
        <v>4.8529660294185775E-2</v>
      </c>
      <c r="H97" s="459">
        <f>('NI IE Traffic'!H109-'NI IE Traffic'!H97)/'NI IE Traffic'!H97</f>
        <v>0.1492894489117737</v>
      </c>
      <c r="I97" s="458">
        <f>('NI IE Traffic'!I109-'NI IE Traffic'!I97)/'NI IE Traffic'!I97</f>
        <v>0.29540711977484324</v>
      </c>
    </row>
    <row r="98" spans="1:9" ht="15.5">
      <c r="A98" s="455" t="str">
        <f>'NI IE Traffic'!A110</f>
        <v>12 months to Jul 2022</v>
      </c>
      <c r="B98" s="459">
        <f>('NI IE Traffic'!B110-'NI IE Traffic'!B98)/'NI IE Traffic'!B98</f>
        <v>0.35084009527696519</v>
      </c>
      <c r="C98" s="459">
        <f>('NI IE Traffic'!C110-'NI IE Traffic'!C98)/'NI IE Traffic'!C98</f>
        <v>0.21488631811932132</v>
      </c>
      <c r="D98" s="459">
        <f>('NI IE Traffic'!D110-'NI IE Traffic'!D98)/'NI IE Traffic'!D98</f>
        <v>4.3176033854004495E-2</v>
      </c>
      <c r="E98" s="459">
        <f>('NI IE Traffic'!E110-'NI IE Traffic'!E98)/'NI IE Traffic'!E98</f>
        <v>2.9488926844135131E-3</v>
      </c>
      <c r="F98" s="459">
        <f>('NI IE Traffic'!F110-'NI IE Traffic'!F98)/'NI IE Traffic'!F98</f>
        <v>0.42672293080398171</v>
      </c>
      <c r="G98" s="459">
        <f>('NI IE Traffic'!G110-'NI IE Traffic'!G98)/'NI IE Traffic'!G98</f>
        <v>4.53355060416675E-2</v>
      </c>
      <c r="H98" s="459">
        <f>('NI IE Traffic'!H110-'NI IE Traffic'!H98)/'NI IE Traffic'!H98</f>
        <v>0.14588862386759388</v>
      </c>
      <c r="I98" s="458">
        <f>('NI IE Traffic'!I110-'NI IE Traffic'!I98)/'NI IE Traffic'!I98</f>
        <v>0.29052943257323149</v>
      </c>
    </row>
    <row r="99" spans="1:9" ht="15.5">
      <c r="A99" s="455" t="str">
        <f>'NI IE Traffic'!A111</f>
        <v>12 months to Aug 2022</v>
      </c>
      <c r="B99" s="459">
        <f>('NI IE Traffic'!B111-'NI IE Traffic'!B99)/'NI IE Traffic'!B99</f>
        <v>0.35701693989865008</v>
      </c>
      <c r="C99" s="459">
        <f>('NI IE Traffic'!C111-'NI IE Traffic'!C99)/'NI IE Traffic'!C99</f>
        <v>0.20889597040568436</v>
      </c>
      <c r="D99" s="459">
        <f>('NI IE Traffic'!D111-'NI IE Traffic'!D99)/'NI IE Traffic'!D99</f>
        <v>2.2014750501212096E-2</v>
      </c>
      <c r="E99" s="459">
        <f>('NI IE Traffic'!E111-'NI IE Traffic'!E99)/'NI IE Traffic'!E99</f>
        <v>5.1633005446411924E-3</v>
      </c>
      <c r="F99" s="459">
        <f>('NI IE Traffic'!F111-'NI IE Traffic'!F99)/'NI IE Traffic'!F99</f>
        <v>0.43330832661569041</v>
      </c>
      <c r="G99" s="459">
        <f>('NI IE Traffic'!G111-'NI IE Traffic'!G99)/'NI IE Traffic'!G99</f>
        <v>4.8056747061995815E-2</v>
      </c>
      <c r="H99" s="459">
        <f>('NI IE Traffic'!H111-'NI IE Traffic'!H99)/'NI IE Traffic'!H99</f>
        <v>0.17762294711125187</v>
      </c>
      <c r="I99" s="458">
        <f>('NI IE Traffic'!I111-'NI IE Traffic'!I99)/'NI IE Traffic'!I99</f>
        <v>0.29378990654967546</v>
      </c>
    </row>
    <row r="100" spans="1:9" ht="15.5">
      <c r="A100" s="455" t="str">
        <f>'NI IE Traffic'!A112</f>
        <v>12 months to Sep 2022</v>
      </c>
      <c r="B100" s="459">
        <f>('NI IE Traffic'!B112-'NI IE Traffic'!B100)/'NI IE Traffic'!B100</f>
        <v>0.35592328037149779</v>
      </c>
      <c r="C100" s="459">
        <f>('NI IE Traffic'!C112-'NI IE Traffic'!C100)/'NI IE Traffic'!C100</f>
        <v>0.19590101774660751</v>
      </c>
      <c r="D100" s="459">
        <f>('NI IE Traffic'!D112-'NI IE Traffic'!D100)/'NI IE Traffic'!D100</f>
        <v>-6.4773781529127855E-3</v>
      </c>
      <c r="E100" s="459">
        <f>('NI IE Traffic'!E112-'NI IE Traffic'!E100)/'NI IE Traffic'!E100</f>
        <v>2.824282318241353E-3</v>
      </c>
      <c r="F100" s="459">
        <f>('NI IE Traffic'!F112-'NI IE Traffic'!F100)/'NI IE Traffic'!F100</f>
        <v>0.42441807711219987</v>
      </c>
      <c r="G100" s="459">
        <f>('NI IE Traffic'!G112-'NI IE Traffic'!G100)/'NI IE Traffic'!G100</f>
        <v>4.0774615196481949E-2</v>
      </c>
      <c r="H100" s="459">
        <f>('NI IE Traffic'!H112-'NI IE Traffic'!H100)/'NI IE Traffic'!H100</f>
        <v>0.19026116522996298</v>
      </c>
      <c r="I100" s="458">
        <f>('NI IE Traffic'!I112-'NI IE Traffic'!I100)/'NI IE Traffic'!I100</f>
        <v>0.29014414456531645</v>
      </c>
    </row>
    <row r="101" spans="1:9" ht="15.5">
      <c r="A101" s="455" t="str">
        <f>'NI IE Traffic'!A113</f>
        <v>12 months to Oct 2022</v>
      </c>
      <c r="B101" s="459">
        <f>('NI IE Traffic'!B113-'NI IE Traffic'!B101)/'NI IE Traffic'!B101</f>
        <v>0.30134996952842952</v>
      </c>
      <c r="C101" s="459">
        <f>('NI IE Traffic'!C113-'NI IE Traffic'!C101)/'NI IE Traffic'!C101</f>
        <v>0.16666940381918466</v>
      </c>
      <c r="D101" s="459">
        <f>('NI IE Traffic'!D113-'NI IE Traffic'!D101)/'NI IE Traffic'!D101</f>
        <v>-2.4552721346936236E-2</v>
      </c>
      <c r="E101" s="459">
        <f>('NI IE Traffic'!E113-'NI IE Traffic'!E101)/'NI IE Traffic'!E101</f>
        <v>6.8078820859269508E-3</v>
      </c>
      <c r="F101" s="459">
        <f>('NI IE Traffic'!F113-'NI IE Traffic'!F101)/'NI IE Traffic'!F101</f>
        <v>0.39328088771795661</v>
      </c>
      <c r="G101" s="459">
        <f>('NI IE Traffic'!G113-'NI IE Traffic'!G101)/'NI IE Traffic'!G101</f>
        <v>2.3369964290526086E-2</v>
      </c>
      <c r="H101" s="459">
        <f>('NI IE Traffic'!H113-'NI IE Traffic'!H101)/'NI IE Traffic'!H101</f>
        <v>0.14970017368612912</v>
      </c>
      <c r="I101" s="458">
        <f>('NI IE Traffic'!I113-'NI IE Traffic'!I101)/'NI IE Traffic'!I101</f>
        <v>0.24722387291592046</v>
      </c>
    </row>
    <row r="102" spans="1:9" ht="15.5">
      <c r="A102" s="455" t="str">
        <f>'NI IE Traffic'!A114</f>
        <v>12 months to Nov 2022</v>
      </c>
      <c r="B102" s="459">
        <f>('NI IE Traffic'!B114-'NI IE Traffic'!B102)/'NI IE Traffic'!B102</f>
        <v>0.261824273108057</v>
      </c>
      <c r="C102" s="459">
        <f>('NI IE Traffic'!C114-'NI IE Traffic'!C102)/'NI IE Traffic'!C102</f>
        <v>0.14199602943212</v>
      </c>
      <c r="D102" s="459">
        <f>('NI IE Traffic'!D114-'NI IE Traffic'!D102)/'NI IE Traffic'!D102</f>
        <v>-4.1944889079071068E-2</v>
      </c>
      <c r="E102" s="459">
        <f>('NI IE Traffic'!E114-'NI IE Traffic'!E102)/'NI IE Traffic'!E102</f>
        <v>6.0665987045639799E-4</v>
      </c>
      <c r="F102" s="459">
        <f>('NI IE Traffic'!F114-'NI IE Traffic'!F102)/'NI IE Traffic'!F102</f>
        <v>0.35915337878849751</v>
      </c>
      <c r="G102" s="459">
        <f>('NI IE Traffic'!G114-'NI IE Traffic'!G102)/'NI IE Traffic'!G102</f>
        <v>1.1783878457824436E-2</v>
      </c>
      <c r="H102" s="459">
        <f>('NI IE Traffic'!H114-'NI IE Traffic'!H102)/'NI IE Traffic'!H102</f>
        <v>0.15141221384114675</v>
      </c>
      <c r="I102" s="458">
        <f>('NI IE Traffic'!I114-'NI IE Traffic'!I102)/'NI IE Traffic'!I102</f>
        <v>0.2144713886651633</v>
      </c>
    </row>
    <row r="103" spans="1:9" ht="15.5">
      <c r="A103" s="275" t="s">
        <v>1398</v>
      </c>
      <c r="B103" s="459">
        <f>('NI IE Traffic'!B115-'NI IE Traffic'!B103)/'NI IE Traffic'!B103</f>
        <v>0.24284100948255327</v>
      </c>
      <c r="C103" s="459">
        <f>('NI IE Traffic'!C115-'NI IE Traffic'!C103)/'NI IE Traffic'!C103</f>
        <v>0.12705445219966194</v>
      </c>
      <c r="D103" s="459">
        <f>('NI IE Traffic'!D115-'NI IE Traffic'!D103)/'NI IE Traffic'!D103</f>
        <v>-4.7422361189490392E-2</v>
      </c>
      <c r="E103" s="459">
        <f>('NI IE Traffic'!E115-'NI IE Traffic'!E103)/'NI IE Traffic'!E103</f>
        <v>3.477754386619532E-3</v>
      </c>
      <c r="F103" s="459">
        <f>('NI IE Traffic'!F115-'NI IE Traffic'!F103)/'NI IE Traffic'!F103</f>
        <v>0.34547187916020566</v>
      </c>
      <c r="G103" s="459">
        <f>('NI IE Traffic'!G115-'NI IE Traffic'!G103)/'NI IE Traffic'!G103</f>
        <v>1.1206754195931829E-2</v>
      </c>
      <c r="H103" s="459">
        <f>('NI IE Traffic'!H115-'NI IE Traffic'!H103)/'NI IE Traffic'!H103</f>
        <v>0.15829067447865466</v>
      </c>
      <c r="I103" s="458">
        <f>('NI IE Traffic'!I115-'NI IE Traffic'!I103)/'NI IE Traffic'!I103</f>
        <v>0.19902679291740361</v>
      </c>
    </row>
    <row r="104" spans="1:9" ht="15.5">
      <c r="A104" s="275" t="s">
        <v>1611</v>
      </c>
      <c r="B104" s="459">
        <f>('NI IE Traffic'!B116-'NI IE Traffic'!B104)/'NI IE Traffic'!B104</f>
        <v>0.20161007801994521</v>
      </c>
      <c r="C104" s="459">
        <f>('NI IE Traffic'!C116-'NI IE Traffic'!C104)/'NI IE Traffic'!C104</f>
        <v>9.8243347036141598E-2</v>
      </c>
      <c r="D104" s="459">
        <f>('NI IE Traffic'!D116-'NI IE Traffic'!D104)/'NI IE Traffic'!D104</f>
        <v>-6.4054287490055803E-2</v>
      </c>
      <c r="E104" s="459">
        <f>('NI IE Traffic'!E116-'NI IE Traffic'!E104)/'NI IE Traffic'!E104</f>
        <v>-6.7961238601305981E-3</v>
      </c>
      <c r="F104" s="459">
        <f>('NI IE Traffic'!F116-'NI IE Traffic'!F104)/'NI IE Traffic'!F104</f>
        <v>0.31960883164814852</v>
      </c>
      <c r="G104" s="459">
        <f>('NI IE Traffic'!G116-'NI IE Traffic'!G104)/'NI IE Traffic'!G104</f>
        <v>-8.7481323707852467E-3</v>
      </c>
      <c r="H104" s="459">
        <f>('NI IE Traffic'!H116-'NI IE Traffic'!H104)/'NI IE Traffic'!H104</f>
        <v>0.12937729793462227</v>
      </c>
      <c r="I104" s="458">
        <f>('NI IE Traffic'!I116-'NI IE Traffic'!I104)/'NI IE Traffic'!I104</f>
        <v>0.16355056215468919</v>
      </c>
    </row>
    <row r="105" spans="1:9" ht="15.5">
      <c r="A105" s="275" t="s">
        <v>1612</v>
      </c>
      <c r="B105" s="459">
        <f>('NI IE Traffic'!B117-'NI IE Traffic'!B105)/'NI IE Traffic'!B105</f>
        <v>0.15919100929018642</v>
      </c>
      <c r="C105" s="459">
        <f>('NI IE Traffic'!C117-'NI IE Traffic'!C105)/'NI IE Traffic'!C105</f>
        <v>6.9964845707719422E-2</v>
      </c>
      <c r="D105" s="459">
        <f>('NI IE Traffic'!D117-'NI IE Traffic'!D105)/'NI IE Traffic'!D105</f>
        <v>-7.3747723545918617E-2</v>
      </c>
      <c r="E105" s="459">
        <f>('NI IE Traffic'!E117-'NI IE Traffic'!E105)/'NI IE Traffic'!E105</f>
        <v>-1.2734030715868452E-2</v>
      </c>
      <c r="F105" s="459">
        <f>('NI IE Traffic'!F117-'NI IE Traffic'!F105)/'NI IE Traffic'!F105</f>
        <v>0.29474978078074449</v>
      </c>
      <c r="G105" s="459">
        <f>('NI IE Traffic'!G117-'NI IE Traffic'!G105)/'NI IE Traffic'!G105</f>
        <v>-1.5286471925690142E-2</v>
      </c>
      <c r="H105" s="459">
        <f>('NI IE Traffic'!H117-'NI IE Traffic'!H105)/'NI IE Traffic'!H105</f>
        <v>0.14610495002633817</v>
      </c>
      <c r="I105" s="458">
        <f>('NI IE Traffic'!I117-'NI IE Traffic'!I105)/'NI IE Traffic'!I105</f>
        <v>0.12793438782583036</v>
      </c>
    </row>
    <row r="106" spans="1:9" ht="15.5">
      <c r="A106" s="642" t="s">
        <v>1623</v>
      </c>
      <c r="B106" s="646">
        <f>('NI IE Traffic'!B118-'NI IE Traffic'!B106)/'NI IE Traffic'!B106</f>
        <v>0.11736724675912118</v>
      </c>
      <c r="C106" s="646">
        <f>('NI IE Traffic'!C118-'NI IE Traffic'!C106)/'NI IE Traffic'!C106</f>
        <v>5.0590006047648801E-2</v>
      </c>
      <c r="D106" s="646">
        <f>('NI IE Traffic'!D118-'NI IE Traffic'!D106)/'NI IE Traffic'!D106</f>
        <v>-7.9134536446013176E-2</v>
      </c>
      <c r="E106" s="646">
        <f>('NI IE Traffic'!E118-'NI IE Traffic'!E106)/'NI IE Traffic'!E106</f>
        <v>-1.7476855518882024E-2</v>
      </c>
      <c r="F106" s="646">
        <f>('NI IE Traffic'!F118-'NI IE Traffic'!F106)/'NI IE Traffic'!F106</f>
        <v>0.26120469548224162</v>
      </c>
      <c r="G106" s="646">
        <f>('NI IE Traffic'!G118-'NI IE Traffic'!G106)/'NI IE Traffic'!G106</f>
        <v>-2.3107060600000836E-2</v>
      </c>
      <c r="H106" s="646">
        <f>('NI IE Traffic'!H118-'NI IE Traffic'!H106)/'NI IE Traffic'!H106</f>
        <v>7.6506835921731603E-2</v>
      </c>
      <c r="I106" s="645">
        <f>('NI IE Traffic'!I118-'NI IE Traffic'!I106)/'NI IE Traffic'!I106</f>
        <v>9.3681160779953213E-2</v>
      </c>
    </row>
    <row r="107" spans="1:9" ht="15.5">
      <c r="A107" s="642" t="s">
        <v>1624</v>
      </c>
      <c r="B107" s="646">
        <f>('NI IE Traffic'!B119-'NI IE Traffic'!B107)/'NI IE Traffic'!B107</f>
        <v>8.3314173434043001E-2</v>
      </c>
      <c r="C107" s="646">
        <f>('NI IE Traffic'!C119-'NI IE Traffic'!C107)/'NI IE Traffic'!C107</f>
        <v>3.4675456879890612E-2</v>
      </c>
      <c r="D107" s="646">
        <f>('NI IE Traffic'!D119-'NI IE Traffic'!D107)/'NI IE Traffic'!D107</f>
        <v>-7.9759930241231694E-2</v>
      </c>
      <c r="E107" s="646">
        <f>('NI IE Traffic'!E119-'NI IE Traffic'!E107)/'NI IE Traffic'!E107</f>
        <v>-1.8673849843324757E-2</v>
      </c>
      <c r="F107" s="646">
        <f>('NI IE Traffic'!F119-'NI IE Traffic'!F107)/'NI IE Traffic'!F107</f>
        <v>0.23565406560295965</v>
      </c>
      <c r="G107" s="646">
        <f>('NI IE Traffic'!G119-'NI IE Traffic'!G107)/'NI IE Traffic'!G107</f>
        <v>-3.2021433393659551E-2</v>
      </c>
      <c r="H107" s="646">
        <f>('NI IE Traffic'!H119-'NI IE Traffic'!H107)/'NI IE Traffic'!H107</f>
        <v>5.2971369673731367E-2</v>
      </c>
      <c r="I107" s="645">
        <f>('NI IE Traffic'!I119-'NI IE Traffic'!I107)/'NI IE Traffic'!I107</f>
        <v>6.5935370543642638E-2</v>
      </c>
    </row>
    <row r="108" spans="1:9" ht="15.5">
      <c r="A108" s="642" t="s">
        <v>1625</v>
      </c>
      <c r="B108" s="646">
        <f>('NI IE Traffic'!B120-'NI IE Traffic'!B108)/'NI IE Traffic'!B108</f>
        <v>7.1065477967060781E-2</v>
      </c>
      <c r="C108" s="646">
        <f>('NI IE Traffic'!C120-'NI IE Traffic'!C108)/'NI IE Traffic'!C108</f>
        <v>3.0985312681716205E-2</v>
      </c>
      <c r="D108" s="646">
        <f>('NI IE Traffic'!D120-'NI IE Traffic'!D108)/'NI IE Traffic'!D108</f>
        <v>-7.8120618171097264E-2</v>
      </c>
      <c r="E108" s="646">
        <f>('NI IE Traffic'!E120-'NI IE Traffic'!E108)/'NI IE Traffic'!E108</f>
        <v>-1.6476389167893221E-2</v>
      </c>
      <c r="F108" s="646">
        <f>('NI IE Traffic'!F120-'NI IE Traffic'!F108)/'NI IE Traffic'!F108</f>
        <v>0.21003595431252486</v>
      </c>
      <c r="G108" s="646">
        <f>('NI IE Traffic'!G120-'NI IE Traffic'!G108)/'NI IE Traffic'!G108</f>
        <v>-2.3809016158990306E-2</v>
      </c>
      <c r="H108" s="646">
        <f>('NI IE Traffic'!H120-'NI IE Traffic'!H108)/'NI IE Traffic'!H108</f>
        <v>2.8404729608013983E-2</v>
      </c>
      <c r="I108" s="645">
        <f>('NI IE Traffic'!I120-'NI IE Traffic'!I108)/'NI IE Traffic'!I108</f>
        <v>5.6388104088158066E-2</v>
      </c>
    </row>
    <row r="109" spans="1:9" ht="15.5">
      <c r="A109" s="642" t="s">
        <v>1626</v>
      </c>
      <c r="B109" s="646">
        <f>('NI IE Traffic'!B121-'NI IE Traffic'!B109)/'NI IE Traffic'!B109</f>
        <v>6.8352476192917108E-2</v>
      </c>
      <c r="C109" s="646">
        <f>('NI IE Traffic'!C121-'NI IE Traffic'!C109)/'NI IE Traffic'!C109</f>
        <v>3.266184191414899E-2</v>
      </c>
      <c r="D109" s="646">
        <f>('NI IE Traffic'!D121-'NI IE Traffic'!D109)/'NI IE Traffic'!D109</f>
        <v>-6.7091328845614209E-2</v>
      </c>
      <c r="E109" s="646">
        <f>('NI IE Traffic'!E121-'NI IE Traffic'!E109)/'NI IE Traffic'!E109</f>
        <v>-1.3341820400497386E-2</v>
      </c>
      <c r="F109" s="646">
        <f>('NI IE Traffic'!F121-'NI IE Traffic'!F109)/'NI IE Traffic'!F109</f>
        <v>0.19197929145379844</v>
      </c>
      <c r="G109" s="646">
        <f>('NI IE Traffic'!G121-'NI IE Traffic'!G109)/'NI IE Traffic'!G109</f>
        <v>-8.6675860528832947E-3</v>
      </c>
      <c r="H109" s="646">
        <f>('NI IE Traffic'!H121-'NI IE Traffic'!H109)/'NI IE Traffic'!H109</f>
        <v>4.0427501060652252E-2</v>
      </c>
      <c r="I109" s="645">
        <f>('NI IE Traffic'!I121-'NI IE Traffic'!I109)/'NI IE Traffic'!I109</f>
        <v>5.5195940453625067E-2</v>
      </c>
    </row>
    <row r="110" spans="1:9" ht="15.5">
      <c r="A110" s="642" t="s">
        <v>1659</v>
      </c>
      <c r="B110" s="646">
        <f>('NI IE Traffic'!B122-'NI IE Traffic'!B110)/'NI IE Traffic'!B110</f>
        <v>6.5705584565106542E-2</v>
      </c>
      <c r="C110" s="646">
        <f>('NI IE Traffic'!C122-'NI IE Traffic'!C110)/'NI IE Traffic'!C110</f>
        <v>3.7653506754878642E-2</v>
      </c>
      <c r="D110" s="646">
        <f>('NI IE Traffic'!D122-'NI IE Traffic'!D110)/'NI IE Traffic'!D110</f>
        <v>-5.2487041832929238E-2</v>
      </c>
      <c r="E110" s="646">
        <f>('NI IE Traffic'!E122-'NI IE Traffic'!E110)/'NI IE Traffic'!E110</f>
        <v>-1.2851709360034415E-2</v>
      </c>
      <c r="F110" s="646">
        <f>('NI IE Traffic'!F122-'NI IE Traffic'!F110)/'NI IE Traffic'!F110</f>
        <v>0.1713511619120551</v>
      </c>
      <c r="G110" s="646">
        <f>('NI IE Traffic'!G122-'NI IE Traffic'!G110)/'NI IE Traffic'!G110</f>
        <v>-8.1327527068981078E-3</v>
      </c>
      <c r="H110" s="646">
        <f>('NI IE Traffic'!H122-'NI IE Traffic'!H110)/'NI IE Traffic'!H110</f>
        <v>3.8374301760022594E-3</v>
      </c>
      <c r="I110" s="645">
        <f>('NI IE Traffic'!I122-'NI IE Traffic'!I110)/'NI IE Traffic'!I110</f>
        <v>5.4131373512625924E-2</v>
      </c>
    </row>
    <row r="111" spans="1:9" ht="15.5">
      <c r="A111" s="275" t="s">
        <v>1711</v>
      </c>
      <c r="B111" s="646">
        <f>('NI IE Traffic'!B123-'NI IE Traffic'!B111)/'NI IE Traffic'!B111</f>
        <v>6.0985585527216474E-2</v>
      </c>
      <c r="C111" s="646">
        <f>('NI IE Traffic'!C123-'NI IE Traffic'!C111)/'NI IE Traffic'!C111</f>
        <v>3.5745402244315889E-2</v>
      </c>
      <c r="D111" s="646">
        <f>('NI IE Traffic'!D123-'NI IE Traffic'!D111)/'NI IE Traffic'!D111</f>
        <v>-4.3668159848814475E-2</v>
      </c>
      <c r="E111" s="646">
        <f>('NI IE Traffic'!E123-'NI IE Traffic'!E111)/'NI IE Traffic'!E111</f>
        <v>-1.7325751644848768E-2</v>
      </c>
      <c r="F111" s="646">
        <f>('NI IE Traffic'!F123-'NI IE Traffic'!F111)/'NI IE Traffic'!F111</f>
        <v>0.16063811013974938</v>
      </c>
      <c r="G111" s="646">
        <f>('NI IE Traffic'!G123-'NI IE Traffic'!G111)/'NI IE Traffic'!G111</f>
        <v>-1.3405168834919962E-2</v>
      </c>
      <c r="H111" s="646">
        <f>('NI IE Traffic'!H123-'NI IE Traffic'!H111)/'NI IE Traffic'!H111</f>
        <v>-2.4139609738367443E-2</v>
      </c>
      <c r="I111" s="645">
        <f>('NI IE Traffic'!I123-'NI IE Traffic'!I111)/'NI IE Traffic'!I111</f>
        <v>5.0068792365963448E-2</v>
      </c>
    </row>
  </sheetData>
  <hyperlinks>
    <hyperlink ref="A7" location="Contents!A1" display="&lt;&lt; link back to contents &gt;&gt;"/>
  </hyperlinks>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showGridLines="0" topLeftCell="A4" zoomScale="90" zoomScaleNormal="90" workbookViewId="0">
      <selection activeCell="AB41" sqref="AB41"/>
    </sheetView>
  </sheetViews>
  <sheetFormatPr defaultRowHeight="14.5"/>
  <sheetData>
    <row r="1" spans="1:12" s="3" customFormat="1" ht="28.5" customHeight="1" thickBot="1">
      <c r="A1" s="213" t="s">
        <v>1081</v>
      </c>
      <c r="B1" s="261"/>
      <c r="C1" s="261"/>
      <c r="D1" s="26"/>
      <c r="E1" s="26"/>
      <c r="F1" s="261"/>
      <c r="G1" s="26"/>
      <c r="H1" s="261"/>
      <c r="I1" s="26"/>
      <c r="J1" s="26"/>
      <c r="K1" s="26"/>
      <c r="L1" s="26"/>
    </row>
    <row r="2" spans="1:12" s="3" customFormat="1" ht="28.5" customHeight="1" thickTop="1">
      <c r="A2" s="114" t="s">
        <v>619</v>
      </c>
      <c r="B2" s="261"/>
      <c r="C2" s="261"/>
      <c r="D2" s="26"/>
      <c r="E2" s="26"/>
      <c r="F2" s="261"/>
      <c r="G2" s="26"/>
      <c r="H2" s="261"/>
      <c r="I2" s="26"/>
      <c r="J2" s="26"/>
      <c r="K2" s="26"/>
      <c r="L2" s="26"/>
    </row>
    <row r="3" spans="1:12" s="113" customFormat="1" ht="28.5" customHeight="1">
      <c r="A3" s="4" t="s">
        <v>617</v>
      </c>
      <c r="B3" s="262"/>
      <c r="C3" s="262"/>
      <c r="D3" s="201"/>
      <c r="E3" s="201"/>
      <c r="F3" s="262"/>
      <c r="G3" s="201"/>
      <c r="H3" s="262"/>
      <c r="I3" s="201"/>
      <c r="J3" s="201"/>
      <c r="K3" s="201"/>
      <c r="L3" s="201"/>
    </row>
    <row r="4" spans="1:12" s="46" customFormat="1" ht="28.5" customHeight="1">
      <c r="A4" s="114" t="s">
        <v>606</v>
      </c>
      <c r="B4" s="263"/>
      <c r="C4" s="263"/>
      <c r="D4" s="202"/>
      <c r="E4" s="202"/>
      <c r="F4" s="263"/>
      <c r="G4" s="202"/>
      <c r="H4" s="263"/>
      <c r="I4" s="202"/>
      <c r="J4" s="202"/>
      <c r="K4" s="202"/>
      <c r="L4" s="202"/>
    </row>
    <row r="5" spans="1:12" s="3" customFormat="1" ht="28.5" customHeight="1">
      <c r="A5" s="114" t="s">
        <v>515</v>
      </c>
      <c r="B5" s="220"/>
      <c r="C5" s="148"/>
      <c r="D5" s="220"/>
      <c r="E5" s="148"/>
      <c r="F5" s="220"/>
      <c r="G5" s="148"/>
      <c r="H5" s="220"/>
      <c r="I5" s="148"/>
      <c r="J5" s="148"/>
      <c r="K5" s="220"/>
      <c r="L5" s="148"/>
    </row>
    <row r="6" spans="1:12" s="3" customFormat="1" ht="38.65" customHeight="1">
      <c r="A6" s="114" t="s">
        <v>618</v>
      </c>
      <c r="B6" s="220"/>
      <c r="C6" s="148"/>
      <c r="D6" s="220"/>
      <c r="E6" s="148"/>
      <c r="F6" s="220"/>
      <c r="G6" s="148"/>
      <c r="H6" s="220"/>
      <c r="I6" s="148"/>
      <c r="J6" s="148"/>
      <c r="K6" s="220"/>
      <c r="L6" s="148"/>
    </row>
    <row r="7" spans="1:12" s="4" customFormat="1" ht="30" customHeight="1">
      <c r="A7" s="5" t="s">
        <v>97</v>
      </c>
      <c r="G7" s="113"/>
      <c r="H7" s="113"/>
      <c r="I7" s="113"/>
    </row>
  </sheetData>
  <hyperlinks>
    <hyperlink ref="A7" location="Contents!A1" display="&lt;&lt; link back to contents &gt;&gt;"/>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0"/>
  <sheetViews>
    <sheetView topLeftCell="A4" workbookViewId="0">
      <pane xSplit="1" ySplit="8" topLeftCell="B12" activePane="bottomRight" state="frozen"/>
      <selection activeCell="A4" sqref="A4"/>
      <selection pane="topRight" activeCell="B4" sqref="B4"/>
      <selection pane="bottomLeft" activeCell="A9" sqref="A9"/>
      <selection pane="bottomRight" activeCell="A5" sqref="A5"/>
    </sheetView>
  </sheetViews>
  <sheetFormatPr defaultColWidth="8.7265625" defaultRowHeight="14.5"/>
  <cols>
    <col min="1" max="1" width="29" style="194" customWidth="1"/>
    <col min="2" max="3" width="14" style="1" customWidth="1"/>
    <col min="4" max="5" width="22.54296875" style="1" customWidth="1"/>
    <col min="6" max="7" width="28.26953125" style="1" customWidth="1"/>
    <col min="8" max="9" width="21.7265625" style="1" customWidth="1"/>
    <col min="10" max="56" width="14.453125" style="1" bestFit="1" customWidth="1"/>
    <col min="57" max="57" width="14.453125" style="1" customWidth="1"/>
    <col min="58" max="61" width="14.453125" style="1" bestFit="1" customWidth="1"/>
    <col min="62" max="62" width="14.453125" style="1" customWidth="1"/>
    <col min="63" max="109" width="14.453125" style="1" bestFit="1" customWidth="1"/>
    <col min="110" max="111" width="13.26953125" style="1" bestFit="1" customWidth="1"/>
    <col min="112" max="186" width="10.26953125" style="1" bestFit="1" customWidth="1"/>
    <col min="187" max="189" width="7.54296875" style="1" bestFit="1" customWidth="1"/>
    <col min="190" max="191" width="8.7265625" style="1" bestFit="1" customWidth="1"/>
    <col min="192" max="192" width="10.26953125" style="1" bestFit="1" customWidth="1"/>
    <col min="193" max="193" width="8.7265625" style="1" bestFit="1" customWidth="1"/>
    <col min="194" max="194" width="9.54296875" style="1" bestFit="1" customWidth="1"/>
    <col min="195" max="195" width="9.453125" style="1" bestFit="1" customWidth="1"/>
    <col min="196" max="198" width="9.453125" style="1" customWidth="1"/>
    <col min="199" max="199" width="7.7265625" style="1" bestFit="1" customWidth="1"/>
    <col min="200" max="200" width="8.54296875" style="1" bestFit="1" customWidth="1"/>
    <col min="201" max="201" width="7.54296875" style="1" bestFit="1" customWidth="1"/>
    <col min="202" max="203" width="6.26953125" style="1" bestFit="1" customWidth="1"/>
    <col min="204" max="205" width="5.26953125" style="1" bestFit="1" customWidth="1"/>
    <col min="206" max="206" width="6.7265625" style="1" bestFit="1" customWidth="1"/>
    <col min="207" max="207" width="10.26953125" style="1" bestFit="1" customWidth="1"/>
    <col min="208" max="208" width="7.7265625" style="1" bestFit="1" customWidth="1"/>
    <col min="209" max="209" width="9.54296875" style="1" bestFit="1" customWidth="1"/>
    <col min="210" max="210" width="9.453125" style="1" bestFit="1" customWidth="1"/>
    <col min="211" max="16384" width="8.7265625" style="1"/>
  </cols>
  <sheetData>
    <row r="1" spans="1:109" s="3" customFormat="1" ht="28.5" customHeight="1" thickBot="1">
      <c r="A1" s="170" t="s">
        <v>516</v>
      </c>
      <c r="B1" s="133"/>
      <c r="C1" s="133"/>
      <c r="D1" s="133"/>
      <c r="E1" s="133"/>
      <c r="F1" s="133"/>
      <c r="G1" s="133"/>
      <c r="H1" s="133"/>
      <c r="I1" s="133"/>
    </row>
    <row r="2" spans="1:109" s="3" customFormat="1" ht="28.5" customHeight="1" thickTop="1">
      <c r="A2" s="171" t="s">
        <v>500</v>
      </c>
      <c r="B2" s="133"/>
      <c r="C2" s="133"/>
      <c r="D2" s="133"/>
      <c r="E2" s="133"/>
      <c r="F2" s="133"/>
      <c r="G2" s="133"/>
      <c r="H2" s="133"/>
      <c r="I2" s="133"/>
    </row>
    <row r="3" spans="1:109" s="113" customFormat="1" ht="28.5" customHeight="1">
      <c r="A3" s="186" t="s">
        <v>499</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row>
    <row r="4" spans="1:109" s="3" customFormat="1" ht="20.65" customHeight="1">
      <c r="A4" s="749" t="s">
        <v>516</v>
      </c>
      <c r="B4" s="184"/>
      <c r="C4" s="185"/>
      <c r="D4" s="133"/>
      <c r="E4" s="133"/>
      <c r="F4" s="133"/>
      <c r="G4" s="133"/>
      <c r="H4" s="133"/>
      <c r="I4" s="25"/>
      <c r="J4" s="25"/>
    </row>
    <row r="5" spans="1:109" s="3" customFormat="1" ht="20.65" customHeight="1">
      <c r="A5" s="171"/>
      <c r="B5" s="184"/>
      <c r="C5" s="185"/>
      <c r="D5" s="133"/>
      <c r="E5" s="133"/>
      <c r="F5" s="133"/>
      <c r="G5" s="133"/>
      <c r="H5" s="133"/>
      <c r="I5" s="25"/>
      <c r="J5" s="25"/>
    </row>
    <row r="6" spans="1:109" s="113" customFormat="1" ht="20.65" customHeight="1">
      <c r="A6" s="186" t="s">
        <v>499</v>
      </c>
      <c r="B6" s="164"/>
      <c r="C6" s="16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row>
    <row r="7" spans="1:109" s="46" customFormat="1" ht="28.5" customHeight="1">
      <c r="A7" s="171" t="s">
        <v>497</v>
      </c>
      <c r="B7" s="189"/>
      <c r="C7" s="189"/>
      <c r="D7" s="189"/>
      <c r="E7" s="189"/>
      <c r="F7" s="189"/>
      <c r="G7" s="189"/>
      <c r="H7" s="189"/>
      <c r="I7" s="189"/>
      <c r="J7" s="182"/>
      <c r="K7" s="182"/>
      <c r="L7" s="182"/>
      <c r="M7" s="182"/>
    </row>
    <row r="8" spans="1:109" s="46" customFormat="1" ht="28.5" customHeight="1">
      <c r="A8" s="171" t="s">
        <v>498</v>
      </c>
      <c r="B8" s="189"/>
      <c r="C8" s="189"/>
      <c r="D8" s="189"/>
      <c r="E8" s="189"/>
      <c r="F8" s="189"/>
      <c r="G8" s="189"/>
      <c r="H8" s="189"/>
      <c r="I8" s="189"/>
      <c r="J8" s="182"/>
      <c r="K8" s="182"/>
      <c r="L8" s="182"/>
      <c r="M8" s="182"/>
    </row>
    <row r="9" spans="1:109" s="3" customFormat="1" ht="28.5" customHeight="1">
      <c r="A9" s="173" t="s">
        <v>501</v>
      </c>
      <c r="B9" s="23"/>
      <c r="C9" s="23"/>
      <c r="D9" s="23"/>
      <c r="E9" s="23"/>
      <c r="F9" s="23"/>
      <c r="G9" s="23"/>
      <c r="H9" s="23"/>
      <c r="I9" s="23"/>
      <c r="J9" s="23"/>
      <c r="K9" s="23"/>
      <c r="L9" s="23"/>
      <c r="M9" s="23"/>
    </row>
    <row r="10" spans="1:109" s="4" customFormat="1" ht="28.5" customHeight="1">
      <c r="A10" s="174" t="s">
        <v>97</v>
      </c>
    </row>
    <row r="11" spans="1:109" s="195" customFormat="1" ht="65.150000000000006" customHeight="1">
      <c r="A11" s="669" t="s">
        <v>323</v>
      </c>
      <c r="B11" s="668" t="s">
        <v>92</v>
      </c>
      <c r="C11" s="668" t="s">
        <v>502</v>
      </c>
      <c r="D11" s="668" t="s">
        <v>93</v>
      </c>
      <c r="E11" s="668" t="s">
        <v>503</v>
      </c>
      <c r="F11" s="668" t="s">
        <v>94</v>
      </c>
      <c r="G11" s="668" t="s">
        <v>504</v>
      </c>
      <c r="H11" s="668" t="s">
        <v>95</v>
      </c>
      <c r="I11" s="668" t="s">
        <v>505</v>
      </c>
    </row>
    <row r="12" spans="1:109">
      <c r="A12" s="674" t="s">
        <v>748</v>
      </c>
      <c r="B12" s="675">
        <v>6906629</v>
      </c>
      <c r="C12" s="675"/>
      <c r="D12" s="675">
        <v>2397312</v>
      </c>
      <c r="E12" s="675"/>
      <c r="F12" s="675">
        <v>4103620</v>
      </c>
      <c r="G12" s="675"/>
      <c r="H12" s="675">
        <v>405697</v>
      </c>
      <c r="I12" s="675"/>
    </row>
    <row r="13" spans="1:109">
      <c r="A13" s="670" t="s">
        <v>749</v>
      </c>
      <c r="B13" s="196">
        <v>6904181</v>
      </c>
      <c r="C13" s="196"/>
      <c r="D13" s="196">
        <v>2372544</v>
      </c>
      <c r="E13" s="196"/>
      <c r="F13" s="196">
        <v>4124219</v>
      </c>
      <c r="G13" s="196"/>
      <c r="H13" s="196">
        <v>407418</v>
      </c>
      <c r="I13" s="196"/>
    </row>
    <row r="14" spans="1:109">
      <c r="A14" s="670" t="s">
        <v>750</v>
      </c>
      <c r="B14" s="196">
        <v>6911208</v>
      </c>
      <c r="C14" s="196"/>
      <c r="D14" s="196">
        <v>2357425</v>
      </c>
      <c r="E14" s="196"/>
      <c r="F14" s="196">
        <v>4144428</v>
      </c>
      <c r="G14" s="196"/>
      <c r="H14" s="196">
        <v>409355</v>
      </c>
      <c r="I14" s="196"/>
    </row>
    <row r="15" spans="1:109">
      <c r="A15" s="670" t="s">
        <v>751</v>
      </c>
      <c r="B15" s="196">
        <v>6927512</v>
      </c>
      <c r="C15" s="196"/>
      <c r="D15" s="196">
        <v>2343323</v>
      </c>
      <c r="E15" s="196"/>
      <c r="F15" s="196">
        <v>4173931</v>
      </c>
      <c r="G15" s="196"/>
      <c r="H15" s="196">
        <v>410258</v>
      </c>
      <c r="I15" s="196"/>
    </row>
    <row r="16" spans="1:109">
      <c r="A16" s="670" t="s">
        <v>752</v>
      </c>
      <c r="B16" s="196">
        <v>6950724</v>
      </c>
      <c r="C16" s="196"/>
      <c r="D16" s="196">
        <v>2331523</v>
      </c>
      <c r="E16" s="196"/>
      <c r="F16" s="196">
        <v>4205060</v>
      </c>
      <c r="G16" s="196"/>
      <c r="H16" s="196">
        <v>414141</v>
      </c>
      <c r="I16" s="196"/>
    </row>
    <row r="17" spans="1:9">
      <c r="A17" s="670" t="s">
        <v>753</v>
      </c>
      <c r="B17" s="196">
        <v>6977518</v>
      </c>
      <c r="C17" s="196"/>
      <c r="D17" s="196">
        <v>2332145</v>
      </c>
      <c r="E17" s="196"/>
      <c r="F17" s="196">
        <v>4231753</v>
      </c>
      <c r="G17" s="196"/>
      <c r="H17" s="196">
        <v>413620</v>
      </c>
      <c r="I17" s="196"/>
    </row>
    <row r="18" spans="1:9">
      <c r="A18" s="670" t="s">
        <v>754</v>
      </c>
      <c r="B18" s="196">
        <v>6989316</v>
      </c>
      <c r="C18" s="196"/>
      <c r="D18" s="196">
        <v>2311355</v>
      </c>
      <c r="E18" s="196"/>
      <c r="F18" s="196">
        <v>4266383</v>
      </c>
      <c r="G18" s="196"/>
      <c r="H18" s="196">
        <v>411578</v>
      </c>
      <c r="I18" s="196"/>
    </row>
    <row r="19" spans="1:9">
      <c r="A19" s="670" t="s">
        <v>755</v>
      </c>
      <c r="B19" s="196">
        <v>6965252</v>
      </c>
      <c r="C19" s="196"/>
      <c r="D19" s="196">
        <v>2280645</v>
      </c>
      <c r="E19" s="196"/>
      <c r="F19" s="196">
        <v>4276731</v>
      </c>
      <c r="G19" s="196"/>
      <c r="H19" s="196">
        <v>407876</v>
      </c>
      <c r="I19" s="196"/>
    </row>
    <row r="20" spans="1:9">
      <c r="A20" s="670" t="s">
        <v>756</v>
      </c>
      <c r="B20" s="196">
        <v>6957532</v>
      </c>
      <c r="C20" s="196"/>
      <c r="D20" s="196">
        <v>2252428</v>
      </c>
      <c r="E20" s="196"/>
      <c r="F20" s="196">
        <v>4299823</v>
      </c>
      <c r="G20" s="196"/>
      <c r="H20" s="196">
        <v>405281</v>
      </c>
      <c r="I20" s="196"/>
    </row>
    <row r="21" spans="1:9">
      <c r="A21" s="670" t="s">
        <v>757</v>
      </c>
      <c r="B21" s="196">
        <v>6953131</v>
      </c>
      <c r="C21" s="196"/>
      <c r="D21" s="196">
        <v>2232956</v>
      </c>
      <c r="E21" s="196"/>
      <c r="F21" s="196">
        <v>4316812</v>
      </c>
      <c r="G21" s="196"/>
      <c r="H21" s="196">
        <v>403363</v>
      </c>
      <c r="I21" s="196"/>
    </row>
    <row r="22" spans="1:9">
      <c r="A22" s="670" t="s">
        <v>758</v>
      </c>
      <c r="B22" s="196">
        <v>6941386</v>
      </c>
      <c r="C22" s="196"/>
      <c r="D22" s="196">
        <v>2220133</v>
      </c>
      <c r="E22" s="196"/>
      <c r="F22" s="196">
        <v>4320697</v>
      </c>
      <c r="G22" s="196"/>
      <c r="H22" s="196">
        <v>400556</v>
      </c>
      <c r="I22" s="196"/>
    </row>
    <row r="23" spans="1:9">
      <c r="A23" s="670" t="s">
        <v>759</v>
      </c>
      <c r="B23" s="196">
        <v>6951394</v>
      </c>
      <c r="C23" s="196"/>
      <c r="D23" s="196">
        <v>2235999</v>
      </c>
      <c r="E23" s="196"/>
      <c r="F23" s="196">
        <v>4316665</v>
      </c>
      <c r="G23" s="196"/>
      <c r="H23" s="196">
        <v>398730</v>
      </c>
      <c r="I23" s="196"/>
    </row>
    <row r="24" spans="1:9">
      <c r="A24" s="670" t="s">
        <v>645</v>
      </c>
      <c r="B24" s="196">
        <v>6958096</v>
      </c>
      <c r="C24" s="79">
        <f>(B24-B12)/B12</f>
        <v>7.4518263540722975E-3</v>
      </c>
      <c r="D24" s="196">
        <v>2246202</v>
      </c>
      <c r="E24" s="79">
        <f>(D24-D12)/D12</f>
        <v>-6.3033097068716959E-2</v>
      </c>
      <c r="F24" s="196">
        <v>4313685</v>
      </c>
      <c r="G24" s="79">
        <f>(F24-F12)/F12</f>
        <v>5.11901686803359E-2</v>
      </c>
      <c r="H24" s="196">
        <v>398209</v>
      </c>
      <c r="I24" s="79">
        <f>(H24-H12)/H12</f>
        <v>-1.8457124405652496E-2</v>
      </c>
    </row>
    <row r="25" spans="1:9">
      <c r="A25" s="676" t="s">
        <v>646</v>
      </c>
      <c r="B25" s="677">
        <v>6944742</v>
      </c>
      <c r="C25" s="678">
        <f t="shared" ref="C25:C88" si="0">(B25-B13)/B13</f>
        <v>5.8748459810077404E-3</v>
      </c>
      <c r="D25" s="677">
        <v>2247102</v>
      </c>
      <c r="E25" s="678">
        <f t="shared" ref="E25:E88" si="1">(D25-D13)/D13</f>
        <v>-5.2872359796067005E-2</v>
      </c>
      <c r="F25" s="677">
        <v>4302248</v>
      </c>
      <c r="G25" s="678">
        <f t="shared" ref="G25:G88" si="2">(F25-F13)/F13</f>
        <v>4.3166718353220328E-2</v>
      </c>
      <c r="H25" s="677">
        <v>395392</v>
      </c>
      <c r="I25" s="678">
        <f t="shared" ref="I25:I88" si="3">(H25-H13)/H13</f>
        <v>-2.9517596178862987E-2</v>
      </c>
    </row>
    <row r="26" spans="1:9">
      <c r="A26" s="670" t="s">
        <v>647</v>
      </c>
      <c r="B26" s="196">
        <v>6936207</v>
      </c>
      <c r="C26" s="79">
        <f t="shared" si="0"/>
        <v>3.617167939381943E-3</v>
      </c>
      <c r="D26" s="196">
        <v>2242568</v>
      </c>
      <c r="E26" s="79">
        <f t="shared" si="1"/>
        <v>-4.8721380319628409E-2</v>
      </c>
      <c r="F26" s="196">
        <v>4301946</v>
      </c>
      <c r="G26" s="79">
        <f t="shared" si="2"/>
        <v>3.8007174934635131E-2</v>
      </c>
      <c r="H26" s="196">
        <v>391693</v>
      </c>
      <c r="I26" s="79">
        <f t="shared" si="3"/>
        <v>-4.3145924686396893E-2</v>
      </c>
    </row>
    <row r="27" spans="1:9">
      <c r="A27" s="670" t="s">
        <v>648</v>
      </c>
      <c r="B27" s="196">
        <v>6936038</v>
      </c>
      <c r="C27" s="79">
        <f t="shared" si="0"/>
        <v>1.2307448908063963E-3</v>
      </c>
      <c r="D27" s="196">
        <v>2237178</v>
      </c>
      <c r="E27" s="79">
        <f t="shared" si="1"/>
        <v>-4.5296785803749635E-2</v>
      </c>
      <c r="F27" s="196">
        <v>4309529</v>
      </c>
      <c r="G27" s="79">
        <f t="shared" si="2"/>
        <v>3.2486881072063718E-2</v>
      </c>
      <c r="H27" s="196">
        <v>389331</v>
      </c>
      <c r="I27" s="79">
        <f t="shared" si="3"/>
        <v>-5.1009364838711248E-2</v>
      </c>
    </row>
    <row r="28" spans="1:9">
      <c r="A28" s="670" t="s">
        <v>649</v>
      </c>
      <c r="B28" s="196">
        <v>6900390</v>
      </c>
      <c r="C28" s="79">
        <f t="shared" si="0"/>
        <v>-7.2415477869643505E-3</v>
      </c>
      <c r="D28" s="196">
        <v>2240791</v>
      </c>
      <c r="E28" s="79">
        <f t="shared" si="1"/>
        <v>-3.891533559823343E-2</v>
      </c>
      <c r="F28" s="196">
        <v>4270779</v>
      </c>
      <c r="G28" s="79">
        <f t="shared" si="2"/>
        <v>1.5628552267981908E-2</v>
      </c>
      <c r="H28" s="196">
        <v>388820</v>
      </c>
      <c r="I28" s="79">
        <f t="shared" si="3"/>
        <v>-6.1141012360524556E-2</v>
      </c>
    </row>
    <row r="29" spans="1:9">
      <c r="A29" s="670" t="s">
        <v>650</v>
      </c>
      <c r="B29" s="196">
        <v>6889325</v>
      </c>
      <c r="C29" s="79">
        <f t="shared" si="0"/>
        <v>-1.2639594767079067E-2</v>
      </c>
      <c r="D29" s="196">
        <v>2258635</v>
      </c>
      <c r="E29" s="79">
        <f t="shared" si="1"/>
        <v>-3.1520338572430105E-2</v>
      </c>
      <c r="F29" s="196">
        <v>4242527</v>
      </c>
      <c r="G29" s="79">
        <f t="shared" si="2"/>
        <v>2.5459898061158106E-3</v>
      </c>
      <c r="H29" s="196">
        <v>388163</v>
      </c>
      <c r="I29" s="79">
        <f t="shared" si="3"/>
        <v>-6.1546830424060735E-2</v>
      </c>
    </row>
    <row r="30" spans="1:9">
      <c r="A30" s="670" t="s">
        <v>651</v>
      </c>
      <c r="B30" s="196">
        <v>6881076</v>
      </c>
      <c r="C30" s="79">
        <f t="shared" si="0"/>
        <v>-1.5486493957348616E-2</v>
      </c>
      <c r="D30" s="196">
        <v>2306835</v>
      </c>
      <c r="E30" s="79">
        <f t="shared" si="1"/>
        <v>-1.9555628624767724E-3</v>
      </c>
      <c r="F30" s="196">
        <v>4188096</v>
      </c>
      <c r="G30" s="79">
        <f t="shared" si="2"/>
        <v>-1.8349735595702497E-2</v>
      </c>
      <c r="H30" s="196">
        <v>386145</v>
      </c>
      <c r="I30" s="79">
        <f t="shared" si="3"/>
        <v>-6.179387625188907E-2</v>
      </c>
    </row>
    <row r="31" spans="1:9">
      <c r="A31" s="670" t="s">
        <v>652</v>
      </c>
      <c r="B31" s="196">
        <v>6891267</v>
      </c>
      <c r="C31" s="79">
        <f t="shared" si="0"/>
        <v>-1.0622013388747457E-2</v>
      </c>
      <c r="D31" s="196">
        <v>2374593</v>
      </c>
      <c r="E31" s="79">
        <f t="shared" si="1"/>
        <v>4.1193609702518369E-2</v>
      </c>
      <c r="F31" s="196">
        <v>4130271</v>
      </c>
      <c r="G31" s="79">
        <f t="shared" si="2"/>
        <v>-3.4245782584876157E-2</v>
      </c>
      <c r="H31" s="196">
        <v>386403</v>
      </c>
      <c r="I31" s="79">
        <f t="shared" si="3"/>
        <v>-5.2645902185958479E-2</v>
      </c>
    </row>
    <row r="32" spans="1:9">
      <c r="A32" s="670" t="s">
        <v>653</v>
      </c>
      <c r="B32" s="196">
        <v>6898944</v>
      </c>
      <c r="C32" s="79">
        <f t="shared" si="0"/>
        <v>-8.420802089016622E-3</v>
      </c>
      <c r="D32" s="196">
        <v>2433971</v>
      </c>
      <c r="E32" s="79">
        <f t="shared" si="1"/>
        <v>8.0598802714226606E-2</v>
      </c>
      <c r="F32" s="196">
        <v>4078870</v>
      </c>
      <c r="G32" s="79">
        <f t="shared" si="2"/>
        <v>-5.1386533817787385E-2</v>
      </c>
      <c r="H32" s="196">
        <v>386103</v>
      </c>
      <c r="I32" s="79">
        <f t="shared" si="3"/>
        <v>-4.7320254342049096E-2</v>
      </c>
    </row>
    <row r="33" spans="1:9">
      <c r="A33" s="670" t="s">
        <v>654</v>
      </c>
      <c r="B33" s="196">
        <v>6911496</v>
      </c>
      <c r="C33" s="79">
        <f t="shared" si="0"/>
        <v>-5.9879498890499832E-3</v>
      </c>
      <c r="D33" s="196">
        <v>2487656</v>
      </c>
      <c r="E33" s="79">
        <f t="shared" si="1"/>
        <v>0.11406404783614187</v>
      </c>
      <c r="F33" s="196">
        <v>4036613</v>
      </c>
      <c r="G33" s="79">
        <f t="shared" si="2"/>
        <v>-6.4908779905170758E-2</v>
      </c>
      <c r="H33" s="196">
        <v>387227</v>
      </c>
      <c r="I33" s="79">
        <f t="shared" si="3"/>
        <v>-4.0003669151607857E-2</v>
      </c>
    </row>
    <row r="34" spans="1:9">
      <c r="A34" s="670" t="s">
        <v>655</v>
      </c>
      <c r="B34" s="196">
        <v>6934470</v>
      </c>
      <c r="C34" s="79">
        <f t="shared" si="0"/>
        <v>-9.9634280531294469E-4</v>
      </c>
      <c r="D34" s="196">
        <v>2533278</v>
      </c>
      <c r="E34" s="79">
        <f t="shared" si="1"/>
        <v>0.14104785614195187</v>
      </c>
      <c r="F34" s="196">
        <v>4013188</v>
      </c>
      <c r="G34" s="79">
        <f t="shared" si="2"/>
        <v>-7.1171155950070092E-2</v>
      </c>
      <c r="H34" s="196">
        <v>388004</v>
      </c>
      <c r="I34" s="79">
        <f t="shared" si="3"/>
        <v>-3.1336442345140256E-2</v>
      </c>
    </row>
    <row r="35" spans="1:9">
      <c r="A35" s="670" t="s">
        <v>656</v>
      </c>
      <c r="B35" s="196">
        <v>6938550</v>
      </c>
      <c r="C35" s="79">
        <f t="shared" si="0"/>
        <v>-1.8476869531492532E-3</v>
      </c>
      <c r="D35" s="196">
        <v>2535135</v>
      </c>
      <c r="E35" s="79">
        <f t="shared" si="1"/>
        <v>0.1337818129614548</v>
      </c>
      <c r="F35" s="196">
        <v>4017026</v>
      </c>
      <c r="G35" s="79">
        <f t="shared" si="2"/>
        <v>-6.9414466955392648E-2</v>
      </c>
      <c r="H35" s="196">
        <v>386389</v>
      </c>
      <c r="I35" s="79">
        <f t="shared" si="3"/>
        <v>-3.0950768690592632E-2</v>
      </c>
    </row>
    <row r="36" spans="1:9">
      <c r="A36" s="679" t="s">
        <v>657</v>
      </c>
      <c r="B36" s="680">
        <v>6950068</v>
      </c>
      <c r="C36" s="681">
        <f t="shared" si="0"/>
        <v>-1.1537639032286994E-3</v>
      </c>
      <c r="D36" s="680">
        <v>2541759</v>
      </c>
      <c r="E36" s="681">
        <f t="shared" si="1"/>
        <v>0.13158077501489179</v>
      </c>
      <c r="F36" s="680">
        <v>4023336</v>
      </c>
      <c r="G36" s="681">
        <f t="shared" si="2"/>
        <v>-6.7308809057685021E-2</v>
      </c>
      <c r="H36" s="680">
        <v>384973</v>
      </c>
      <c r="I36" s="681">
        <f t="shared" si="3"/>
        <v>-3.3238826847208379E-2</v>
      </c>
    </row>
    <row r="37" spans="1:9">
      <c r="A37" s="670" t="s">
        <v>658</v>
      </c>
      <c r="B37" s="196">
        <v>6969781</v>
      </c>
      <c r="C37" s="79">
        <f t="shared" si="0"/>
        <v>3.6054615131850829E-3</v>
      </c>
      <c r="D37" s="196">
        <v>2553747</v>
      </c>
      <c r="E37" s="79">
        <f t="shared" si="1"/>
        <v>0.13646243027686328</v>
      </c>
      <c r="F37" s="196">
        <v>4030763</v>
      </c>
      <c r="G37" s="79">
        <f t="shared" si="2"/>
        <v>-6.3103056820527317E-2</v>
      </c>
      <c r="H37" s="196">
        <v>385271</v>
      </c>
      <c r="I37" s="79">
        <f t="shared" si="3"/>
        <v>-2.5597381838782778E-2</v>
      </c>
    </row>
    <row r="38" spans="1:9">
      <c r="A38" s="670" t="s">
        <v>659</v>
      </c>
      <c r="B38" s="196">
        <v>6975892</v>
      </c>
      <c r="C38" s="79">
        <f t="shared" si="0"/>
        <v>5.7214267105926914E-3</v>
      </c>
      <c r="D38" s="196">
        <v>2559419</v>
      </c>
      <c r="E38" s="79">
        <f t="shared" si="1"/>
        <v>0.14128936112528137</v>
      </c>
      <c r="F38" s="196">
        <v>4031538</v>
      </c>
      <c r="G38" s="79">
        <f t="shared" si="2"/>
        <v>-6.2857134887327734E-2</v>
      </c>
      <c r="H38" s="196">
        <v>384935</v>
      </c>
      <c r="I38" s="79">
        <f t="shared" si="3"/>
        <v>-1.7253308075457056E-2</v>
      </c>
    </row>
    <row r="39" spans="1:9">
      <c r="A39" s="670" t="s">
        <v>660</v>
      </c>
      <c r="B39" s="196">
        <v>6962101</v>
      </c>
      <c r="C39" s="79">
        <f t="shared" si="0"/>
        <v>3.7576207050768755E-3</v>
      </c>
      <c r="D39" s="196">
        <v>2563262</v>
      </c>
      <c r="E39" s="79">
        <f t="shared" si="1"/>
        <v>0.14575684187847368</v>
      </c>
      <c r="F39" s="196">
        <v>4016468</v>
      </c>
      <c r="G39" s="79">
        <f t="shared" si="2"/>
        <v>-6.8003023068182164E-2</v>
      </c>
      <c r="H39" s="196">
        <v>382371</v>
      </c>
      <c r="I39" s="79">
        <f t="shared" si="3"/>
        <v>-1.7876819467239957E-2</v>
      </c>
    </row>
    <row r="40" spans="1:9">
      <c r="A40" s="670" t="s">
        <v>661</v>
      </c>
      <c r="B40" s="196">
        <v>6977523</v>
      </c>
      <c r="C40" s="79">
        <f t="shared" si="0"/>
        <v>1.1178063848565081E-2</v>
      </c>
      <c r="D40" s="196">
        <v>2567020</v>
      </c>
      <c r="E40" s="79">
        <f t="shared" si="1"/>
        <v>0.14558653618298181</v>
      </c>
      <c r="F40" s="196">
        <v>4032656</v>
      </c>
      <c r="G40" s="79">
        <f t="shared" si="2"/>
        <v>-5.57563385977125E-2</v>
      </c>
      <c r="H40" s="196">
        <v>377847</v>
      </c>
      <c r="I40" s="79">
        <f t="shared" si="3"/>
        <v>-2.8221284913327503E-2</v>
      </c>
    </row>
    <row r="41" spans="1:9">
      <c r="A41" s="670" t="s">
        <v>662</v>
      </c>
      <c r="B41" s="196">
        <v>6978289</v>
      </c>
      <c r="C41" s="79">
        <f t="shared" si="0"/>
        <v>1.2913311536326128E-2</v>
      </c>
      <c r="D41" s="196">
        <v>2563020</v>
      </c>
      <c r="E41" s="79">
        <f t="shared" si="1"/>
        <v>0.13476502400786317</v>
      </c>
      <c r="F41" s="196">
        <v>4042268</v>
      </c>
      <c r="G41" s="79">
        <f t="shared" si="2"/>
        <v>-4.7202763824484795E-2</v>
      </c>
      <c r="H41" s="196">
        <v>373001</v>
      </c>
      <c r="I41" s="79">
        <f t="shared" si="3"/>
        <v>-3.9060909978539941E-2</v>
      </c>
    </row>
    <row r="42" spans="1:9">
      <c r="A42" s="670" t="s">
        <v>663</v>
      </c>
      <c r="B42" s="196">
        <v>6988729</v>
      </c>
      <c r="C42" s="79">
        <f t="shared" si="0"/>
        <v>1.5644791599453343E-2</v>
      </c>
      <c r="D42" s="196">
        <v>2556389</v>
      </c>
      <c r="E42" s="79">
        <f t="shared" si="1"/>
        <v>0.10818025563163382</v>
      </c>
      <c r="F42" s="196">
        <v>4061698</v>
      </c>
      <c r="G42" s="79">
        <f t="shared" si="2"/>
        <v>-3.0180301502162318E-2</v>
      </c>
      <c r="H42" s="196">
        <v>370642</v>
      </c>
      <c r="I42" s="79">
        <f t="shared" si="3"/>
        <v>-4.0148130883476414E-2</v>
      </c>
    </row>
    <row r="43" spans="1:9">
      <c r="A43" s="670" t="s">
        <v>664</v>
      </c>
      <c r="B43" s="196">
        <v>6973124</v>
      </c>
      <c r="C43" s="79">
        <f t="shared" si="0"/>
        <v>1.1878367214621056E-2</v>
      </c>
      <c r="D43" s="196">
        <v>2549682</v>
      </c>
      <c r="E43" s="79">
        <f t="shared" si="1"/>
        <v>7.37343199445126E-2</v>
      </c>
      <c r="F43" s="196">
        <v>4056229</v>
      </c>
      <c r="G43" s="79">
        <f t="shared" si="2"/>
        <v>-1.7926668734327602E-2</v>
      </c>
      <c r="H43" s="196">
        <v>367213</v>
      </c>
      <c r="I43" s="79">
        <f t="shared" si="3"/>
        <v>-4.9663175492943898E-2</v>
      </c>
    </row>
    <row r="44" spans="1:9">
      <c r="A44" s="670" t="s">
        <v>665</v>
      </c>
      <c r="B44" s="196">
        <v>6959195</v>
      </c>
      <c r="C44" s="79">
        <f t="shared" si="0"/>
        <v>8.7333655701510252E-3</v>
      </c>
      <c r="D44" s="196">
        <v>2547226</v>
      </c>
      <c r="E44" s="79">
        <f t="shared" si="1"/>
        <v>4.6530957024549596E-2</v>
      </c>
      <c r="F44" s="196">
        <v>4049559</v>
      </c>
      <c r="G44" s="79">
        <f t="shared" si="2"/>
        <v>-7.1860588839556053E-3</v>
      </c>
      <c r="H44" s="196">
        <v>362410</v>
      </c>
      <c r="I44" s="79">
        <f t="shared" si="3"/>
        <v>-6.1364454562642612E-2</v>
      </c>
    </row>
    <row r="45" spans="1:9">
      <c r="A45" s="670" t="s">
        <v>666</v>
      </c>
      <c r="B45" s="196">
        <v>6950482</v>
      </c>
      <c r="C45" s="79">
        <f t="shared" si="0"/>
        <v>5.6407469526134433E-3</v>
      </c>
      <c r="D45" s="196">
        <v>2545997</v>
      </c>
      <c r="E45" s="79">
        <f t="shared" si="1"/>
        <v>2.3452197570725211E-2</v>
      </c>
      <c r="F45" s="196">
        <v>4048489</v>
      </c>
      <c r="G45" s="79">
        <f t="shared" si="2"/>
        <v>2.9420704932575899E-3</v>
      </c>
      <c r="H45" s="196">
        <v>355996</v>
      </c>
      <c r="I45" s="79">
        <f t="shared" si="3"/>
        <v>-8.0652950336624257E-2</v>
      </c>
    </row>
    <row r="46" spans="1:9">
      <c r="A46" s="670" t="s">
        <v>667</v>
      </c>
      <c r="B46" s="196">
        <v>6950439</v>
      </c>
      <c r="C46" s="79">
        <f t="shared" si="0"/>
        <v>2.3028436203487795E-3</v>
      </c>
      <c r="D46" s="196">
        <v>2544652</v>
      </c>
      <c r="E46" s="79">
        <f t="shared" si="1"/>
        <v>4.4898349095519718E-3</v>
      </c>
      <c r="F46" s="196">
        <v>4050719</v>
      </c>
      <c r="G46" s="79">
        <f t="shared" si="2"/>
        <v>9.351916730539412E-3</v>
      </c>
      <c r="H46" s="196">
        <v>355068</v>
      </c>
      <c r="I46" s="79">
        <f t="shared" si="3"/>
        <v>-8.4885722827599722E-2</v>
      </c>
    </row>
    <row r="47" spans="1:9">
      <c r="A47" s="670" t="s">
        <v>668</v>
      </c>
      <c r="B47" s="196">
        <v>6945814</v>
      </c>
      <c r="C47" s="79">
        <f t="shared" si="0"/>
        <v>1.0469046126352047E-3</v>
      </c>
      <c r="D47" s="196">
        <v>2548686</v>
      </c>
      <c r="E47" s="79">
        <f t="shared" si="1"/>
        <v>5.3452774704305685E-3</v>
      </c>
      <c r="F47" s="196">
        <v>4043195</v>
      </c>
      <c r="G47" s="79">
        <f t="shared" si="2"/>
        <v>6.5145209416120281E-3</v>
      </c>
      <c r="H47" s="196">
        <v>353933</v>
      </c>
      <c r="I47" s="79">
        <f t="shared" si="3"/>
        <v>-8.3998250467792815E-2</v>
      </c>
    </row>
    <row r="48" spans="1:9">
      <c r="A48" s="670" t="s">
        <v>669</v>
      </c>
      <c r="B48" s="196">
        <v>6939356</v>
      </c>
      <c r="C48" s="79">
        <f t="shared" si="0"/>
        <v>-1.5412798838802728E-3</v>
      </c>
      <c r="D48" s="196">
        <v>2555145</v>
      </c>
      <c r="E48" s="79">
        <f t="shared" si="1"/>
        <v>5.2664316325820035E-3</v>
      </c>
      <c r="F48" s="196">
        <v>4033954</v>
      </c>
      <c r="G48" s="79">
        <f t="shared" si="2"/>
        <v>2.6391034703539549E-3</v>
      </c>
      <c r="H48" s="196">
        <v>350257</v>
      </c>
      <c r="I48" s="79">
        <f t="shared" si="3"/>
        <v>-9.0177752725515814E-2</v>
      </c>
    </row>
    <row r="49" spans="1:9">
      <c r="A49" s="676" t="s">
        <v>670</v>
      </c>
      <c r="B49" s="677">
        <v>6929644</v>
      </c>
      <c r="C49" s="678">
        <f t="shared" si="0"/>
        <v>-5.7587175264186925E-3</v>
      </c>
      <c r="D49" s="677">
        <v>2560449</v>
      </c>
      <c r="E49" s="678">
        <f t="shared" si="1"/>
        <v>2.6243790007389142E-3</v>
      </c>
      <c r="F49" s="677">
        <v>4020893</v>
      </c>
      <c r="G49" s="678">
        <f t="shared" si="2"/>
        <v>-2.448667907291994E-3</v>
      </c>
      <c r="H49" s="677">
        <v>348302</v>
      </c>
      <c r="I49" s="678">
        <f t="shared" si="3"/>
        <v>-9.5955833685899022E-2</v>
      </c>
    </row>
    <row r="50" spans="1:9">
      <c r="A50" s="670" t="s">
        <v>671</v>
      </c>
      <c r="B50" s="196">
        <v>6938112</v>
      </c>
      <c r="C50" s="79">
        <f t="shared" si="0"/>
        <v>-5.4157948546221758E-3</v>
      </c>
      <c r="D50" s="196">
        <v>2576577</v>
      </c>
      <c r="E50" s="79">
        <f t="shared" si="1"/>
        <v>6.703865213159705E-3</v>
      </c>
      <c r="F50" s="196">
        <v>4014617</v>
      </c>
      <c r="G50" s="79">
        <f t="shared" si="2"/>
        <v>-4.1971575115997911E-3</v>
      </c>
      <c r="H50" s="196">
        <v>346918</v>
      </c>
      <c r="I50" s="79">
        <f t="shared" si="3"/>
        <v>-9.876212867107434E-2</v>
      </c>
    </row>
    <row r="51" spans="1:9">
      <c r="A51" s="670" t="s">
        <v>672</v>
      </c>
      <c r="B51" s="196">
        <v>6975338</v>
      </c>
      <c r="C51" s="79">
        <f t="shared" si="0"/>
        <v>1.9012938766616572E-3</v>
      </c>
      <c r="D51" s="196">
        <v>2591920</v>
      </c>
      <c r="E51" s="79">
        <f t="shared" si="1"/>
        <v>1.1180285121068388E-2</v>
      </c>
      <c r="F51" s="196">
        <v>4037860</v>
      </c>
      <c r="G51" s="79">
        <f t="shared" si="2"/>
        <v>5.3260725592734707E-3</v>
      </c>
      <c r="H51" s="196">
        <v>345558</v>
      </c>
      <c r="I51" s="79">
        <f t="shared" si="3"/>
        <v>-9.6275606675192416E-2</v>
      </c>
    </row>
    <row r="52" spans="1:9">
      <c r="A52" s="670" t="s">
        <v>673</v>
      </c>
      <c r="B52" s="196">
        <v>6995783</v>
      </c>
      <c r="C52" s="79">
        <f t="shared" si="0"/>
        <v>2.6169745337994588E-3</v>
      </c>
      <c r="D52" s="196">
        <v>2601619</v>
      </c>
      <c r="E52" s="79">
        <f t="shared" si="1"/>
        <v>1.3478274419365647E-2</v>
      </c>
      <c r="F52" s="196">
        <v>4054061</v>
      </c>
      <c r="G52" s="79">
        <f t="shared" si="2"/>
        <v>5.3079161723687809E-3</v>
      </c>
      <c r="H52" s="196">
        <v>340103</v>
      </c>
      <c r="I52" s="79">
        <f t="shared" si="3"/>
        <v>-9.9892284443174093E-2</v>
      </c>
    </row>
    <row r="53" spans="1:9">
      <c r="A53" s="670" t="s">
        <v>674</v>
      </c>
      <c r="B53" s="196">
        <v>7035009</v>
      </c>
      <c r="C53" s="79">
        <f t="shared" si="0"/>
        <v>8.1280669229950205E-3</v>
      </c>
      <c r="D53" s="196">
        <v>2617945</v>
      </c>
      <c r="E53" s="79">
        <f t="shared" si="1"/>
        <v>2.1429797660572295E-2</v>
      </c>
      <c r="F53" s="196">
        <v>4083567</v>
      </c>
      <c r="G53" s="79">
        <f t="shared" si="2"/>
        <v>1.0216789188643603E-2</v>
      </c>
      <c r="H53" s="196">
        <v>333497</v>
      </c>
      <c r="I53" s="79">
        <f t="shared" si="3"/>
        <v>-0.10590856324781971</v>
      </c>
    </row>
    <row r="54" spans="1:9">
      <c r="A54" s="670" t="s">
        <v>675</v>
      </c>
      <c r="B54" s="196">
        <v>7079674</v>
      </c>
      <c r="C54" s="79">
        <f t="shared" si="0"/>
        <v>1.301309580039518E-2</v>
      </c>
      <c r="D54" s="196">
        <v>2637519</v>
      </c>
      <c r="E54" s="79">
        <f t="shared" si="1"/>
        <v>3.1736171607685687E-2</v>
      </c>
      <c r="F54" s="196">
        <v>4116599</v>
      </c>
      <c r="G54" s="79">
        <f t="shared" si="2"/>
        <v>1.3516760724209431E-2</v>
      </c>
      <c r="H54" s="196">
        <v>325556</v>
      </c>
      <c r="I54" s="79">
        <f t="shared" si="3"/>
        <v>-0.12164298703330977</v>
      </c>
    </row>
    <row r="55" spans="1:9">
      <c r="A55" s="670" t="s">
        <v>676</v>
      </c>
      <c r="B55" s="196">
        <v>7132872</v>
      </c>
      <c r="C55" s="79">
        <f t="shared" si="0"/>
        <v>2.2909100712965952E-2</v>
      </c>
      <c r="D55" s="196">
        <v>2655528</v>
      </c>
      <c r="E55" s="79">
        <f t="shared" si="1"/>
        <v>4.1513412260823113E-2</v>
      </c>
      <c r="F55" s="196">
        <v>4162630</v>
      </c>
      <c r="G55" s="79">
        <f t="shared" si="2"/>
        <v>2.6231507146169508E-2</v>
      </c>
      <c r="H55" s="196">
        <v>314714</v>
      </c>
      <c r="I55" s="79">
        <f t="shared" si="3"/>
        <v>-0.14296607146261162</v>
      </c>
    </row>
    <row r="56" spans="1:9">
      <c r="A56" s="670" t="s">
        <v>677</v>
      </c>
      <c r="B56" s="196">
        <v>7183647</v>
      </c>
      <c r="C56" s="79">
        <f t="shared" si="0"/>
        <v>3.2252580937881463E-2</v>
      </c>
      <c r="D56" s="196">
        <v>2673248</v>
      </c>
      <c r="E56" s="79">
        <f t="shared" si="1"/>
        <v>4.9474212339227067E-2</v>
      </c>
      <c r="F56" s="196">
        <v>4209509</v>
      </c>
      <c r="G56" s="79">
        <f t="shared" si="2"/>
        <v>3.9498128067772316E-2</v>
      </c>
      <c r="H56" s="196">
        <v>300890</v>
      </c>
      <c r="I56" s="79">
        <f t="shared" si="3"/>
        <v>-0.16975249027344719</v>
      </c>
    </row>
    <row r="57" spans="1:9">
      <c r="A57" s="670" t="s">
        <v>678</v>
      </c>
      <c r="B57" s="196">
        <v>7232604</v>
      </c>
      <c r="C57" s="79">
        <f t="shared" si="0"/>
        <v>4.0590278487161034E-2</v>
      </c>
      <c r="D57" s="196">
        <v>2683844</v>
      </c>
      <c r="E57" s="79">
        <f t="shared" si="1"/>
        <v>5.414264038802874E-2</v>
      </c>
      <c r="F57" s="196">
        <v>4253579</v>
      </c>
      <c r="G57" s="79">
        <f t="shared" si="2"/>
        <v>5.0658406136215264E-2</v>
      </c>
      <c r="H57" s="196">
        <v>295181</v>
      </c>
      <c r="I57" s="79">
        <f t="shared" si="3"/>
        <v>-0.17083057113001271</v>
      </c>
    </row>
    <row r="58" spans="1:9">
      <c r="A58" s="670" t="s">
        <v>679</v>
      </c>
      <c r="B58" s="196">
        <v>7282220</v>
      </c>
      <c r="C58" s="79">
        <f t="shared" si="0"/>
        <v>4.7735258161390959E-2</v>
      </c>
      <c r="D58" s="196">
        <v>2693147</v>
      </c>
      <c r="E58" s="79">
        <f t="shared" si="1"/>
        <v>5.8355720153482678E-2</v>
      </c>
      <c r="F58" s="196">
        <v>4301875</v>
      </c>
      <c r="G58" s="79">
        <f t="shared" si="2"/>
        <v>6.2002819746321582E-2</v>
      </c>
      <c r="H58" s="196">
        <v>287198</v>
      </c>
      <c r="I58" s="79">
        <f t="shared" si="3"/>
        <v>-0.1911464846170311</v>
      </c>
    </row>
    <row r="59" spans="1:9">
      <c r="A59" s="670" t="s">
        <v>680</v>
      </c>
      <c r="B59" s="196">
        <v>7327545</v>
      </c>
      <c r="C59" s="79">
        <f t="shared" si="0"/>
        <v>5.4958425319192247E-2</v>
      </c>
      <c r="D59" s="196">
        <v>2690106</v>
      </c>
      <c r="E59" s="79">
        <f t="shared" si="1"/>
        <v>5.5487415868412195E-2</v>
      </c>
      <c r="F59" s="196">
        <v>4351536</v>
      </c>
      <c r="G59" s="79">
        <f t="shared" si="2"/>
        <v>7.6261718764491948E-2</v>
      </c>
      <c r="H59" s="196">
        <v>285903</v>
      </c>
      <c r="I59" s="79">
        <f t="shared" si="3"/>
        <v>-0.19221152025948415</v>
      </c>
    </row>
    <row r="60" spans="1:9">
      <c r="A60" s="679" t="s">
        <v>681</v>
      </c>
      <c r="B60" s="680">
        <v>7368538</v>
      </c>
      <c r="C60" s="681">
        <f t="shared" si="0"/>
        <v>6.1847525908744268E-2</v>
      </c>
      <c r="D60" s="680">
        <v>2692742</v>
      </c>
      <c r="E60" s="681">
        <f t="shared" si="1"/>
        <v>5.3850955620913882E-2</v>
      </c>
      <c r="F60" s="680">
        <v>4391311</v>
      </c>
      <c r="G60" s="681">
        <f t="shared" si="2"/>
        <v>8.8587276900034068E-2</v>
      </c>
      <c r="H60" s="680">
        <v>284485</v>
      </c>
      <c r="I60" s="681">
        <f t="shared" si="3"/>
        <v>-0.18778211427608871</v>
      </c>
    </row>
    <row r="61" spans="1:9">
      <c r="A61" s="670" t="s">
        <v>682</v>
      </c>
      <c r="B61" s="196">
        <v>7409659</v>
      </c>
      <c r="C61" s="79">
        <f t="shared" si="0"/>
        <v>6.9269792214434106E-2</v>
      </c>
      <c r="D61" s="196">
        <v>2686746</v>
      </c>
      <c r="E61" s="79">
        <f t="shared" si="1"/>
        <v>4.9326114286986383E-2</v>
      </c>
      <c r="F61" s="196">
        <v>4438184</v>
      </c>
      <c r="G61" s="79">
        <f t="shared" si="2"/>
        <v>0.10378067757585194</v>
      </c>
      <c r="H61" s="196">
        <v>284729</v>
      </c>
      <c r="I61" s="79">
        <f t="shared" si="3"/>
        <v>-0.18252263840000918</v>
      </c>
    </row>
    <row r="62" spans="1:9">
      <c r="A62" s="670" t="s">
        <v>683</v>
      </c>
      <c r="B62" s="196">
        <v>7467343</v>
      </c>
      <c r="C62" s="79">
        <f t="shared" si="0"/>
        <v>7.627882052062579E-2</v>
      </c>
      <c r="D62" s="196">
        <v>2688137</v>
      </c>
      <c r="E62" s="79">
        <f t="shared" si="1"/>
        <v>4.3297755122396885E-2</v>
      </c>
      <c r="F62" s="196">
        <v>4492769</v>
      </c>
      <c r="G62" s="79">
        <f t="shared" si="2"/>
        <v>0.1191027687074508</v>
      </c>
      <c r="H62" s="196">
        <v>286437</v>
      </c>
      <c r="I62" s="79">
        <f t="shared" si="3"/>
        <v>-0.17433802800661827</v>
      </c>
    </row>
    <row r="63" spans="1:9">
      <c r="A63" s="670" t="s">
        <v>684</v>
      </c>
      <c r="B63" s="196">
        <v>7506943</v>
      </c>
      <c r="C63" s="79">
        <f t="shared" si="0"/>
        <v>7.6212077464919981E-2</v>
      </c>
      <c r="D63" s="196">
        <v>2687110</v>
      </c>
      <c r="E63" s="79">
        <f t="shared" si="1"/>
        <v>3.6725670545387203E-2</v>
      </c>
      <c r="F63" s="196">
        <v>4531946</v>
      </c>
      <c r="G63" s="79">
        <f t="shared" si="2"/>
        <v>0.12236333107140911</v>
      </c>
      <c r="H63" s="196">
        <v>287887</v>
      </c>
      <c r="I63" s="79">
        <f t="shared" si="3"/>
        <v>-0.16689238854258909</v>
      </c>
    </row>
    <row r="64" spans="1:9">
      <c r="A64" s="670" t="s">
        <v>685</v>
      </c>
      <c r="B64" s="196">
        <v>7555898</v>
      </c>
      <c r="C64" s="79">
        <f t="shared" si="0"/>
        <v>8.0064661811265439E-2</v>
      </c>
      <c r="D64" s="196">
        <v>2681780</v>
      </c>
      <c r="E64" s="79">
        <f t="shared" si="1"/>
        <v>3.0811967471024774E-2</v>
      </c>
      <c r="F64" s="196">
        <v>4586699</v>
      </c>
      <c r="G64" s="79">
        <f t="shared" si="2"/>
        <v>0.13138381489573048</v>
      </c>
      <c r="H64" s="196">
        <v>287419</v>
      </c>
      <c r="I64" s="79">
        <f t="shared" si="3"/>
        <v>-0.15490601376641783</v>
      </c>
    </row>
    <row r="65" spans="1:9">
      <c r="A65" s="670" t="s">
        <v>686</v>
      </c>
      <c r="B65" s="196">
        <v>7608971</v>
      </c>
      <c r="C65" s="79">
        <f t="shared" si="0"/>
        <v>8.1586533862287883E-2</v>
      </c>
      <c r="D65" s="196">
        <v>2686883</v>
      </c>
      <c r="E65" s="79">
        <f t="shared" si="1"/>
        <v>2.6332867955591123E-2</v>
      </c>
      <c r="F65" s="196">
        <v>4633817</v>
      </c>
      <c r="G65" s="79">
        <f t="shared" si="2"/>
        <v>0.13474739119010415</v>
      </c>
      <c r="H65" s="196">
        <v>288271</v>
      </c>
      <c r="I65" s="79">
        <f t="shared" si="3"/>
        <v>-0.13561141479533548</v>
      </c>
    </row>
    <row r="66" spans="1:9">
      <c r="A66" s="670" t="s">
        <v>687</v>
      </c>
      <c r="B66" s="196">
        <v>7678444</v>
      </c>
      <c r="C66" s="79">
        <f t="shared" si="0"/>
        <v>8.4575928213643736E-2</v>
      </c>
      <c r="D66" s="196">
        <v>2690537</v>
      </c>
      <c r="E66" s="79">
        <f t="shared" si="1"/>
        <v>2.0101466567634205E-2</v>
      </c>
      <c r="F66" s="196">
        <v>4698506</v>
      </c>
      <c r="G66" s="79">
        <f t="shared" si="2"/>
        <v>0.14135625063310758</v>
      </c>
      <c r="H66" s="196">
        <v>289401</v>
      </c>
      <c r="I66" s="79">
        <f t="shared" si="3"/>
        <v>-0.11105616238066569</v>
      </c>
    </row>
    <row r="67" spans="1:9">
      <c r="A67" s="670" t="s">
        <v>688</v>
      </c>
      <c r="B67" s="196">
        <v>7740278</v>
      </c>
      <c r="C67" s="79">
        <f t="shared" si="0"/>
        <v>8.5155881109320347E-2</v>
      </c>
      <c r="D67" s="196">
        <v>2690923</v>
      </c>
      <c r="E67" s="79">
        <f t="shared" si="1"/>
        <v>1.3328799395073221E-2</v>
      </c>
      <c r="F67" s="196">
        <v>4760333</v>
      </c>
      <c r="G67" s="79">
        <f t="shared" si="2"/>
        <v>0.14358782788765756</v>
      </c>
      <c r="H67" s="196">
        <v>289022</v>
      </c>
      <c r="I67" s="79">
        <f t="shared" si="3"/>
        <v>-8.1636025089446285E-2</v>
      </c>
    </row>
    <row r="68" spans="1:9">
      <c r="A68" s="670" t="s">
        <v>689</v>
      </c>
      <c r="B68" s="196">
        <v>7816620</v>
      </c>
      <c r="C68" s="79">
        <f t="shared" si="0"/>
        <v>8.8113043416526454E-2</v>
      </c>
      <c r="D68" s="196">
        <v>2696785</v>
      </c>
      <c r="E68" s="79">
        <f t="shared" si="1"/>
        <v>8.8046451358048342E-3</v>
      </c>
      <c r="F68" s="196">
        <v>4827541</v>
      </c>
      <c r="G68" s="79">
        <f t="shared" si="2"/>
        <v>0.14681807308168246</v>
      </c>
      <c r="H68" s="196">
        <v>292294</v>
      </c>
      <c r="I68" s="79">
        <f t="shared" si="3"/>
        <v>-2.8568579879690251E-2</v>
      </c>
    </row>
    <row r="69" spans="1:9">
      <c r="A69" s="670" t="s">
        <v>690</v>
      </c>
      <c r="B69" s="196">
        <v>7893646</v>
      </c>
      <c r="C69" s="79">
        <f t="shared" si="0"/>
        <v>9.13975104955283E-2</v>
      </c>
      <c r="D69" s="196">
        <v>2697668</v>
      </c>
      <c r="E69" s="79">
        <f t="shared" si="1"/>
        <v>5.1508209866147209E-3</v>
      </c>
      <c r="F69" s="196">
        <v>4900317</v>
      </c>
      <c r="G69" s="79">
        <f t="shared" si="2"/>
        <v>0.15204560677020457</v>
      </c>
      <c r="H69" s="196">
        <v>295661</v>
      </c>
      <c r="I69" s="79">
        <f t="shared" si="3"/>
        <v>1.6261209224170932E-3</v>
      </c>
    </row>
    <row r="70" spans="1:9">
      <c r="A70" s="670" t="s">
        <v>691</v>
      </c>
      <c r="B70" s="196">
        <v>7940098</v>
      </c>
      <c r="C70" s="79">
        <f t="shared" si="0"/>
        <v>9.0340308312575016E-2</v>
      </c>
      <c r="D70" s="196">
        <v>2684970</v>
      </c>
      <c r="E70" s="79">
        <f t="shared" si="1"/>
        <v>-3.0362249071439473E-3</v>
      </c>
      <c r="F70" s="196">
        <v>4959875</v>
      </c>
      <c r="G70" s="79">
        <f t="shared" si="2"/>
        <v>0.15295655963969199</v>
      </c>
      <c r="H70" s="196">
        <v>295253</v>
      </c>
      <c r="I70" s="79">
        <f t="shared" si="3"/>
        <v>2.8046852693960265E-2</v>
      </c>
    </row>
    <row r="71" spans="1:9">
      <c r="A71" s="670" t="s">
        <v>692</v>
      </c>
      <c r="B71" s="196">
        <v>8009603</v>
      </c>
      <c r="C71" s="79">
        <f t="shared" si="0"/>
        <v>9.3081379916465881E-2</v>
      </c>
      <c r="D71" s="196">
        <v>2677174</v>
      </c>
      <c r="E71" s="79">
        <f t="shared" si="1"/>
        <v>-4.8072455137455547E-3</v>
      </c>
      <c r="F71" s="196">
        <v>5041220</v>
      </c>
      <c r="G71" s="79">
        <f t="shared" si="2"/>
        <v>0.15849208187637653</v>
      </c>
      <c r="H71" s="196">
        <v>291209</v>
      </c>
      <c r="I71" s="79">
        <f t="shared" si="3"/>
        <v>1.8558741950941402E-2</v>
      </c>
    </row>
    <row r="72" spans="1:9">
      <c r="A72" s="670" t="s">
        <v>693</v>
      </c>
      <c r="B72" s="196">
        <v>8103356</v>
      </c>
      <c r="C72" s="79">
        <f t="shared" si="0"/>
        <v>9.9723717242144919E-2</v>
      </c>
      <c r="D72" s="196">
        <v>2665139</v>
      </c>
      <c r="E72" s="79">
        <f t="shared" si="1"/>
        <v>-1.0250889242266805E-2</v>
      </c>
      <c r="F72" s="196">
        <v>5147546</v>
      </c>
      <c r="G72" s="79">
        <f t="shared" si="2"/>
        <v>0.17221166981796551</v>
      </c>
      <c r="H72" s="196">
        <v>290671</v>
      </c>
      <c r="I72" s="79">
        <f t="shared" si="3"/>
        <v>2.1744555951983408E-2</v>
      </c>
    </row>
    <row r="73" spans="1:9">
      <c r="A73" s="676" t="s">
        <v>694</v>
      </c>
      <c r="B73" s="677">
        <v>8194281</v>
      </c>
      <c r="C73" s="678">
        <f t="shared" si="0"/>
        <v>0.10589178260430068</v>
      </c>
      <c r="D73" s="677">
        <v>2662466</v>
      </c>
      <c r="E73" s="678">
        <f t="shared" si="1"/>
        <v>-9.0369539956512458E-3</v>
      </c>
      <c r="F73" s="677">
        <v>5242077</v>
      </c>
      <c r="G73" s="678">
        <f t="shared" si="2"/>
        <v>0.18113106621987732</v>
      </c>
      <c r="H73" s="677">
        <v>289738</v>
      </c>
      <c r="I73" s="678">
        <f t="shared" si="3"/>
        <v>1.7592166586473452E-2</v>
      </c>
    </row>
    <row r="74" spans="1:9">
      <c r="A74" s="670" t="s">
        <v>695</v>
      </c>
      <c r="B74" s="196">
        <v>8248003</v>
      </c>
      <c r="C74" s="79">
        <f t="shared" si="0"/>
        <v>0.10454320901021956</v>
      </c>
      <c r="D74" s="196">
        <v>2646670</v>
      </c>
      <c r="E74" s="79">
        <f t="shared" si="1"/>
        <v>-1.5425925092359504E-2</v>
      </c>
      <c r="F74" s="196">
        <v>5315241</v>
      </c>
      <c r="G74" s="79">
        <f t="shared" si="2"/>
        <v>0.18306572182990044</v>
      </c>
      <c r="H74" s="196">
        <v>286092</v>
      </c>
      <c r="I74" s="79">
        <f t="shared" si="3"/>
        <v>-1.2044533352883881E-3</v>
      </c>
    </row>
    <row r="75" spans="1:9">
      <c r="A75" s="670" t="s">
        <v>696</v>
      </c>
      <c r="B75" s="196">
        <v>8305679</v>
      </c>
      <c r="C75" s="79">
        <f t="shared" si="0"/>
        <v>0.10639963564396319</v>
      </c>
      <c r="D75" s="196">
        <v>2633686</v>
      </c>
      <c r="E75" s="79">
        <f t="shared" si="1"/>
        <v>-1.9881582815738843E-2</v>
      </c>
      <c r="F75" s="196">
        <v>5391691</v>
      </c>
      <c r="G75" s="79">
        <f t="shared" si="2"/>
        <v>0.18970768848525557</v>
      </c>
      <c r="H75" s="196">
        <v>280302</v>
      </c>
      <c r="I75" s="79">
        <f t="shared" si="3"/>
        <v>-2.6347143149916461E-2</v>
      </c>
    </row>
    <row r="76" spans="1:9">
      <c r="A76" s="670" t="s">
        <v>697</v>
      </c>
      <c r="B76" s="196">
        <v>8398005</v>
      </c>
      <c r="C76" s="79">
        <f t="shared" si="0"/>
        <v>0.11145028691493718</v>
      </c>
      <c r="D76" s="196">
        <v>2634305</v>
      </c>
      <c r="E76" s="79">
        <f t="shared" si="1"/>
        <v>-1.7702794412666215E-2</v>
      </c>
      <c r="F76" s="196">
        <v>5495237</v>
      </c>
      <c r="G76" s="79">
        <f t="shared" si="2"/>
        <v>0.1980810164346952</v>
      </c>
      <c r="H76" s="196">
        <v>268463</v>
      </c>
      <c r="I76" s="79">
        <f t="shared" si="3"/>
        <v>-6.5952494441912327E-2</v>
      </c>
    </row>
    <row r="77" spans="1:9">
      <c r="A77" s="670" t="s">
        <v>698</v>
      </c>
      <c r="B77" s="196">
        <v>8450178</v>
      </c>
      <c r="C77" s="79">
        <f t="shared" si="0"/>
        <v>0.11055463347146414</v>
      </c>
      <c r="D77" s="196">
        <v>2613138</v>
      </c>
      <c r="E77" s="79">
        <f t="shared" si="1"/>
        <v>-2.7446301160117505E-2</v>
      </c>
      <c r="F77" s="196">
        <v>5578238</v>
      </c>
      <c r="G77" s="79">
        <f t="shared" si="2"/>
        <v>0.20381059502349791</v>
      </c>
      <c r="H77" s="196">
        <v>258802</v>
      </c>
      <c r="I77" s="79">
        <f t="shared" si="3"/>
        <v>-0.1022267241588644</v>
      </c>
    </row>
    <row r="78" spans="1:9">
      <c r="A78" s="670" t="s">
        <v>699</v>
      </c>
      <c r="B78" s="196">
        <v>8497010</v>
      </c>
      <c r="C78" s="79">
        <f t="shared" si="0"/>
        <v>0.10660571334504751</v>
      </c>
      <c r="D78" s="196">
        <v>2598732</v>
      </c>
      <c r="E78" s="79">
        <f t="shared" si="1"/>
        <v>-3.4121441184417831E-2</v>
      </c>
      <c r="F78" s="196">
        <v>5650031</v>
      </c>
      <c r="G78" s="79">
        <f t="shared" si="2"/>
        <v>0.20251650205405719</v>
      </c>
      <c r="H78" s="196">
        <v>248247</v>
      </c>
      <c r="I78" s="79">
        <f t="shared" si="3"/>
        <v>-0.1422040697855225</v>
      </c>
    </row>
    <row r="79" spans="1:9">
      <c r="A79" s="670" t="s">
        <v>700</v>
      </c>
      <c r="B79" s="196">
        <v>8549678</v>
      </c>
      <c r="C79" s="79">
        <f t="shared" si="0"/>
        <v>0.10456988754150691</v>
      </c>
      <c r="D79" s="196">
        <v>2586588</v>
      </c>
      <c r="E79" s="79">
        <f t="shared" si="1"/>
        <v>-3.8772941477701148E-2</v>
      </c>
      <c r="F79" s="196">
        <v>5726803</v>
      </c>
      <c r="G79" s="79">
        <f t="shared" si="2"/>
        <v>0.20302571269698991</v>
      </c>
      <c r="H79" s="196">
        <v>236287</v>
      </c>
      <c r="I79" s="79">
        <f t="shared" si="3"/>
        <v>-0.18246015874224109</v>
      </c>
    </row>
    <row r="80" spans="1:9">
      <c r="A80" s="670" t="s">
        <v>701</v>
      </c>
      <c r="B80" s="196">
        <v>8581846</v>
      </c>
      <c r="C80" s="79">
        <f t="shared" si="0"/>
        <v>9.7897300879408233E-2</v>
      </c>
      <c r="D80" s="196">
        <v>2573299</v>
      </c>
      <c r="E80" s="79">
        <f t="shared" si="1"/>
        <v>-4.5790079668939124E-2</v>
      </c>
      <c r="F80" s="196">
        <v>5784908</v>
      </c>
      <c r="G80" s="79">
        <f t="shared" si="2"/>
        <v>0.19831359277942953</v>
      </c>
      <c r="H80" s="196">
        <v>223639</v>
      </c>
      <c r="I80" s="79">
        <f t="shared" si="3"/>
        <v>-0.23488337085263467</v>
      </c>
    </row>
    <row r="81" spans="1:9">
      <c r="A81" s="670" t="s">
        <v>702</v>
      </c>
      <c r="B81" s="196">
        <v>8600528</v>
      </c>
      <c r="C81" s="79">
        <f t="shared" si="0"/>
        <v>8.955076019370517E-2</v>
      </c>
      <c r="D81" s="196">
        <v>2556420</v>
      </c>
      <c r="E81" s="79">
        <f t="shared" si="1"/>
        <v>-5.2359296992810084E-2</v>
      </c>
      <c r="F81" s="196">
        <v>5831628</v>
      </c>
      <c r="G81" s="79">
        <f t="shared" si="2"/>
        <v>0.19005117424036036</v>
      </c>
      <c r="H81" s="196">
        <v>212480</v>
      </c>
      <c r="I81" s="79">
        <f t="shared" si="3"/>
        <v>-0.28133910120036121</v>
      </c>
    </row>
    <row r="82" spans="1:9">
      <c r="A82" s="670" t="s">
        <v>703</v>
      </c>
      <c r="B82" s="196">
        <v>8631701</v>
      </c>
      <c r="C82" s="79">
        <f t="shared" si="0"/>
        <v>8.7102577323352942E-2</v>
      </c>
      <c r="D82" s="196">
        <v>2554351</v>
      </c>
      <c r="E82" s="79">
        <f t="shared" si="1"/>
        <v>-4.8648215808742741E-2</v>
      </c>
      <c r="F82" s="196">
        <v>5873756</v>
      </c>
      <c r="G82" s="79">
        <f t="shared" si="2"/>
        <v>0.18425484513218579</v>
      </c>
      <c r="H82" s="196">
        <v>203594</v>
      </c>
      <c r="I82" s="79">
        <f t="shared" si="3"/>
        <v>-0.31044223090027873</v>
      </c>
    </row>
    <row r="83" spans="1:9">
      <c r="A83" s="670" t="s">
        <v>704</v>
      </c>
      <c r="B83" s="196">
        <v>8622789</v>
      </c>
      <c r="C83" s="79">
        <f t="shared" si="0"/>
        <v>7.6556353666967017E-2</v>
      </c>
      <c r="D83" s="196">
        <v>2558113</v>
      </c>
      <c r="E83" s="79">
        <f t="shared" si="1"/>
        <v>-4.4472641673645417E-2</v>
      </c>
      <c r="F83" s="196">
        <v>5865297</v>
      </c>
      <c r="G83" s="79">
        <f t="shared" si="2"/>
        <v>0.16346777169018611</v>
      </c>
      <c r="H83" s="196">
        <v>199379</v>
      </c>
      <c r="I83" s="79">
        <f t="shared" si="3"/>
        <v>-0.31534052862377193</v>
      </c>
    </row>
    <row r="84" spans="1:9">
      <c r="A84" s="679" t="s">
        <v>705</v>
      </c>
      <c r="B84" s="680">
        <v>8590562</v>
      </c>
      <c r="C84" s="681">
        <f t="shared" si="0"/>
        <v>6.0123978262833326E-2</v>
      </c>
      <c r="D84" s="680">
        <v>2559846</v>
      </c>
      <c r="E84" s="681">
        <f t="shared" si="1"/>
        <v>-3.950750786356734E-2</v>
      </c>
      <c r="F84" s="680">
        <v>5836735</v>
      </c>
      <c r="G84" s="681">
        <f t="shared" si="2"/>
        <v>0.13388690455607391</v>
      </c>
      <c r="H84" s="680">
        <v>193981</v>
      </c>
      <c r="I84" s="681">
        <f t="shared" si="3"/>
        <v>-0.33264412342476546</v>
      </c>
    </row>
    <row r="85" spans="1:9">
      <c r="A85" s="670" t="s">
        <v>706</v>
      </c>
      <c r="B85" s="196">
        <v>8574708</v>
      </c>
      <c r="C85" s="79">
        <f t="shared" si="0"/>
        <v>4.6425915830809315E-2</v>
      </c>
      <c r="D85" s="196">
        <v>2563976</v>
      </c>
      <c r="E85" s="79">
        <f t="shared" si="1"/>
        <v>-3.6992021682154812E-2</v>
      </c>
      <c r="F85" s="196">
        <v>5821848</v>
      </c>
      <c r="G85" s="79">
        <f t="shared" si="2"/>
        <v>0.11059948184660393</v>
      </c>
      <c r="H85" s="196">
        <v>188884</v>
      </c>
      <c r="I85" s="79">
        <f t="shared" si="3"/>
        <v>-0.34808689229579826</v>
      </c>
    </row>
    <row r="86" spans="1:9">
      <c r="A86" s="670" t="s">
        <v>707</v>
      </c>
      <c r="B86" s="196">
        <v>8550871</v>
      </c>
      <c r="C86" s="79">
        <f t="shared" si="0"/>
        <v>3.672016123175513E-2</v>
      </c>
      <c r="D86" s="196">
        <v>2564943</v>
      </c>
      <c r="E86" s="79">
        <f t="shared" si="1"/>
        <v>-3.0879180252921596E-2</v>
      </c>
      <c r="F86" s="196">
        <v>5803028</v>
      </c>
      <c r="G86" s="79">
        <f t="shared" si="2"/>
        <v>9.1771379698493444E-2</v>
      </c>
      <c r="H86" s="196">
        <v>182900</v>
      </c>
      <c r="I86" s="79">
        <f t="shared" si="3"/>
        <v>-0.36069516099716176</v>
      </c>
    </row>
    <row r="87" spans="1:9">
      <c r="A87" s="670" t="s">
        <v>708</v>
      </c>
      <c r="B87" s="196">
        <v>8547876</v>
      </c>
      <c r="C87" s="79">
        <f t="shared" si="0"/>
        <v>2.9160409401808089E-2</v>
      </c>
      <c r="D87" s="196">
        <v>2562994</v>
      </c>
      <c r="E87" s="79">
        <f t="shared" si="1"/>
        <v>-2.6841468572943016E-2</v>
      </c>
      <c r="F87" s="196">
        <v>5805898</v>
      </c>
      <c r="G87" s="79">
        <f t="shared" si="2"/>
        <v>7.6823208154918374E-2</v>
      </c>
      <c r="H87" s="196">
        <v>178984</v>
      </c>
      <c r="I87" s="79">
        <f t="shared" si="3"/>
        <v>-0.36146013942105298</v>
      </c>
    </row>
    <row r="88" spans="1:9">
      <c r="A88" s="670" t="s">
        <v>709</v>
      </c>
      <c r="B88" s="196">
        <v>8538431</v>
      </c>
      <c r="C88" s="79">
        <f t="shared" si="0"/>
        <v>1.672135227354592E-2</v>
      </c>
      <c r="D88" s="196">
        <v>2549562</v>
      </c>
      <c r="E88" s="79">
        <f t="shared" si="1"/>
        <v>-3.2169016116205221E-2</v>
      </c>
      <c r="F88" s="196">
        <v>5805465</v>
      </c>
      <c r="G88" s="79">
        <f t="shared" si="2"/>
        <v>5.6453980055819246E-2</v>
      </c>
      <c r="H88" s="196">
        <v>183404</v>
      </c>
      <c r="I88" s="79">
        <f t="shared" si="3"/>
        <v>-0.31683695704808484</v>
      </c>
    </row>
    <row r="89" spans="1:9">
      <c r="A89" s="670" t="s">
        <v>710</v>
      </c>
      <c r="B89" s="196">
        <v>8584381</v>
      </c>
      <c r="C89" s="79">
        <f t="shared" ref="C89:C147" si="4">(B89-B77)/B77</f>
        <v>1.5881677285377895E-2</v>
      </c>
      <c r="D89" s="196">
        <v>2559866</v>
      </c>
      <c r="E89" s="79">
        <f t="shared" ref="E89:E150" si="5">(D89-D77)/D77</f>
        <v>-2.0386217643308543E-2</v>
      </c>
      <c r="F89" s="196">
        <v>5839422</v>
      </c>
      <c r="G89" s="79">
        <f t="shared" ref="G89:G150" si="6">(F89-F77)/F77</f>
        <v>4.6821953455553525E-2</v>
      </c>
      <c r="H89" s="196">
        <v>185093</v>
      </c>
      <c r="I89" s="79">
        <f t="shared" ref="I89:I150" si="7">(H89-H77)/H77</f>
        <v>-0.28480846361310963</v>
      </c>
    </row>
    <row r="90" spans="1:9">
      <c r="A90" s="670" t="s">
        <v>711</v>
      </c>
      <c r="B90" s="196">
        <v>8624176</v>
      </c>
      <c r="C90" s="79">
        <f t="shared" si="4"/>
        <v>1.4965970382522793E-2</v>
      </c>
      <c r="D90" s="196">
        <v>2554775</v>
      </c>
      <c r="E90" s="79">
        <f t="shared" si="5"/>
        <v>-1.6914787673373014E-2</v>
      </c>
      <c r="F90" s="196">
        <v>5882882</v>
      </c>
      <c r="G90" s="79">
        <f t="shared" si="6"/>
        <v>4.12123402508765E-2</v>
      </c>
      <c r="H90" s="196">
        <v>186519</v>
      </c>
      <c r="I90" s="79">
        <f t="shared" si="7"/>
        <v>-0.24865557287701362</v>
      </c>
    </row>
    <row r="91" spans="1:9">
      <c r="A91" s="670" t="s">
        <v>712</v>
      </c>
      <c r="B91" s="196">
        <v>8686003</v>
      </c>
      <c r="C91" s="79">
        <f t="shared" si="4"/>
        <v>1.5945044947891604E-2</v>
      </c>
      <c r="D91" s="196">
        <v>2548244</v>
      </c>
      <c r="E91" s="79">
        <f t="shared" si="5"/>
        <v>-1.4824162178128097E-2</v>
      </c>
      <c r="F91" s="196">
        <v>5949832</v>
      </c>
      <c r="G91" s="79">
        <f t="shared" si="6"/>
        <v>3.8944765517514746E-2</v>
      </c>
      <c r="H91" s="196">
        <v>187927</v>
      </c>
      <c r="I91" s="79">
        <f t="shared" si="7"/>
        <v>-0.20466635913105671</v>
      </c>
    </row>
    <row r="92" spans="1:9">
      <c r="A92" s="670" t="s">
        <v>713</v>
      </c>
      <c r="B92" s="196">
        <v>8757582</v>
      </c>
      <c r="C92" s="79">
        <f t="shared" si="4"/>
        <v>2.0477645485598321E-2</v>
      </c>
      <c r="D92" s="196">
        <v>2538340</v>
      </c>
      <c r="E92" s="79">
        <f t="shared" si="5"/>
        <v>-1.3585284881391553E-2</v>
      </c>
      <c r="F92" s="196">
        <v>6029805</v>
      </c>
      <c r="G92" s="79">
        <f t="shared" si="6"/>
        <v>4.2333776094624152E-2</v>
      </c>
      <c r="H92" s="196">
        <v>189437</v>
      </c>
      <c r="I92" s="79">
        <f t="shared" si="7"/>
        <v>-0.15293396947759558</v>
      </c>
    </row>
    <row r="93" spans="1:9">
      <c r="A93" s="670" t="s">
        <v>714</v>
      </c>
      <c r="B93" s="196">
        <v>8811494</v>
      </c>
      <c r="C93" s="79">
        <f t="shared" si="4"/>
        <v>2.4529424240000149E-2</v>
      </c>
      <c r="D93" s="196">
        <v>2530909</v>
      </c>
      <c r="E93" s="79">
        <f t="shared" si="5"/>
        <v>-9.9791896480234069E-3</v>
      </c>
      <c r="F93" s="196">
        <v>6093357</v>
      </c>
      <c r="G93" s="79">
        <f t="shared" si="6"/>
        <v>4.4880949196347913E-2</v>
      </c>
      <c r="H93" s="196">
        <v>187228</v>
      </c>
      <c r="I93" s="79">
        <f t="shared" si="7"/>
        <v>-0.11884412650602409</v>
      </c>
    </row>
    <row r="94" spans="1:9">
      <c r="A94" s="670" t="s">
        <v>715</v>
      </c>
      <c r="B94" s="196">
        <v>8861958</v>
      </c>
      <c r="C94" s="79">
        <f t="shared" si="4"/>
        <v>2.6675738652207716E-2</v>
      </c>
      <c r="D94" s="196">
        <v>2520879</v>
      </c>
      <c r="E94" s="79">
        <f t="shared" si="5"/>
        <v>-1.3103915632581427E-2</v>
      </c>
      <c r="F94" s="196">
        <v>6156111</v>
      </c>
      <c r="G94" s="79">
        <f t="shared" si="6"/>
        <v>4.807060422666519E-2</v>
      </c>
      <c r="H94" s="196">
        <v>184968</v>
      </c>
      <c r="I94" s="79">
        <f t="shared" si="7"/>
        <v>-9.1485996640372505E-2</v>
      </c>
    </row>
    <row r="95" spans="1:9">
      <c r="A95" s="670" t="s">
        <v>716</v>
      </c>
      <c r="B95" s="196">
        <v>8908861</v>
      </c>
      <c r="C95" s="79">
        <f t="shared" si="4"/>
        <v>3.3176272781347195E-2</v>
      </c>
      <c r="D95" s="196">
        <v>2514428</v>
      </c>
      <c r="E95" s="79">
        <f t="shared" si="5"/>
        <v>-1.707704077185019E-2</v>
      </c>
      <c r="F95" s="196">
        <v>6209442</v>
      </c>
      <c r="G95" s="79">
        <f t="shared" si="6"/>
        <v>5.8674778105865737E-2</v>
      </c>
      <c r="H95" s="196">
        <v>184991</v>
      </c>
      <c r="I95" s="79">
        <f t="shared" si="7"/>
        <v>-7.2164069435597528E-2</v>
      </c>
    </row>
    <row r="96" spans="1:9">
      <c r="A96" s="670" t="s">
        <v>717</v>
      </c>
      <c r="B96" s="196">
        <v>8966064</v>
      </c>
      <c r="C96" s="79">
        <f t="shared" si="4"/>
        <v>4.371099352987616E-2</v>
      </c>
      <c r="D96" s="196">
        <v>2511261</v>
      </c>
      <c r="E96" s="79">
        <f t="shared" si="5"/>
        <v>-1.8979657370013666E-2</v>
      </c>
      <c r="F96" s="196">
        <v>6268960</v>
      </c>
      <c r="G96" s="79">
        <f t="shared" si="6"/>
        <v>7.4052531081160958E-2</v>
      </c>
      <c r="H96" s="196">
        <v>185843</v>
      </c>
      <c r="I96" s="79">
        <f t="shared" si="7"/>
        <v>-4.1952562364355274E-2</v>
      </c>
    </row>
    <row r="97" spans="1:9">
      <c r="A97" s="676" t="s">
        <v>718</v>
      </c>
      <c r="B97" s="677">
        <v>9006365</v>
      </c>
      <c r="C97" s="678">
        <f t="shared" si="4"/>
        <v>5.0340722972723968E-2</v>
      </c>
      <c r="D97" s="677">
        <v>2510151</v>
      </c>
      <c r="E97" s="678">
        <f t="shared" si="5"/>
        <v>-2.0992786203927027E-2</v>
      </c>
      <c r="F97" s="677">
        <v>6310430</v>
      </c>
      <c r="G97" s="678">
        <f t="shared" si="6"/>
        <v>8.3922149805353896E-2</v>
      </c>
      <c r="H97" s="677">
        <v>185784</v>
      </c>
      <c r="I97" s="678">
        <f t="shared" si="7"/>
        <v>-1.6412189491963321E-2</v>
      </c>
    </row>
    <row r="98" spans="1:9">
      <c r="A98" s="670" t="s">
        <v>719</v>
      </c>
      <c r="B98" s="196">
        <v>9068178</v>
      </c>
      <c r="C98" s="79">
        <f t="shared" si="4"/>
        <v>6.0497579720241362E-2</v>
      </c>
      <c r="D98" s="196">
        <v>2509636</v>
      </c>
      <c r="E98" s="79">
        <f t="shared" si="5"/>
        <v>-2.156266240614314E-2</v>
      </c>
      <c r="F98" s="196">
        <v>6373870</v>
      </c>
      <c r="G98" s="79">
        <f t="shared" si="6"/>
        <v>9.8369678726347692E-2</v>
      </c>
      <c r="H98" s="196">
        <v>184672</v>
      </c>
      <c r="I98" s="79">
        <f t="shared" si="7"/>
        <v>9.6883542919628217E-3</v>
      </c>
    </row>
    <row r="99" spans="1:9">
      <c r="A99" s="670" t="s">
        <v>720</v>
      </c>
      <c r="B99" s="196">
        <v>9106816</v>
      </c>
      <c r="C99" s="79">
        <f t="shared" si="4"/>
        <v>6.5389343504749023E-2</v>
      </c>
      <c r="D99" s="196">
        <v>2509755</v>
      </c>
      <c r="E99" s="79">
        <f t="shared" si="5"/>
        <v>-2.0772190648905148E-2</v>
      </c>
      <c r="F99" s="196">
        <v>6411554</v>
      </c>
      <c r="G99" s="79">
        <f t="shared" si="6"/>
        <v>0.10431736830374905</v>
      </c>
      <c r="H99" s="196">
        <v>185507</v>
      </c>
      <c r="I99" s="79">
        <f t="shared" si="7"/>
        <v>3.6444598399856969E-2</v>
      </c>
    </row>
    <row r="100" spans="1:9">
      <c r="A100" s="670" t="s">
        <v>721</v>
      </c>
      <c r="B100" s="196">
        <v>9158090</v>
      </c>
      <c r="C100" s="79">
        <f t="shared" si="4"/>
        <v>7.2572935238335939E-2</v>
      </c>
      <c r="D100" s="196">
        <v>2516538</v>
      </c>
      <c r="E100" s="79">
        <f t="shared" si="5"/>
        <v>-1.295281307142168E-2</v>
      </c>
      <c r="F100" s="196">
        <v>6455146</v>
      </c>
      <c r="G100" s="79">
        <f t="shared" si="6"/>
        <v>0.11190852067836082</v>
      </c>
      <c r="H100" s="196">
        <v>186406</v>
      </c>
      <c r="I100" s="79">
        <f t="shared" si="7"/>
        <v>1.6368236243484331E-2</v>
      </c>
    </row>
    <row r="101" spans="1:9">
      <c r="A101" s="670" t="s">
        <v>722</v>
      </c>
      <c r="B101" s="196">
        <v>9197400</v>
      </c>
      <c r="C101" s="79">
        <f t="shared" si="4"/>
        <v>7.1410973021817176E-2</v>
      </c>
      <c r="D101" s="196">
        <v>2506174</v>
      </c>
      <c r="E101" s="79">
        <f t="shared" si="5"/>
        <v>-2.0974535385836601E-2</v>
      </c>
      <c r="F101" s="196">
        <v>6505020</v>
      </c>
      <c r="G101" s="79">
        <f t="shared" si="6"/>
        <v>0.1139835415217465</v>
      </c>
      <c r="H101" s="196">
        <v>186206</v>
      </c>
      <c r="I101" s="79">
        <f t="shared" si="7"/>
        <v>6.0131933676584202E-3</v>
      </c>
    </row>
    <row r="102" spans="1:9">
      <c r="A102" s="670" t="s">
        <v>723</v>
      </c>
      <c r="B102" s="196">
        <v>9198218</v>
      </c>
      <c r="C102" s="79">
        <f t="shared" si="4"/>
        <v>6.6561953281101871E-2</v>
      </c>
      <c r="D102" s="196">
        <v>2502725</v>
      </c>
      <c r="E102" s="79">
        <f t="shared" si="5"/>
        <v>-2.0373614114745916E-2</v>
      </c>
      <c r="F102" s="196">
        <v>6508170</v>
      </c>
      <c r="G102" s="79">
        <f t="shared" si="6"/>
        <v>0.1062894003313342</v>
      </c>
      <c r="H102" s="196">
        <v>187323</v>
      </c>
      <c r="I102" s="79">
        <f t="shared" si="7"/>
        <v>4.3105528123140273E-3</v>
      </c>
    </row>
    <row r="103" spans="1:9">
      <c r="A103" s="670" t="s">
        <v>724</v>
      </c>
      <c r="B103" s="196">
        <v>9168301</v>
      </c>
      <c r="C103" s="79">
        <f t="shared" si="4"/>
        <v>5.5525884575448568E-2</v>
      </c>
      <c r="D103" s="196">
        <v>2508786</v>
      </c>
      <c r="E103" s="79">
        <f t="shared" si="5"/>
        <v>-1.5484388465154828E-2</v>
      </c>
      <c r="F103" s="196">
        <v>6471199</v>
      </c>
      <c r="G103" s="79">
        <f t="shared" si="6"/>
        <v>8.7627180061554677E-2</v>
      </c>
      <c r="H103" s="196">
        <v>188316</v>
      </c>
      <c r="I103" s="79">
        <f t="shared" si="7"/>
        <v>2.0699526943972926E-3</v>
      </c>
    </row>
    <row r="104" spans="1:9">
      <c r="A104" s="670" t="s">
        <v>725</v>
      </c>
      <c r="B104" s="196">
        <v>9135807</v>
      </c>
      <c r="C104" s="79">
        <f t="shared" si="4"/>
        <v>4.3188291014574574E-2</v>
      </c>
      <c r="D104" s="196">
        <v>2506086</v>
      </c>
      <c r="E104" s="79">
        <f t="shared" si="5"/>
        <v>-1.2706729594932121E-2</v>
      </c>
      <c r="F104" s="196">
        <v>6438514</v>
      </c>
      <c r="G104" s="79">
        <f t="shared" si="6"/>
        <v>6.7781462252925265E-2</v>
      </c>
      <c r="H104" s="196">
        <v>191207</v>
      </c>
      <c r="I104" s="79">
        <f t="shared" si="7"/>
        <v>9.3434756673722655E-3</v>
      </c>
    </row>
    <row r="105" spans="1:9">
      <c r="A105" s="670" t="s">
        <v>726</v>
      </c>
      <c r="B105" s="196">
        <v>9105123</v>
      </c>
      <c r="C105" s="79">
        <f t="shared" si="4"/>
        <v>3.3323406904663386E-2</v>
      </c>
      <c r="D105" s="196">
        <v>2493037</v>
      </c>
      <c r="E105" s="79">
        <f t="shared" si="5"/>
        <v>-1.4963793640940864E-2</v>
      </c>
      <c r="F105" s="196">
        <v>6416934</v>
      </c>
      <c r="G105" s="79">
        <f t="shared" si="6"/>
        <v>5.3103240135117635E-2</v>
      </c>
      <c r="H105" s="196">
        <v>195152</v>
      </c>
      <c r="I105" s="79">
        <f t="shared" si="7"/>
        <v>4.2322729506270432E-2</v>
      </c>
    </row>
    <row r="106" spans="1:9">
      <c r="A106" s="670" t="s">
        <v>727</v>
      </c>
      <c r="B106" s="196">
        <v>9070644</v>
      </c>
      <c r="C106" s="79">
        <f t="shared" si="4"/>
        <v>2.3548520541397285E-2</v>
      </c>
      <c r="D106" s="196">
        <v>2486033</v>
      </c>
      <c r="E106" s="79">
        <f t="shared" si="5"/>
        <v>-1.3822956199008361E-2</v>
      </c>
      <c r="F106" s="196">
        <v>6384105</v>
      </c>
      <c r="G106" s="79">
        <f t="shared" si="6"/>
        <v>3.7035394585965067E-2</v>
      </c>
      <c r="H106" s="196">
        <v>200506</v>
      </c>
      <c r="I106" s="79">
        <f t="shared" si="7"/>
        <v>8.4003719562302667E-2</v>
      </c>
    </row>
    <row r="107" spans="1:9">
      <c r="A107" s="670" t="s">
        <v>728</v>
      </c>
      <c r="B107" s="196">
        <v>8998785</v>
      </c>
      <c r="C107" s="79">
        <f t="shared" si="4"/>
        <v>1.0093770685163907E-2</v>
      </c>
      <c r="D107" s="196">
        <v>2472736</v>
      </c>
      <c r="E107" s="79">
        <f t="shared" si="5"/>
        <v>-1.6581107114620103E-2</v>
      </c>
      <c r="F107" s="196">
        <v>6324452</v>
      </c>
      <c r="G107" s="79">
        <f t="shared" si="6"/>
        <v>1.852179310153795E-2</v>
      </c>
      <c r="H107" s="196">
        <v>201597</v>
      </c>
      <c r="I107" s="79">
        <f t="shared" si="7"/>
        <v>8.9766529182500776E-2</v>
      </c>
    </row>
    <row r="108" spans="1:9">
      <c r="A108" s="679" t="s">
        <v>729</v>
      </c>
      <c r="B108" s="680">
        <v>8937599</v>
      </c>
      <c r="C108" s="681">
        <f t="shared" si="4"/>
        <v>-3.1747486968640866E-3</v>
      </c>
      <c r="D108" s="680">
        <v>2455259</v>
      </c>
      <c r="E108" s="681">
        <f t="shared" si="5"/>
        <v>-2.2300350302099224E-2</v>
      </c>
      <c r="F108" s="680">
        <v>6278563</v>
      </c>
      <c r="G108" s="681">
        <f t="shared" si="6"/>
        <v>1.5318330313161992E-3</v>
      </c>
      <c r="H108" s="680">
        <v>203777</v>
      </c>
      <c r="I108" s="681">
        <f t="shared" si="7"/>
        <v>9.650080982334551E-2</v>
      </c>
    </row>
    <row r="109" spans="1:9">
      <c r="A109" s="670" t="s">
        <v>730</v>
      </c>
      <c r="B109" s="196">
        <v>8891906</v>
      </c>
      <c r="C109" s="79">
        <f t="shared" si="4"/>
        <v>-1.2708678806599556E-2</v>
      </c>
      <c r="D109" s="196">
        <v>2434782</v>
      </c>
      <c r="E109" s="79">
        <f t="shared" si="5"/>
        <v>-3.002568371384829E-2</v>
      </c>
      <c r="F109" s="196">
        <v>6252684</v>
      </c>
      <c r="G109" s="79">
        <f t="shared" si="6"/>
        <v>-9.1508819525769249E-3</v>
      </c>
      <c r="H109" s="196">
        <v>204440</v>
      </c>
      <c r="I109" s="79">
        <f t="shared" si="7"/>
        <v>0.10041768935968652</v>
      </c>
    </row>
    <row r="110" spans="1:9">
      <c r="A110" s="670" t="s">
        <v>731</v>
      </c>
      <c r="B110" s="196">
        <v>8817433</v>
      </c>
      <c r="C110" s="79">
        <f t="shared" si="4"/>
        <v>-2.7651089336799519E-2</v>
      </c>
      <c r="D110" s="196">
        <v>2409739</v>
      </c>
      <c r="E110" s="79">
        <f t="shared" si="5"/>
        <v>-3.9805374165815283E-2</v>
      </c>
      <c r="F110" s="196">
        <v>6200823</v>
      </c>
      <c r="G110" s="79">
        <f t="shared" si="6"/>
        <v>-2.7149439822274378E-2</v>
      </c>
      <c r="H110" s="196">
        <v>206871</v>
      </c>
      <c r="I110" s="79">
        <f t="shared" si="7"/>
        <v>0.12020771963264598</v>
      </c>
    </row>
    <row r="111" spans="1:9">
      <c r="A111" s="670" t="s">
        <v>732</v>
      </c>
      <c r="B111" s="196">
        <v>8415114</v>
      </c>
      <c r="C111" s="79">
        <f t="shared" si="4"/>
        <v>-7.5954318172234955E-2</v>
      </c>
      <c r="D111" s="196">
        <v>2260379</v>
      </c>
      <c r="E111" s="79">
        <f t="shared" si="5"/>
        <v>-9.9362686796121535E-2</v>
      </c>
      <c r="F111" s="196">
        <v>5954678</v>
      </c>
      <c r="G111" s="79">
        <f t="shared" si="6"/>
        <v>-7.1258231623721802E-2</v>
      </c>
      <c r="H111" s="196">
        <v>200057</v>
      </c>
      <c r="I111" s="79">
        <f t="shared" si="7"/>
        <v>7.8433697919755047E-2</v>
      </c>
    </row>
    <row r="112" spans="1:9">
      <c r="A112" s="670" t="s">
        <v>733</v>
      </c>
      <c r="B112" s="196">
        <v>7648680</v>
      </c>
      <c r="C112" s="79">
        <f t="shared" si="4"/>
        <v>-0.16481711797984078</v>
      </c>
      <c r="D112" s="196">
        <v>2051832</v>
      </c>
      <c r="E112" s="79">
        <f t="shared" si="5"/>
        <v>-0.18466083166636069</v>
      </c>
      <c r="F112" s="196">
        <v>5412512</v>
      </c>
      <c r="G112" s="79">
        <f t="shared" si="6"/>
        <v>-0.16151981690266959</v>
      </c>
      <c r="H112" s="196">
        <v>184336</v>
      </c>
      <c r="I112" s="79">
        <f t="shared" si="7"/>
        <v>-1.110479276418141E-2</v>
      </c>
    </row>
    <row r="113" spans="1:9">
      <c r="A113" s="670" t="s">
        <v>734</v>
      </c>
      <c r="B113" s="196">
        <v>6810290</v>
      </c>
      <c r="C113" s="79">
        <f t="shared" si="4"/>
        <v>-0.25954182703807599</v>
      </c>
      <c r="D113" s="196">
        <v>1835195</v>
      </c>
      <c r="E113" s="79">
        <f t="shared" si="5"/>
        <v>-0.26773041297212402</v>
      </c>
      <c r="F113" s="196">
        <v>4805154</v>
      </c>
      <c r="G113" s="79">
        <f t="shared" si="6"/>
        <v>-0.26131602977392843</v>
      </c>
      <c r="H113" s="196">
        <v>169941</v>
      </c>
      <c r="I113" s="79">
        <f t="shared" si="7"/>
        <v>-8.7349494645714967E-2</v>
      </c>
    </row>
    <row r="114" spans="1:9">
      <c r="A114" s="670" t="s">
        <v>735</v>
      </c>
      <c r="B114" s="196">
        <v>5977678</v>
      </c>
      <c r="C114" s="79">
        <f t="shared" si="4"/>
        <v>-0.35012651363557595</v>
      </c>
      <c r="D114" s="196">
        <v>1615153</v>
      </c>
      <c r="E114" s="79">
        <f t="shared" si="5"/>
        <v>-0.35464223995844529</v>
      </c>
      <c r="F114" s="196">
        <v>4208016</v>
      </c>
      <c r="G114" s="79">
        <f t="shared" si="6"/>
        <v>-0.35342561733943645</v>
      </c>
      <c r="H114" s="196">
        <v>154509</v>
      </c>
      <c r="I114" s="79">
        <f t="shared" si="7"/>
        <v>-0.1751733636552906</v>
      </c>
    </row>
    <row r="115" spans="1:9">
      <c r="A115" s="670" t="s">
        <v>736</v>
      </c>
      <c r="B115" s="196">
        <v>5196000</v>
      </c>
      <c r="C115" s="79">
        <f t="shared" si="4"/>
        <v>-0.43326468011903185</v>
      </c>
      <c r="D115" s="196">
        <v>1381564</v>
      </c>
      <c r="E115" s="79">
        <f t="shared" si="5"/>
        <v>-0.44930974582925765</v>
      </c>
      <c r="F115" s="196">
        <v>3672525</v>
      </c>
      <c r="G115" s="79">
        <f t="shared" si="6"/>
        <v>-0.43248152313041216</v>
      </c>
      <c r="H115" s="196">
        <v>141911</v>
      </c>
      <c r="I115" s="79">
        <f t="shared" si="7"/>
        <v>-0.24642090953503684</v>
      </c>
    </row>
    <row r="116" spans="1:9">
      <c r="A116" s="670" t="s">
        <v>737</v>
      </c>
      <c r="B116" s="196">
        <v>4538319</v>
      </c>
      <c r="C116" s="79">
        <f t="shared" si="4"/>
        <v>-0.50323830177235573</v>
      </c>
      <c r="D116" s="196">
        <v>1159483</v>
      </c>
      <c r="E116" s="79">
        <f t="shared" si="5"/>
        <v>-0.53733311626177238</v>
      </c>
      <c r="F116" s="196">
        <v>3248407</v>
      </c>
      <c r="G116" s="79">
        <f t="shared" si="6"/>
        <v>-0.49547255779827459</v>
      </c>
      <c r="H116" s="196">
        <v>130429</v>
      </c>
      <c r="I116" s="79">
        <f t="shared" si="7"/>
        <v>-0.31786493172321095</v>
      </c>
    </row>
    <row r="117" spans="1:9">
      <c r="A117" s="670" t="s">
        <v>738</v>
      </c>
      <c r="B117" s="196">
        <v>3954013</v>
      </c>
      <c r="C117" s="79">
        <f t="shared" si="4"/>
        <v>-0.5657375523647511</v>
      </c>
      <c r="D117" s="196">
        <v>989303</v>
      </c>
      <c r="E117" s="79">
        <f t="shared" si="5"/>
        <v>-0.60317355899651715</v>
      </c>
      <c r="F117" s="196">
        <v>2844766</v>
      </c>
      <c r="G117" s="79">
        <f t="shared" si="6"/>
        <v>-0.55667831397362044</v>
      </c>
      <c r="H117" s="196">
        <v>119944</v>
      </c>
      <c r="I117" s="79">
        <f t="shared" si="7"/>
        <v>-0.38538165122571122</v>
      </c>
    </row>
    <row r="118" spans="1:9">
      <c r="A118" s="670" t="s">
        <v>739</v>
      </c>
      <c r="B118" s="196">
        <v>3361364</v>
      </c>
      <c r="C118" s="79">
        <f t="shared" si="4"/>
        <v>-0.62942388655094395</v>
      </c>
      <c r="D118" s="196">
        <v>819474</v>
      </c>
      <c r="E118" s="79">
        <f t="shared" si="5"/>
        <v>-0.67036881650404478</v>
      </c>
      <c r="F118" s="196">
        <v>2436516</v>
      </c>
      <c r="G118" s="79">
        <f t="shared" si="6"/>
        <v>-0.61834650275958802</v>
      </c>
      <c r="H118" s="196">
        <v>105374</v>
      </c>
      <c r="I118" s="79">
        <f t="shared" si="7"/>
        <v>-0.47445961716856355</v>
      </c>
    </row>
    <row r="119" spans="1:9">
      <c r="A119" s="670" t="s">
        <v>740</v>
      </c>
      <c r="B119" s="196">
        <v>2838977</v>
      </c>
      <c r="C119" s="79">
        <f t="shared" si="4"/>
        <v>-0.68451552070640642</v>
      </c>
      <c r="D119" s="196">
        <v>670133</v>
      </c>
      <c r="E119" s="79">
        <f t="shared" si="5"/>
        <v>-0.72899128738369157</v>
      </c>
      <c r="F119" s="196">
        <v>2075895</v>
      </c>
      <c r="G119" s="79">
        <f t="shared" si="6"/>
        <v>-0.67176681869037824</v>
      </c>
      <c r="H119" s="196">
        <v>92949</v>
      </c>
      <c r="I119" s="79">
        <f t="shared" si="7"/>
        <v>-0.53893659131832317</v>
      </c>
    </row>
    <row r="120" spans="1:9">
      <c r="A120" s="670" t="s">
        <v>741</v>
      </c>
      <c r="B120" s="196">
        <v>2370127</v>
      </c>
      <c r="C120" s="79">
        <f t="shared" si="4"/>
        <v>-0.73481390248096834</v>
      </c>
      <c r="D120" s="196">
        <v>542547</v>
      </c>
      <c r="E120" s="79">
        <f t="shared" si="5"/>
        <v>-0.77902657112752671</v>
      </c>
      <c r="F120" s="196">
        <v>1747086</v>
      </c>
      <c r="G120" s="79">
        <f t="shared" si="6"/>
        <v>-0.72173791996671854</v>
      </c>
      <c r="H120" s="196">
        <v>80494</v>
      </c>
      <c r="I120" s="79">
        <f t="shared" si="7"/>
        <v>-0.60498976822703254</v>
      </c>
    </row>
    <row r="121" spans="1:9">
      <c r="A121" s="676" t="s">
        <v>742</v>
      </c>
      <c r="B121" s="677">
        <v>1882081</v>
      </c>
      <c r="C121" s="678">
        <f t="shared" si="4"/>
        <v>-0.78833773096566695</v>
      </c>
      <c r="D121" s="677">
        <v>419482</v>
      </c>
      <c r="E121" s="678">
        <f t="shared" si="5"/>
        <v>-0.82771270692817678</v>
      </c>
      <c r="F121" s="677">
        <v>1396193</v>
      </c>
      <c r="G121" s="678">
        <f t="shared" si="6"/>
        <v>-0.77670501179973273</v>
      </c>
      <c r="H121" s="677">
        <v>66406</v>
      </c>
      <c r="I121" s="678">
        <f t="shared" si="7"/>
        <v>-0.67518098219526512</v>
      </c>
    </row>
    <row r="122" spans="1:9">
      <c r="A122" s="670" t="s">
        <v>743</v>
      </c>
      <c r="B122" s="196">
        <v>1363054</v>
      </c>
      <c r="C122" s="79">
        <f t="shared" si="4"/>
        <v>-0.84541373889657001</v>
      </c>
      <c r="D122" s="196">
        <v>285379</v>
      </c>
      <c r="E122" s="79">
        <f t="shared" si="5"/>
        <v>-0.88157265164401621</v>
      </c>
      <c r="F122" s="196">
        <v>1026418</v>
      </c>
      <c r="G122" s="79">
        <f t="shared" si="6"/>
        <v>-0.83447068235942234</v>
      </c>
      <c r="H122" s="196">
        <v>51257</v>
      </c>
      <c r="I122" s="79">
        <f t="shared" si="7"/>
        <v>-0.75222723339665787</v>
      </c>
    </row>
    <row r="123" spans="1:9">
      <c r="A123" s="671" t="s">
        <v>744</v>
      </c>
      <c r="B123" s="291">
        <v>1126967</v>
      </c>
      <c r="C123" s="79">
        <f t="shared" si="4"/>
        <v>-0.86607822544055846</v>
      </c>
      <c r="D123" s="291">
        <v>257333</v>
      </c>
      <c r="E123" s="79">
        <f t="shared" si="5"/>
        <v>-0.88615493242504906</v>
      </c>
      <c r="F123" s="291">
        <v>826451</v>
      </c>
      <c r="G123" s="79">
        <f t="shared" si="6"/>
        <v>-0.8612097916965451</v>
      </c>
      <c r="H123" s="291">
        <v>43183</v>
      </c>
      <c r="I123" s="79">
        <f t="shared" si="7"/>
        <v>-0.78414651824230097</v>
      </c>
    </row>
    <row r="124" spans="1:9">
      <c r="A124" s="671" t="s">
        <v>745</v>
      </c>
      <c r="B124" s="291">
        <v>1211825</v>
      </c>
      <c r="C124" s="79">
        <f t="shared" si="4"/>
        <v>-0.84156416532002909</v>
      </c>
      <c r="D124" s="291">
        <v>283581</v>
      </c>
      <c r="E124" s="79">
        <f t="shared" si="5"/>
        <v>-0.86179131624811389</v>
      </c>
      <c r="F124" s="291">
        <v>881867</v>
      </c>
      <c r="G124" s="79">
        <f t="shared" si="6"/>
        <v>-0.83706881388900389</v>
      </c>
      <c r="H124" s="291">
        <v>46377</v>
      </c>
      <c r="I124" s="79">
        <f t="shared" si="7"/>
        <v>-0.74841051124034375</v>
      </c>
    </row>
    <row r="125" spans="1:9">
      <c r="A125" s="671" t="s">
        <v>746</v>
      </c>
      <c r="B125" s="291">
        <v>1364806</v>
      </c>
      <c r="C125" s="79">
        <f t="shared" si="4"/>
        <v>-0.79959649295404456</v>
      </c>
      <c r="D125" s="291">
        <v>316114</v>
      </c>
      <c r="E125" s="79">
        <f t="shared" si="5"/>
        <v>-0.8277490947828432</v>
      </c>
      <c r="F125" s="291">
        <v>998792</v>
      </c>
      <c r="G125" s="79">
        <f t="shared" si="6"/>
        <v>-0.79214152137475724</v>
      </c>
      <c r="H125" s="291">
        <v>49900</v>
      </c>
      <c r="I125" s="79">
        <f t="shared" si="7"/>
        <v>-0.70636868089513416</v>
      </c>
    </row>
    <row r="126" spans="1:9">
      <c r="A126" s="671" t="s">
        <v>747</v>
      </c>
      <c r="B126" s="291">
        <v>1588499</v>
      </c>
      <c r="C126" s="79">
        <f t="shared" si="4"/>
        <v>-0.73426153098243163</v>
      </c>
      <c r="D126" s="291">
        <v>374145</v>
      </c>
      <c r="E126" s="79">
        <f t="shared" si="5"/>
        <v>-0.7683532148347556</v>
      </c>
      <c r="F126" s="291">
        <v>1158512</v>
      </c>
      <c r="G126" s="79">
        <f t="shared" si="6"/>
        <v>-0.72468925973665499</v>
      </c>
      <c r="H126" s="291">
        <v>55842</v>
      </c>
      <c r="I126" s="79">
        <f t="shared" si="7"/>
        <v>-0.63858416014601094</v>
      </c>
    </row>
    <row r="127" spans="1:9">
      <c r="A127" s="670" t="s">
        <v>760</v>
      </c>
      <c r="B127" s="196">
        <v>1837185</v>
      </c>
      <c r="C127" s="79">
        <f t="shared" si="4"/>
        <v>-0.64642321016166282</v>
      </c>
      <c r="D127" s="196">
        <v>448795</v>
      </c>
      <c r="E127" s="79">
        <f t="shared" si="5"/>
        <v>-0.67515439024178392</v>
      </c>
      <c r="F127" s="196">
        <v>1329901</v>
      </c>
      <c r="G127" s="79">
        <f t="shared" si="6"/>
        <v>-0.63787829899047654</v>
      </c>
      <c r="H127" s="196">
        <v>58489</v>
      </c>
      <c r="I127" s="79">
        <f t="shared" si="7"/>
        <v>-0.58784731275235891</v>
      </c>
    </row>
    <row r="128" spans="1:9">
      <c r="A128" s="670" t="s">
        <v>773</v>
      </c>
      <c r="B128" s="196">
        <v>2060990</v>
      </c>
      <c r="C128" s="79">
        <f t="shared" si="4"/>
        <v>-0.545869296539093</v>
      </c>
      <c r="D128" s="196">
        <v>542708</v>
      </c>
      <c r="E128" s="79">
        <f t="shared" si="5"/>
        <v>-0.53193966621330369</v>
      </c>
      <c r="F128" s="196">
        <v>1458148</v>
      </c>
      <c r="G128" s="79">
        <f t="shared" si="6"/>
        <v>-0.55111905620200918</v>
      </c>
      <c r="H128" s="196">
        <v>60134</v>
      </c>
      <c r="I128" s="79">
        <f t="shared" si="7"/>
        <v>-0.53895222688205846</v>
      </c>
    </row>
    <row r="129" spans="1:9">
      <c r="A129" s="670" t="s">
        <v>999</v>
      </c>
      <c r="B129" s="196">
        <v>2266040</v>
      </c>
      <c r="C129" s="79">
        <f t="shared" si="4"/>
        <v>-0.42690122667780811</v>
      </c>
      <c r="D129" s="196">
        <v>607040</v>
      </c>
      <c r="E129" s="79">
        <f t="shared" si="5"/>
        <v>-0.38639628101805007</v>
      </c>
      <c r="F129" s="196">
        <v>1596832</v>
      </c>
      <c r="G129" s="79">
        <f t="shared" si="6"/>
        <v>-0.43867720578775199</v>
      </c>
      <c r="H129" s="196">
        <v>62168</v>
      </c>
      <c r="I129" s="79">
        <f t="shared" si="7"/>
        <v>-0.481691456012806</v>
      </c>
    </row>
    <row r="130" spans="1:9">
      <c r="A130" s="670" t="s">
        <v>997</v>
      </c>
      <c r="B130" s="196">
        <v>2606440</v>
      </c>
      <c r="C130" s="79">
        <f t="shared" si="4"/>
        <v>-0.22458858963206604</v>
      </c>
      <c r="D130" s="196">
        <v>681798</v>
      </c>
      <c r="E130" s="79">
        <f t="shared" si="5"/>
        <v>-0.16800533024842765</v>
      </c>
      <c r="F130" s="196">
        <v>1858353</v>
      </c>
      <c r="G130" s="79">
        <f t="shared" si="6"/>
        <v>-0.2372908694217481</v>
      </c>
      <c r="H130" s="196">
        <v>66289</v>
      </c>
      <c r="I130" s="79">
        <f t="shared" si="7"/>
        <v>-0.37091692447852409</v>
      </c>
    </row>
    <row r="131" spans="1:9">
      <c r="A131" s="672" t="s">
        <v>1028</v>
      </c>
      <c r="B131" s="479">
        <v>2939596</v>
      </c>
      <c r="C131" s="79">
        <f t="shared" si="4"/>
        <v>3.544199195696196E-2</v>
      </c>
      <c r="D131" s="479">
        <v>752553</v>
      </c>
      <c r="E131" s="79">
        <f t="shared" si="5"/>
        <v>0.12299051083889317</v>
      </c>
      <c r="F131" s="479">
        <v>2119396</v>
      </c>
      <c r="G131" s="79">
        <f t="shared" si="6"/>
        <v>2.0955298798831349E-2</v>
      </c>
      <c r="H131" s="479">
        <v>67647</v>
      </c>
      <c r="I131" s="79">
        <f t="shared" si="7"/>
        <v>-0.27221379466158863</v>
      </c>
    </row>
    <row r="132" spans="1:9">
      <c r="A132" s="682" t="s">
        <v>1029</v>
      </c>
      <c r="B132" s="683">
        <v>3213724</v>
      </c>
      <c r="C132" s="681">
        <f t="shared" si="4"/>
        <v>0.3559290282757</v>
      </c>
      <c r="D132" s="683">
        <v>812424</v>
      </c>
      <c r="E132" s="681">
        <f t="shared" si="5"/>
        <v>0.49742602944998315</v>
      </c>
      <c r="F132" s="683">
        <v>2328276</v>
      </c>
      <c r="G132" s="681">
        <f t="shared" si="6"/>
        <v>0.33266250201764536</v>
      </c>
      <c r="H132" s="683">
        <v>73024</v>
      </c>
      <c r="I132" s="681">
        <f t="shared" si="7"/>
        <v>-9.280194797127736E-2</v>
      </c>
    </row>
    <row r="133" spans="1:9">
      <c r="A133" s="672" t="s">
        <v>1093</v>
      </c>
      <c r="B133" s="479">
        <v>3455986</v>
      </c>
      <c r="C133" s="79">
        <f t="shared" si="4"/>
        <v>0.83625784437545458</v>
      </c>
      <c r="D133" s="479">
        <v>857166</v>
      </c>
      <c r="E133" s="79">
        <f t="shared" si="5"/>
        <v>1.0433916115590181</v>
      </c>
      <c r="F133" s="479">
        <v>2519615</v>
      </c>
      <c r="G133" s="79">
        <f t="shared" si="6"/>
        <v>0.80463231086246667</v>
      </c>
      <c r="H133" s="479">
        <v>79205</v>
      </c>
      <c r="I133" s="79">
        <f t="shared" si="7"/>
        <v>0.19273860795711231</v>
      </c>
    </row>
    <row r="134" spans="1:9">
      <c r="A134" s="672" t="s">
        <v>1098</v>
      </c>
      <c r="B134" s="479">
        <v>3819471</v>
      </c>
      <c r="C134" s="79">
        <f t="shared" si="4"/>
        <v>1.8021421014868082</v>
      </c>
      <c r="D134" s="479">
        <v>931211</v>
      </c>
      <c r="E134" s="79">
        <f t="shared" si="5"/>
        <v>2.2630677099576353</v>
      </c>
      <c r="F134" s="479">
        <v>2800031</v>
      </c>
      <c r="G134" s="79">
        <f t="shared" si="6"/>
        <v>1.7279636561322971</v>
      </c>
      <c r="H134" s="479">
        <v>88229</v>
      </c>
      <c r="I134" s="79">
        <f t="shared" si="7"/>
        <v>0.72130635815595923</v>
      </c>
    </row>
    <row r="135" spans="1:9">
      <c r="A135" s="672" t="s">
        <v>1099</v>
      </c>
      <c r="B135" s="479">
        <v>4240436</v>
      </c>
      <c r="C135" s="79">
        <f t="shared" si="4"/>
        <v>2.7626975767702158</v>
      </c>
      <c r="D135" s="479">
        <v>1019016</v>
      </c>
      <c r="E135" s="79">
        <f t="shared" si="5"/>
        <v>2.9599118651708096</v>
      </c>
      <c r="F135" s="479">
        <v>3123962</v>
      </c>
      <c r="G135" s="79">
        <f t="shared" si="6"/>
        <v>2.7799724363573883</v>
      </c>
      <c r="H135" s="479">
        <v>97458</v>
      </c>
      <c r="I135" s="79">
        <f t="shared" si="7"/>
        <v>1.2568603385591552</v>
      </c>
    </row>
    <row r="136" spans="1:9">
      <c r="A136" s="672" t="s">
        <v>1209</v>
      </c>
      <c r="B136" s="479">
        <v>4708423</v>
      </c>
      <c r="C136" s="79">
        <f>(B136-B124)/B124</f>
        <v>2.8853984692509234</v>
      </c>
      <c r="D136" s="479">
        <v>1101501</v>
      </c>
      <c r="E136" s="79">
        <f t="shared" si="5"/>
        <v>2.8842552921387541</v>
      </c>
      <c r="F136" s="479">
        <v>3500014</v>
      </c>
      <c r="G136" s="79">
        <f t="shared" si="6"/>
        <v>2.9688683214135465</v>
      </c>
      <c r="H136" s="479">
        <v>106908</v>
      </c>
      <c r="I136" s="79">
        <f t="shared" si="7"/>
        <v>1.3051943851478103</v>
      </c>
    </row>
    <row r="137" spans="1:9">
      <c r="A137" s="672" t="s">
        <v>1244</v>
      </c>
      <c r="B137" s="479">
        <v>5165847</v>
      </c>
      <c r="C137" s="79">
        <f t="shared" si="4"/>
        <v>2.7850412439570165</v>
      </c>
      <c r="D137" s="479">
        <v>1194267</v>
      </c>
      <c r="E137" s="79">
        <f t="shared" si="5"/>
        <v>2.7779630133432875</v>
      </c>
      <c r="F137" s="479">
        <v>3855231</v>
      </c>
      <c r="G137" s="79">
        <f t="shared" si="6"/>
        <v>2.8598937516519958</v>
      </c>
      <c r="H137" s="479">
        <v>116349</v>
      </c>
      <c r="I137" s="79">
        <f t="shared" si="7"/>
        <v>1.3316432865731462</v>
      </c>
    </row>
    <row r="138" spans="1:9">
      <c r="A138" s="672" t="s">
        <v>1264</v>
      </c>
      <c r="B138" s="479">
        <v>5549525</v>
      </c>
      <c r="C138" s="79">
        <f t="shared" si="4"/>
        <v>2.4935653091377459</v>
      </c>
      <c r="D138" s="479">
        <v>1266046</v>
      </c>
      <c r="E138" s="79">
        <f t="shared" si="5"/>
        <v>2.3838378168891738</v>
      </c>
      <c r="F138" s="479">
        <v>4159166</v>
      </c>
      <c r="G138" s="79">
        <f t="shared" si="6"/>
        <v>2.5900931539768255</v>
      </c>
      <c r="H138" s="479">
        <v>124313</v>
      </c>
      <c r="I138" s="79">
        <f t="shared" si="7"/>
        <v>1.2261559399734967</v>
      </c>
    </row>
    <row r="139" spans="1:9">
      <c r="A139" s="672" t="s">
        <v>1267</v>
      </c>
      <c r="B139" s="479">
        <v>5863097</v>
      </c>
      <c r="C139" s="79">
        <f t="shared" si="4"/>
        <v>2.1913481766942362</v>
      </c>
      <c r="D139" s="479">
        <v>1333255</v>
      </c>
      <c r="E139" s="79">
        <f t="shared" si="5"/>
        <v>1.9707438808364621</v>
      </c>
      <c r="F139" s="479">
        <v>4393970</v>
      </c>
      <c r="G139" s="79">
        <f t="shared" si="6"/>
        <v>2.3039827776654054</v>
      </c>
      <c r="H139" s="479">
        <v>135872</v>
      </c>
      <c r="I139" s="79">
        <f t="shared" si="7"/>
        <v>1.3230351006172101</v>
      </c>
    </row>
    <row r="140" spans="1:9">
      <c r="A140" s="672" t="s">
        <v>1358</v>
      </c>
      <c r="B140" s="479">
        <v>6099629</v>
      </c>
      <c r="C140" s="79">
        <f t="shared" si="4"/>
        <v>1.9595626373733013</v>
      </c>
      <c r="D140" s="479">
        <v>1383812</v>
      </c>
      <c r="E140" s="79">
        <f t="shared" si="5"/>
        <v>1.5498279000862343</v>
      </c>
      <c r="F140" s="479">
        <v>4571216</v>
      </c>
      <c r="G140" s="79">
        <f t="shared" si="6"/>
        <v>2.1349465212036089</v>
      </c>
      <c r="H140" s="479">
        <v>144601</v>
      </c>
      <c r="I140" s="79">
        <f t="shared" si="7"/>
        <v>1.4046462899524395</v>
      </c>
    </row>
    <row r="141" spans="1:9">
      <c r="A141" s="672" t="s">
        <v>1359</v>
      </c>
      <c r="B141" s="479">
        <v>6318186</v>
      </c>
      <c r="C141" s="79">
        <f t="shared" si="4"/>
        <v>1.7882058569133819</v>
      </c>
      <c r="D141" s="479">
        <v>1447407</v>
      </c>
      <c r="E141" s="79">
        <f t="shared" si="5"/>
        <v>1.3843684106483922</v>
      </c>
      <c r="F141" s="479">
        <v>4720274</v>
      </c>
      <c r="G141" s="79">
        <f t="shared" si="6"/>
        <v>1.956024177872187</v>
      </c>
      <c r="H141" s="479">
        <v>150505</v>
      </c>
      <c r="I141" s="79">
        <f t="shared" si="7"/>
        <v>1.4209400334577273</v>
      </c>
    </row>
    <row r="142" spans="1:9">
      <c r="A142" s="673" t="s">
        <v>1374</v>
      </c>
      <c r="B142" s="647">
        <v>6455283</v>
      </c>
      <c r="C142" s="79">
        <f t="shared" si="4"/>
        <v>1.476666641088995</v>
      </c>
      <c r="D142" s="647">
        <v>1510615</v>
      </c>
      <c r="E142" s="79">
        <f t="shared" si="5"/>
        <v>1.2156342494404502</v>
      </c>
      <c r="F142" s="647">
        <v>4787238</v>
      </c>
      <c r="G142" s="79">
        <f t="shared" si="6"/>
        <v>1.5760649349181775</v>
      </c>
      <c r="H142" s="647">
        <v>157430</v>
      </c>
      <c r="I142" s="79">
        <f t="shared" si="7"/>
        <v>1.3749038301980721</v>
      </c>
    </row>
    <row r="143" spans="1:9">
      <c r="A143" s="673" t="s">
        <v>1375</v>
      </c>
      <c r="B143" s="647">
        <v>6537841</v>
      </c>
      <c r="C143" s="79">
        <f t="shared" si="4"/>
        <v>1.2240610614519818</v>
      </c>
      <c r="D143" s="647">
        <v>1584070</v>
      </c>
      <c r="E143" s="79">
        <f t="shared" si="5"/>
        <v>1.1049281578838965</v>
      </c>
      <c r="F143" s="647">
        <v>4791947</v>
      </c>
      <c r="G143" s="79">
        <f t="shared" si="6"/>
        <v>1.2609965291998286</v>
      </c>
      <c r="H143" s="647">
        <v>161824</v>
      </c>
      <c r="I143" s="79">
        <f t="shared" si="7"/>
        <v>1.3921829497243041</v>
      </c>
    </row>
    <row r="144" spans="1:9">
      <c r="A144" s="673" t="s">
        <v>1398</v>
      </c>
      <c r="B144" s="647">
        <v>6636757</v>
      </c>
      <c r="C144" s="79">
        <f t="shared" si="4"/>
        <v>1.0651297373389874</v>
      </c>
      <c r="D144" s="647">
        <v>1655164</v>
      </c>
      <c r="E144" s="79">
        <f t="shared" si="5"/>
        <v>1.0373154904335666</v>
      </c>
      <c r="F144" s="647">
        <v>4818214</v>
      </c>
      <c r="G144" s="79">
        <f t="shared" si="6"/>
        <v>1.069434207971907</v>
      </c>
      <c r="H144" s="647">
        <v>163379</v>
      </c>
      <c r="I144" s="79">
        <f t="shared" si="7"/>
        <v>1.2373329316389132</v>
      </c>
    </row>
    <row r="145" spans="1:9">
      <c r="A145" s="684" t="s">
        <v>1611</v>
      </c>
      <c r="B145" s="685">
        <v>6790566</v>
      </c>
      <c r="C145" s="678">
        <f t="shared" si="4"/>
        <v>0.96487080676831449</v>
      </c>
      <c r="D145" s="685">
        <v>1735487</v>
      </c>
      <c r="E145" s="678">
        <f t="shared" si="5"/>
        <v>1.0246801669688252</v>
      </c>
      <c r="F145" s="685">
        <v>4888592</v>
      </c>
      <c r="G145" s="678">
        <f t="shared" si="6"/>
        <v>0.94021388188274801</v>
      </c>
      <c r="H145" s="685">
        <v>166487</v>
      </c>
      <c r="I145" s="678">
        <f t="shared" si="7"/>
        <v>1.1019758853607726</v>
      </c>
    </row>
    <row r="146" spans="1:9">
      <c r="A146" s="673" t="s">
        <v>1612</v>
      </c>
      <c r="B146" s="647">
        <v>6876419</v>
      </c>
      <c r="C146" s="79">
        <f t="shared" si="4"/>
        <v>0.80035900259486192</v>
      </c>
      <c r="D146" s="647">
        <v>1792100</v>
      </c>
      <c r="E146" s="79">
        <f t="shared" si="5"/>
        <v>0.92448328037362104</v>
      </c>
      <c r="F146" s="647">
        <v>4916747</v>
      </c>
      <c r="G146" s="79">
        <f t="shared" si="6"/>
        <v>0.75596163042480602</v>
      </c>
      <c r="H146" s="647">
        <v>167572</v>
      </c>
      <c r="I146" s="79">
        <f t="shared" si="7"/>
        <v>0.89928481565018303</v>
      </c>
    </row>
    <row r="147" spans="1:9">
      <c r="A147" s="673" t="s">
        <v>1623</v>
      </c>
      <c r="B147" s="647">
        <v>6962101</v>
      </c>
      <c r="C147" s="79">
        <f t="shared" si="4"/>
        <v>0.64183612251193034</v>
      </c>
      <c r="D147" s="647">
        <v>1850380</v>
      </c>
      <c r="E147" s="79">
        <f t="shared" si="5"/>
        <v>0.815849800199408</v>
      </c>
      <c r="F147" s="647">
        <v>4943445</v>
      </c>
      <c r="G147" s="79">
        <f t="shared" si="6"/>
        <v>0.58242801929088761</v>
      </c>
      <c r="H147" s="647">
        <v>168276</v>
      </c>
      <c r="I147" s="79">
        <f t="shared" si="7"/>
        <v>0.72665148063781326</v>
      </c>
    </row>
    <row r="148" spans="1:9">
      <c r="A148" s="670" t="s">
        <v>1624</v>
      </c>
      <c r="B148" s="647">
        <v>7130946</v>
      </c>
      <c r="C148" s="79">
        <f>(B148-B136)/B136</f>
        <v>0.51450836086732221</v>
      </c>
      <c r="D148" s="647">
        <v>1909316</v>
      </c>
      <c r="E148" s="79">
        <f t="shared" si="5"/>
        <v>0.73337654709346611</v>
      </c>
      <c r="F148" s="647">
        <v>5052721</v>
      </c>
      <c r="G148" s="79">
        <f t="shared" si="6"/>
        <v>0.44362879691338375</v>
      </c>
      <c r="H148" s="647">
        <v>168909</v>
      </c>
      <c r="I148" s="79">
        <f t="shared" si="7"/>
        <v>0.57994724435963629</v>
      </c>
    </row>
    <row r="149" spans="1:9">
      <c r="A149" s="670" t="s">
        <v>1625</v>
      </c>
      <c r="B149" s="714">
        <v>7256413</v>
      </c>
      <c r="C149" s="79">
        <f>(B149-B137)/B137</f>
        <v>0.40468987951056234</v>
      </c>
      <c r="D149" s="714">
        <v>1945739</v>
      </c>
      <c r="E149" s="79">
        <f t="shared" si="5"/>
        <v>0.6292328264952477</v>
      </c>
      <c r="F149" s="714">
        <v>5142779</v>
      </c>
      <c r="G149" s="79">
        <f t="shared" si="6"/>
        <v>0.33397428065918749</v>
      </c>
      <c r="H149" s="714">
        <v>167895</v>
      </c>
      <c r="I149" s="79">
        <f t="shared" si="7"/>
        <v>0.44302916226181577</v>
      </c>
    </row>
    <row r="150" spans="1:9">
      <c r="A150" s="670" t="s">
        <v>1626</v>
      </c>
      <c r="B150" s="714">
        <v>7405619</v>
      </c>
      <c r="C150" s="79">
        <f>(B150-B138)/B138</f>
        <v>0.33445997630427832</v>
      </c>
      <c r="D150" s="714">
        <v>1983691</v>
      </c>
      <c r="E150" s="79">
        <f t="shared" si="5"/>
        <v>0.56683959350608115</v>
      </c>
      <c r="F150" s="714">
        <v>5255255</v>
      </c>
      <c r="G150" s="79">
        <f t="shared" si="6"/>
        <v>0.26353576654550454</v>
      </c>
      <c r="H150" s="714">
        <v>166673</v>
      </c>
      <c r="I150" s="79">
        <f t="shared" si="7"/>
        <v>0.34075277726384207</v>
      </c>
    </row>
  </sheetData>
  <hyperlinks>
    <hyperlink ref="A10" location="Contents!A1" display="&lt;&lt; link back to contents &gt;&gt;"/>
  </hyperlinks>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7" sqref="A7"/>
    </sheetView>
  </sheetViews>
  <sheetFormatPr defaultRowHeight="14.5"/>
  <sheetData>
    <row r="1" spans="1:109" s="3" customFormat="1" ht="20.65" customHeight="1">
      <c r="A1" s="749" t="s">
        <v>516</v>
      </c>
      <c r="B1" s="184"/>
      <c r="C1" s="185"/>
      <c r="D1" s="133"/>
      <c r="E1" s="133"/>
      <c r="F1" s="133"/>
      <c r="G1" s="133"/>
      <c r="H1" s="133"/>
      <c r="I1" s="25"/>
      <c r="J1" s="25"/>
    </row>
    <row r="2" spans="1:109" s="3" customFormat="1" ht="20.65" customHeight="1">
      <c r="A2" s="171" t="s">
        <v>506</v>
      </c>
      <c r="B2" s="184"/>
      <c r="C2" s="185"/>
      <c r="D2" s="133"/>
      <c r="E2" s="133"/>
      <c r="F2" s="133"/>
      <c r="G2" s="133"/>
      <c r="H2" s="133"/>
      <c r="I2" s="25"/>
      <c r="J2" s="25"/>
    </row>
    <row r="3" spans="1:109" s="113" customFormat="1" ht="20.65" customHeight="1">
      <c r="A3" s="186" t="s">
        <v>499</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46" customFormat="1" ht="20.65" customHeight="1">
      <c r="A4" s="171" t="s">
        <v>497</v>
      </c>
      <c r="B4" s="187"/>
      <c r="C4" s="188"/>
      <c r="D4" s="189"/>
      <c r="E4" s="189"/>
      <c r="F4" s="189"/>
      <c r="G4" s="189"/>
      <c r="H4" s="189"/>
      <c r="I4" s="189"/>
      <c r="J4" s="189"/>
      <c r="K4" s="182"/>
      <c r="L4" s="182"/>
      <c r="M4" s="182"/>
      <c r="N4" s="182"/>
    </row>
    <row r="5" spans="1:109" s="46" customFormat="1" ht="20.65" customHeight="1">
      <c r="A5" s="171" t="s">
        <v>498</v>
      </c>
      <c r="B5" s="187"/>
      <c r="C5" s="188"/>
      <c r="D5" s="189"/>
      <c r="E5" s="189"/>
      <c r="F5" s="189"/>
      <c r="G5" s="189"/>
      <c r="H5" s="189"/>
      <c r="I5" s="189"/>
      <c r="J5" s="189"/>
      <c r="K5" s="182"/>
      <c r="L5" s="182"/>
      <c r="M5" s="182"/>
      <c r="N5" s="182"/>
    </row>
    <row r="6" spans="1:109" s="3" customFormat="1" ht="23.65" customHeight="1">
      <c r="A6" s="173" t="s">
        <v>501</v>
      </c>
      <c r="B6" s="163"/>
      <c r="C6" s="165"/>
      <c r="D6" s="23"/>
      <c r="E6" s="23"/>
      <c r="F6" s="23"/>
      <c r="G6" s="23"/>
      <c r="H6" s="23"/>
      <c r="I6" s="23"/>
      <c r="J6" s="23"/>
      <c r="K6" s="23"/>
      <c r="L6" s="23"/>
      <c r="M6" s="23"/>
      <c r="N6" s="23"/>
    </row>
    <row r="7" spans="1:109" s="4" customFormat="1" ht="15.5">
      <c r="A7" s="174" t="s">
        <v>97</v>
      </c>
    </row>
  </sheetData>
  <hyperlinks>
    <hyperlink ref="A7" location="Contents!A1" display="&lt;&lt; link back to contents &gt;&gt;"/>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59"/>
  <sheetViews>
    <sheetView showGridLines="0" workbookViewId="0">
      <pane xSplit="1" ySplit="8" topLeftCell="B141" activePane="bottomRight" state="frozen"/>
      <selection pane="topRight" activeCell="B1" sqref="B1"/>
      <selection pane="bottomLeft" activeCell="A9" sqref="A9"/>
      <selection pane="bottomRight" activeCell="A160" sqref="A160"/>
    </sheetView>
  </sheetViews>
  <sheetFormatPr defaultColWidth="8.7265625" defaultRowHeight="14.5"/>
  <cols>
    <col min="1" max="1" width="22.453125" style="194" customWidth="1"/>
    <col min="2" max="15" width="15" style="195" customWidth="1"/>
    <col min="16" max="62" width="16.54296875" style="1" customWidth="1"/>
    <col min="63" max="137" width="12.54296875" style="1" customWidth="1"/>
    <col min="138" max="16384" width="8.7265625" style="1"/>
  </cols>
  <sheetData>
    <row r="1" spans="1:114" s="3" customFormat="1" ht="28.5" customHeight="1" thickBot="1">
      <c r="A1" s="170" t="s">
        <v>517</v>
      </c>
      <c r="B1" s="26"/>
      <c r="C1" s="26"/>
      <c r="D1" s="26"/>
      <c r="E1" s="26"/>
      <c r="F1" s="26"/>
      <c r="G1" s="26"/>
      <c r="H1" s="26"/>
      <c r="I1" s="26"/>
      <c r="J1" s="26"/>
      <c r="K1" s="26"/>
      <c r="L1" s="26"/>
      <c r="M1" s="26"/>
      <c r="N1" s="26"/>
      <c r="O1" s="26"/>
    </row>
    <row r="2" spans="1:114" s="3" customFormat="1" ht="28.5" customHeight="1" thickTop="1">
      <c r="A2" s="171" t="s">
        <v>500</v>
      </c>
      <c r="B2" s="26"/>
      <c r="C2" s="26"/>
      <c r="D2" s="26"/>
      <c r="E2" s="26"/>
      <c r="F2" s="26"/>
      <c r="G2" s="26"/>
      <c r="H2" s="26"/>
      <c r="I2" s="26"/>
      <c r="J2" s="26"/>
      <c r="K2" s="26"/>
      <c r="L2" s="26"/>
      <c r="M2" s="26"/>
      <c r="N2" s="26"/>
      <c r="O2" s="26"/>
    </row>
    <row r="3" spans="1:114" s="113" customFormat="1" ht="28.5" customHeight="1">
      <c r="A3" s="186" t="s">
        <v>499</v>
      </c>
      <c r="B3" s="201"/>
      <c r="C3" s="201"/>
      <c r="D3" s="201"/>
      <c r="E3" s="201"/>
      <c r="F3" s="201"/>
      <c r="G3" s="201"/>
      <c r="H3" s="201"/>
      <c r="I3" s="201"/>
      <c r="J3" s="201"/>
      <c r="K3" s="201"/>
      <c r="L3" s="201"/>
      <c r="M3" s="201"/>
      <c r="N3" s="201"/>
      <c r="O3" s="201"/>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row>
    <row r="4" spans="1:114" s="46" customFormat="1" ht="28.5" customHeight="1">
      <c r="A4" s="171" t="s">
        <v>497</v>
      </c>
      <c r="B4" s="202"/>
      <c r="C4" s="202"/>
      <c r="D4" s="202"/>
      <c r="E4" s="202"/>
      <c r="F4" s="202"/>
      <c r="G4" s="202"/>
      <c r="H4" s="202"/>
      <c r="I4" s="202"/>
      <c r="J4" s="202"/>
      <c r="K4" s="202"/>
      <c r="L4" s="202"/>
      <c r="M4" s="202"/>
      <c r="N4" s="202"/>
      <c r="O4" s="202"/>
      <c r="P4" s="182"/>
      <c r="Q4" s="182"/>
      <c r="R4" s="182"/>
      <c r="S4" s="182"/>
    </row>
    <row r="5" spans="1:114" s="46" customFormat="1" ht="28.5" customHeight="1">
      <c r="A5" s="171" t="s">
        <v>498</v>
      </c>
      <c r="B5" s="202"/>
      <c r="C5" s="202"/>
      <c r="D5" s="202"/>
      <c r="E5" s="202"/>
      <c r="F5" s="202"/>
      <c r="G5" s="202"/>
      <c r="H5" s="202"/>
      <c r="I5" s="202"/>
      <c r="J5" s="202"/>
      <c r="K5" s="202"/>
      <c r="L5" s="202"/>
      <c r="M5" s="202"/>
      <c r="N5" s="202"/>
      <c r="O5" s="202"/>
      <c r="P5" s="182"/>
      <c r="Q5" s="182"/>
      <c r="R5" s="182"/>
      <c r="S5" s="182"/>
    </row>
    <row r="6" spans="1:114" s="3" customFormat="1" ht="28.5" customHeight="1">
      <c r="A6" s="171" t="s">
        <v>501</v>
      </c>
      <c r="B6" s="203"/>
      <c r="C6" s="203"/>
      <c r="D6" s="203"/>
      <c r="E6" s="203"/>
      <c r="F6" s="203"/>
      <c r="G6" s="203"/>
      <c r="H6" s="203"/>
      <c r="I6" s="203"/>
      <c r="J6" s="203"/>
      <c r="K6" s="203"/>
      <c r="L6" s="203"/>
      <c r="M6" s="203"/>
      <c r="N6" s="203"/>
      <c r="O6" s="203"/>
      <c r="P6" s="23"/>
      <c r="Q6" s="23"/>
      <c r="R6" s="23"/>
      <c r="S6" s="23"/>
    </row>
    <row r="7" spans="1:114" s="4" customFormat="1" ht="28.5" customHeight="1">
      <c r="A7" s="174" t="s">
        <v>97</v>
      </c>
      <c r="B7" s="48"/>
      <c r="C7" s="48"/>
      <c r="D7" s="48"/>
      <c r="E7" s="48"/>
      <c r="F7" s="48"/>
      <c r="G7" s="48"/>
      <c r="H7" s="48"/>
      <c r="I7" s="48"/>
      <c r="J7" s="48"/>
      <c r="K7" s="48"/>
      <c r="L7" s="48"/>
      <c r="M7" s="48"/>
      <c r="N7" s="48"/>
      <c r="O7" s="48"/>
    </row>
    <row r="8" spans="1:114" s="205" customFormat="1" ht="61.5" customHeight="1">
      <c r="A8" s="658" t="s">
        <v>323</v>
      </c>
      <c r="B8" s="656" t="s">
        <v>89</v>
      </c>
      <c r="C8" s="656" t="s">
        <v>507</v>
      </c>
      <c r="D8" s="657" t="s">
        <v>90</v>
      </c>
      <c r="E8" s="656" t="s">
        <v>508</v>
      </c>
      <c r="F8" s="657" t="s">
        <v>91</v>
      </c>
      <c r="G8" s="656" t="s">
        <v>509</v>
      </c>
      <c r="H8" s="656" t="s">
        <v>92</v>
      </c>
      <c r="I8" s="656" t="s">
        <v>510</v>
      </c>
      <c r="J8" s="657" t="s">
        <v>93</v>
      </c>
      <c r="K8" s="656" t="s">
        <v>511</v>
      </c>
      <c r="L8" s="657" t="s">
        <v>94</v>
      </c>
      <c r="M8" s="656" t="s">
        <v>512</v>
      </c>
      <c r="N8" s="657" t="s">
        <v>95</v>
      </c>
      <c r="O8" s="656" t="s">
        <v>513</v>
      </c>
    </row>
    <row r="9" spans="1:114" ht="22.5" customHeight="1">
      <c r="A9" s="659" t="s">
        <v>761</v>
      </c>
      <c r="B9" s="655">
        <v>40948838</v>
      </c>
      <c r="C9" s="655"/>
      <c r="D9" s="655">
        <v>4840832</v>
      </c>
      <c r="E9" s="655"/>
      <c r="F9" s="655">
        <v>35607512</v>
      </c>
      <c r="G9" s="655"/>
      <c r="H9" s="655">
        <v>5341326</v>
      </c>
      <c r="I9" s="655"/>
      <c r="J9" s="655">
        <v>2677455</v>
      </c>
      <c r="K9" s="655"/>
      <c r="L9" s="655">
        <v>2389704</v>
      </c>
      <c r="M9" s="655"/>
      <c r="N9" s="655">
        <v>274167</v>
      </c>
      <c r="O9" s="655"/>
    </row>
    <row r="10" spans="1:114">
      <c r="A10" s="660" t="s">
        <v>762</v>
      </c>
      <c r="B10" s="204">
        <v>41078327</v>
      </c>
      <c r="C10" s="204"/>
      <c r="D10" s="204">
        <v>4883294</v>
      </c>
      <c r="E10" s="204"/>
      <c r="F10" s="204">
        <v>35749941</v>
      </c>
      <c r="G10" s="204"/>
      <c r="H10" s="204">
        <v>5328386</v>
      </c>
      <c r="I10" s="204"/>
      <c r="J10" s="204">
        <v>2665297</v>
      </c>
      <c r="K10" s="204"/>
      <c r="L10" s="204">
        <v>2386860</v>
      </c>
      <c r="M10" s="204"/>
      <c r="N10" s="204">
        <v>276229</v>
      </c>
      <c r="O10" s="204"/>
    </row>
    <row r="11" spans="1:114">
      <c r="A11" s="660" t="s">
        <v>763</v>
      </c>
      <c r="B11" s="204">
        <v>40938956</v>
      </c>
      <c r="C11" s="204"/>
      <c r="D11" s="204">
        <v>4875957</v>
      </c>
      <c r="E11" s="204"/>
      <c r="F11" s="204">
        <v>35643102</v>
      </c>
      <c r="G11" s="204"/>
      <c r="H11" s="204">
        <v>5295854</v>
      </c>
      <c r="I11" s="204"/>
      <c r="J11" s="204">
        <v>2634768</v>
      </c>
      <c r="K11" s="204"/>
      <c r="L11" s="204">
        <v>2381809</v>
      </c>
      <c r="M11" s="204"/>
      <c r="N11" s="204">
        <v>279277</v>
      </c>
      <c r="O11" s="204"/>
    </row>
    <row r="12" spans="1:114">
      <c r="A12" s="660" t="s">
        <v>764</v>
      </c>
      <c r="B12" s="204">
        <v>40796903</v>
      </c>
      <c r="C12" s="204"/>
      <c r="D12" s="204">
        <v>4903912</v>
      </c>
      <c r="E12" s="204"/>
      <c r="F12" s="204">
        <v>35547252</v>
      </c>
      <c r="G12" s="204"/>
      <c r="H12" s="204">
        <v>5249651</v>
      </c>
      <c r="I12" s="204"/>
      <c r="J12" s="204">
        <v>2594894</v>
      </c>
      <c r="K12" s="204"/>
      <c r="L12" s="204">
        <v>2373249</v>
      </c>
      <c r="M12" s="204"/>
      <c r="N12" s="204">
        <v>281508</v>
      </c>
      <c r="O12" s="204"/>
    </row>
    <row r="13" spans="1:114">
      <c r="A13" s="660" t="s">
        <v>765</v>
      </c>
      <c r="B13" s="204">
        <v>41369299</v>
      </c>
      <c r="C13" s="204"/>
      <c r="D13" s="204">
        <v>4955224</v>
      </c>
      <c r="E13" s="204"/>
      <c r="F13" s="204">
        <v>36048327</v>
      </c>
      <c r="G13" s="204"/>
      <c r="H13" s="204">
        <v>5320972</v>
      </c>
      <c r="I13" s="204"/>
      <c r="J13" s="204">
        <v>2617060</v>
      </c>
      <c r="K13" s="204"/>
      <c r="L13" s="204">
        <v>2412632</v>
      </c>
      <c r="M13" s="204"/>
      <c r="N13" s="204">
        <v>291280</v>
      </c>
      <c r="O13" s="204"/>
    </row>
    <row r="14" spans="1:114">
      <c r="A14" s="660" t="s">
        <v>766</v>
      </c>
      <c r="B14" s="204">
        <v>41517301</v>
      </c>
      <c r="C14" s="204"/>
      <c r="D14" s="204">
        <v>4992292</v>
      </c>
      <c r="E14" s="204"/>
      <c r="F14" s="204">
        <v>36174727</v>
      </c>
      <c r="G14" s="204"/>
      <c r="H14" s="204">
        <v>5342574</v>
      </c>
      <c r="I14" s="204"/>
      <c r="J14" s="204">
        <v>2595641</v>
      </c>
      <c r="K14" s="204"/>
      <c r="L14" s="204">
        <v>2446083</v>
      </c>
      <c r="M14" s="204"/>
      <c r="N14" s="204">
        <v>300850</v>
      </c>
      <c r="O14" s="204"/>
    </row>
    <row r="15" spans="1:114">
      <c r="A15" s="660" t="s">
        <v>767</v>
      </c>
      <c r="B15" s="204">
        <v>41404148</v>
      </c>
      <c r="C15" s="204"/>
      <c r="D15" s="204">
        <v>4982811</v>
      </c>
      <c r="E15" s="204"/>
      <c r="F15" s="204">
        <v>36092893</v>
      </c>
      <c r="G15" s="204"/>
      <c r="H15" s="204">
        <v>5311255</v>
      </c>
      <c r="I15" s="204"/>
      <c r="J15" s="204">
        <v>2544792</v>
      </c>
      <c r="K15" s="204"/>
      <c r="L15" s="204">
        <v>2457623</v>
      </c>
      <c r="M15" s="204"/>
      <c r="N15" s="204">
        <v>308840</v>
      </c>
      <c r="O15" s="204"/>
    </row>
    <row r="16" spans="1:114">
      <c r="A16" s="660" t="s">
        <v>768</v>
      </c>
      <c r="B16" s="204">
        <v>41171859</v>
      </c>
      <c r="C16" s="204"/>
      <c r="D16" s="204">
        <v>4918246</v>
      </c>
      <c r="E16" s="204"/>
      <c r="F16" s="204">
        <v>35893466</v>
      </c>
      <c r="G16" s="204"/>
      <c r="H16" s="204">
        <v>5278393</v>
      </c>
      <c r="I16" s="204"/>
      <c r="J16" s="204">
        <v>2490719</v>
      </c>
      <c r="K16" s="204"/>
      <c r="L16" s="204">
        <v>2468946</v>
      </c>
      <c r="M16" s="204"/>
      <c r="N16" s="204">
        <v>318728</v>
      </c>
      <c r="O16" s="204"/>
    </row>
    <row r="17" spans="1:15">
      <c r="A17" s="660" t="s">
        <v>769</v>
      </c>
      <c r="B17" s="204">
        <v>40976320</v>
      </c>
      <c r="C17" s="204"/>
      <c r="D17" s="204">
        <v>4855439</v>
      </c>
      <c r="E17" s="204"/>
      <c r="F17" s="204">
        <v>35730602</v>
      </c>
      <c r="G17" s="204"/>
      <c r="H17" s="204">
        <v>5245718</v>
      </c>
      <c r="I17" s="204"/>
      <c r="J17" s="204">
        <v>2441802</v>
      </c>
      <c r="K17" s="204"/>
      <c r="L17" s="204">
        <v>2476822</v>
      </c>
      <c r="M17" s="204"/>
      <c r="N17" s="204">
        <v>327094</v>
      </c>
      <c r="O17" s="204"/>
    </row>
    <row r="18" spans="1:15">
      <c r="A18" s="660" t="s">
        <v>770</v>
      </c>
      <c r="B18" s="204">
        <v>40734148</v>
      </c>
      <c r="C18" s="204"/>
      <c r="D18" s="204">
        <v>4783982</v>
      </c>
      <c r="E18" s="204"/>
      <c r="F18" s="204">
        <v>35517186</v>
      </c>
      <c r="G18" s="204"/>
      <c r="H18" s="204">
        <v>5216962</v>
      </c>
      <c r="I18" s="204"/>
      <c r="J18" s="204">
        <v>2391283</v>
      </c>
      <c r="K18" s="204"/>
      <c r="L18" s="204">
        <v>2491899</v>
      </c>
      <c r="M18" s="204"/>
      <c r="N18" s="204">
        <v>333780</v>
      </c>
      <c r="O18" s="204"/>
    </row>
    <row r="19" spans="1:15">
      <c r="A19" s="660" t="s">
        <v>771</v>
      </c>
      <c r="B19" s="204">
        <v>40393969</v>
      </c>
      <c r="C19" s="204"/>
      <c r="D19" s="204">
        <v>4700745</v>
      </c>
      <c r="E19" s="204"/>
      <c r="F19" s="204">
        <v>35227027</v>
      </c>
      <c r="G19" s="204"/>
      <c r="H19" s="204">
        <v>5166942</v>
      </c>
      <c r="I19" s="204"/>
      <c r="J19" s="204">
        <v>2329234</v>
      </c>
      <c r="K19" s="204"/>
      <c r="L19" s="204">
        <v>2497502</v>
      </c>
      <c r="M19" s="204"/>
      <c r="N19" s="204">
        <v>340206</v>
      </c>
      <c r="O19" s="204"/>
    </row>
    <row r="20" spans="1:15">
      <c r="A20" s="660" t="s">
        <v>772</v>
      </c>
      <c r="B20" s="204">
        <v>40324871</v>
      </c>
      <c r="C20" s="204"/>
      <c r="D20" s="204">
        <v>4648435</v>
      </c>
      <c r="E20" s="204"/>
      <c r="F20" s="204">
        <v>35150241</v>
      </c>
      <c r="G20" s="204"/>
      <c r="H20" s="204">
        <v>5174630</v>
      </c>
      <c r="I20" s="204"/>
      <c r="J20" s="204">
        <v>2331590</v>
      </c>
      <c r="K20" s="204"/>
      <c r="L20" s="204">
        <v>2498679</v>
      </c>
      <c r="M20" s="204"/>
      <c r="N20" s="204">
        <v>344361</v>
      </c>
      <c r="O20" s="204"/>
    </row>
    <row r="21" spans="1:15">
      <c r="A21" s="660" t="s">
        <v>748</v>
      </c>
      <c r="B21" s="204">
        <v>40821175</v>
      </c>
      <c r="C21" s="206">
        <f>(B21-B9)/B9</f>
        <v>-3.1176220433898516E-3</v>
      </c>
      <c r="D21" s="204">
        <v>4703442</v>
      </c>
      <c r="E21" s="206">
        <f>(D21-D9)/D9</f>
        <v>-2.8381484835664612E-2</v>
      </c>
      <c r="F21" s="204">
        <v>35578963</v>
      </c>
      <c r="G21" s="206">
        <f t="shared" ref="G21:G52" si="0">(F21-F9)/F9</f>
        <v>-8.0176901997533554E-4</v>
      </c>
      <c r="H21" s="204">
        <v>5242212</v>
      </c>
      <c r="I21" s="206">
        <f t="shared" ref="I21:I52" si="1">(H21-H9)/H9</f>
        <v>-1.8556066414968868E-2</v>
      </c>
      <c r="J21" s="204">
        <v>2350416</v>
      </c>
      <c r="K21" s="206">
        <f t="shared" ref="K21:K52" si="2">(J21-J9)/J9</f>
        <v>-0.12214547023199269</v>
      </c>
      <c r="L21" s="204">
        <v>2539965</v>
      </c>
      <c r="M21" s="206">
        <f t="shared" ref="M21:M52" si="3">(L21-L9)/L9</f>
        <v>6.2878498759679019E-2</v>
      </c>
      <c r="N21" s="204">
        <v>351831</v>
      </c>
      <c r="O21" s="206">
        <f t="shared" ref="O21:O52" si="4">(N21-N9)/N9</f>
        <v>0.28327260392388581</v>
      </c>
    </row>
    <row r="22" spans="1:15">
      <c r="A22" s="661" t="s">
        <v>749</v>
      </c>
      <c r="B22" s="653">
        <v>40738714</v>
      </c>
      <c r="C22" s="649">
        <f t="shared" ref="C22:E85" si="5">(B22-B10)/B10</f>
        <v>-8.267449645648909E-3</v>
      </c>
      <c r="D22" s="653">
        <v>4678945</v>
      </c>
      <c r="E22" s="649">
        <f t="shared" si="5"/>
        <v>-4.1846548661620617E-2</v>
      </c>
      <c r="F22" s="653">
        <v>35498745</v>
      </c>
      <c r="G22" s="649">
        <f t="shared" si="0"/>
        <v>-7.0264731345990195E-3</v>
      </c>
      <c r="H22" s="653">
        <v>5239969</v>
      </c>
      <c r="I22" s="649">
        <f t="shared" si="1"/>
        <v>-1.6593580119758592E-2</v>
      </c>
      <c r="J22" s="653">
        <v>2325042</v>
      </c>
      <c r="K22" s="649">
        <f t="shared" si="2"/>
        <v>-0.12766119498127226</v>
      </c>
      <c r="L22" s="653">
        <v>2560449</v>
      </c>
      <c r="M22" s="649">
        <f t="shared" si="3"/>
        <v>7.2726929941429319E-2</v>
      </c>
      <c r="N22" s="653">
        <v>354478</v>
      </c>
      <c r="O22" s="649">
        <f t="shared" si="4"/>
        <v>0.28327583273298601</v>
      </c>
    </row>
    <row r="23" spans="1:15">
      <c r="A23" s="660" t="s">
        <v>750</v>
      </c>
      <c r="B23" s="204">
        <v>40723326</v>
      </c>
      <c r="C23" s="206">
        <f t="shared" si="5"/>
        <v>-5.2671103777047956E-3</v>
      </c>
      <c r="D23" s="204">
        <v>4668170</v>
      </c>
      <c r="E23" s="206">
        <f t="shared" si="5"/>
        <v>-4.2614608783465485E-2</v>
      </c>
      <c r="F23" s="204">
        <v>35476094</v>
      </c>
      <c r="G23" s="206">
        <f t="shared" si="0"/>
        <v>-4.6855630017836273E-3</v>
      </c>
      <c r="H23" s="204">
        <v>5247232</v>
      </c>
      <c r="I23" s="206">
        <f t="shared" si="1"/>
        <v>-9.1811443442360759E-3</v>
      </c>
      <c r="J23" s="204">
        <v>2308023</v>
      </c>
      <c r="K23" s="206">
        <f t="shared" si="2"/>
        <v>-0.12401281630868448</v>
      </c>
      <c r="L23" s="204">
        <v>2581982</v>
      </c>
      <c r="M23" s="206">
        <f t="shared" si="3"/>
        <v>8.4042423216974999E-2</v>
      </c>
      <c r="N23" s="204">
        <v>357227</v>
      </c>
      <c r="O23" s="206">
        <f t="shared" si="4"/>
        <v>0.27911356824944411</v>
      </c>
    </row>
    <row r="24" spans="1:15">
      <c r="A24" s="660" t="s">
        <v>751</v>
      </c>
      <c r="B24" s="204">
        <v>40676387</v>
      </c>
      <c r="C24" s="206">
        <f t="shared" si="5"/>
        <v>-2.9540477619097705E-3</v>
      </c>
      <c r="D24" s="204">
        <v>4651851</v>
      </c>
      <c r="E24" s="206">
        <f t="shared" si="5"/>
        <v>-5.1399984339033818E-2</v>
      </c>
      <c r="F24" s="204">
        <v>35417358</v>
      </c>
      <c r="G24" s="206">
        <f t="shared" si="0"/>
        <v>-3.6541221245456612E-3</v>
      </c>
      <c r="H24" s="204">
        <v>5259029</v>
      </c>
      <c r="I24" s="206">
        <f t="shared" si="1"/>
        <v>1.7864044676493733E-3</v>
      </c>
      <c r="J24" s="204">
        <v>2288332</v>
      </c>
      <c r="K24" s="206">
        <f t="shared" si="2"/>
        <v>-0.11814047124853655</v>
      </c>
      <c r="L24" s="204">
        <v>2611660</v>
      </c>
      <c r="M24" s="206">
        <f t="shared" si="3"/>
        <v>0.10045764266623519</v>
      </c>
      <c r="N24" s="204">
        <v>359037</v>
      </c>
      <c r="O24" s="206">
        <f t="shared" si="4"/>
        <v>0.27540602753740567</v>
      </c>
    </row>
    <row r="25" spans="1:15">
      <c r="A25" s="660" t="s">
        <v>752</v>
      </c>
      <c r="B25" s="204">
        <v>40751500</v>
      </c>
      <c r="C25" s="206">
        <f t="shared" si="5"/>
        <v>-1.4933755585271097E-2</v>
      </c>
      <c r="D25" s="204">
        <v>4662753</v>
      </c>
      <c r="E25" s="206">
        <f t="shared" si="5"/>
        <v>-5.9022760625957578E-2</v>
      </c>
      <c r="F25" s="204">
        <v>35470953</v>
      </c>
      <c r="G25" s="206">
        <f t="shared" si="0"/>
        <v>-1.6016665627783502E-2</v>
      </c>
      <c r="H25" s="204">
        <v>5280547</v>
      </c>
      <c r="I25" s="206">
        <f t="shared" si="1"/>
        <v>-7.5972961331125218E-3</v>
      </c>
      <c r="J25" s="204">
        <v>2266330</v>
      </c>
      <c r="K25" s="206">
        <f t="shared" si="2"/>
        <v>-0.13401679747502923</v>
      </c>
      <c r="L25" s="204">
        <v>2650250</v>
      </c>
      <c r="M25" s="206">
        <f t="shared" si="3"/>
        <v>9.8489118937326536E-2</v>
      </c>
      <c r="N25" s="204">
        <v>363967</v>
      </c>
      <c r="O25" s="206">
        <f t="shared" si="4"/>
        <v>0.24954339467179346</v>
      </c>
    </row>
    <row r="26" spans="1:15">
      <c r="A26" s="660" t="s">
        <v>753</v>
      </c>
      <c r="B26" s="204">
        <v>40872332</v>
      </c>
      <c r="C26" s="206">
        <f t="shared" si="5"/>
        <v>-1.5534945299069416E-2</v>
      </c>
      <c r="D26" s="204">
        <v>4687615</v>
      </c>
      <c r="E26" s="206">
        <f t="shared" si="5"/>
        <v>-6.1029483051071531E-2</v>
      </c>
      <c r="F26" s="204">
        <v>35574200</v>
      </c>
      <c r="G26" s="206">
        <f t="shared" si="0"/>
        <v>-1.6600733434698759E-2</v>
      </c>
      <c r="H26" s="204">
        <v>5298132</v>
      </c>
      <c r="I26" s="206">
        <f t="shared" si="1"/>
        <v>-8.3184622243884683E-3</v>
      </c>
      <c r="J26" s="204">
        <v>2256432</v>
      </c>
      <c r="K26" s="206">
        <f t="shared" si="2"/>
        <v>-0.13068409691478908</v>
      </c>
      <c r="L26" s="204">
        <v>2675787</v>
      </c>
      <c r="M26" s="206">
        <f t="shared" si="3"/>
        <v>9.3906870698990993E-2</v>
      </c>
      <c r="N26" s="204">
        <v>365913</v>
      </c>
      <c r="O26" s="206">
        <f t="shared" si="4"/>
        <v>0.21626391889646002</v>
      </c>
    </row>
    <row r="27" spans="1:15">
      <c r="A27" s="660" t="s">
        <v>754</v>
      </c>
      <c r="B27" s="204">
        <v>40752950</v>
      </c>
      <c r="C27" s="206">
        <f t="shared" si="5"/>
        <v>-1.5727844466211453E-2</v>
      </c>
      <c r="D27" s="204">
        <v>4690109</v>
      </c>
      <c r="E27" s="206">
        <f t="shared" si="5"/>
        <v>-5.8742344431687257E-2</v>
      </c>
      <c r="F27" s="204">
        <v>35451329</v>
      </c>
      <c r="G27" s="206">
        <f t="shared" si="0"/>
        <v>-1.7775355386446857E-2</v>
      </c>
      <c r="H27" s="204">
        <v>5301621</v>
      </c>
      <c r="I27" s="206">
        <f t="shared" si="1"/>
        <v>-1.8138839125592728E-3</v>
      </c>
      <c r="J27" s="204">
        <v>2231916</v>
      </c>
      <c r="K27" s="206">
        <f t="shared" si="2"/>
        <v>-0.12294757292541002</v>
      </c>
      <c r="L27" s="204">
        <v>2703877</v>
      </c>
      <c r="M27" s="206">
        <f t="shared" si="3"/>
        <v>0.10020007136977478</v>
      </c>
      <c r="N27" s="204">
        <v>365828</v>
      </c>
      <c r="O27" s="206">
        <f t="shared" si="4"/>
        <v>0.18452273021629323</v>
      </c>
    </row>
    <row r="28" spans="1:15">
      <c r="A28" s="660" t="s">
        <v>755</v>
      </c>
      <c r="B28" s="204">
        <v>40600250</v>
      </c>
      <c r="C28" s="206">
        <f t="shared" si="5"/>
        <v>-1.3883487748270001E-2</v>
      </c>
      <c r="D28" s="204">
        <v>4695498</v>
      </c>
      <c r="E28" s="206">
        <f t="shared" si="5"/>
        <v>-4.5290129855237012E-2</v>
      </c>
      <c r="F28" s="204">
        <v>35304809</v>
      </c>
      <c r="G28" s="206">
        <f t="shared" si="0"/>
        <v>-1.6400115831666968E-2</v>
      </c>
      <c r="H28" s="204">
        <v>5295441</v>
      </c>
      <c r="I28" s="206">
        <f t="shared" si="1"/>
        <v>3.2297708791293109E-3</v>
      </c>
      <c r="J28" s="204">
        <v>2202688</v>
      </c>
      <c r="K28" s="206">
        <f t="shared" si="2"/>
        <v>-0.11564170827781055</v>
      </c>
      <c r="L28" s="204">
        <v>2729287</v>
      </c>
      <c r="M28" s="206">
        <f t="shared" si="3"/>
        <v>0.10544621065021269</v>
      </c>
      <c r="N28" s="204">
        <v>363466</v>
      </c>
      <c r="O28" s="206">
        <f t="shared" si="4"/>
        <v>0.14036419768580105</v>
      </c>
    </row>
    <row r="29" spans="1:15">
      <c r="A29" s="660" t="s">
        <v>756</v>
      </c>
      <c r="B29" s="204">
        <v>40448094</v>
      </c>
      <c r="C29" s="206">
        <f t="shared" si="5"/>
        <v>-1.2891006317795254E-2</v>
      </c>
      <c r="D29" s="204">
        <v>4703161</v>
      </c>
      <c r="E29" s="206">
        <f t="shared" si="5"/>
        <v>-3.1362354670710517E-2</v>
      </c>
      <c r="F29" s="204">
        <v>35158343</v>
      </c>
      <c r="G29" s="206">
        <f t="shared" si="0"/>
        <v>-1.6015935023988681E-2</v>
      </c>
      <c r="H29" s="204">
        <v>5289751</v>
      </c>
      <c r="I29" s="206">
        <f t="shared" si="1"/>
        <v>8.3940844704194929E-3</v>
      </c>
      <c r="J29" s="204">
        <v>2174426</v>
      </c>
      <c r="K29" s="206">
        <f t="shared" si="2"/>
        <v>-0.1094994598251619</v>
      </c>
      <c r="L29" s="204">
        <v>2753785</v>
      </c>
      <c r="M29" s="206">
        <f t="shared" si="3"/>
        <v>0.11182192341637792</v>
      </c>
      <c r="N29" s="204">
        <v>361540</v>
      </c>
      <c r="O29" s="206">
        <f t="shared" si="4"/>
        <v>0.10530917717842578</v>
      </c>
    </row>
    <row r="30" spans="1:15">
      <c r="A30" s="660" t="s">
        <v>757</v>
      </c>
      <c r="B30" s="204">
        <v>40333488</v>
      </c>
      <c r="C30" s="206">
        <f t="shared" si="5"/>
        <v>-9.8359734932960911E-3</v>
      </c>
      <c r="D30" s="204">
        <v>4705449</v>
      </c>
      <c r="E30" s="206">
        <f t="shared" si="5"/>
        <v>-1.6415822634784159E-2</v>
      </c>
      <c r="F30" s="204">
        <v>35046219</v>
      </c>
      <c r="G30" s="206">
        <f t="shared" si="0"/>
        <v>-1.3260256598031161E-2</v>
      </c>
      <c r="H30" s="204">
        <v>5287269</v>
      </c>
      <c r="I30" s="206">
        <f t="shared" si="1"/>
        <v>1.347661723432143E-2</v>
      </c>
      <c r="J30" s="204">
        <v>2154837</v>
      </c>
      <c r="K30" s="206">
        <f t="shared" si="2"/>
        <v>-9.887830089537708E-2</v>
      </c>
      <c r="L30" s="204">
        <v>2771326</v>
      </c>
      <c r="M30" s="206">
        <f t="shared" si="3"/>
        <v>0.11213415953054277</v>
      </c>
      <c r="N30" s="204">
        <v>361106</v>
      </c>
      <c r="O30" s="206">
        <f t="shared" si="4"/>
        <v>8.1868296482713168E-2</v>
      </c>
    </row>
    <row r="31" spans="1:15">
      <c r="A31" s="660" t="s">
        <v>758</v>
      </c>
      <c r="B31" s="204">
        <v>40336724</v>
      </c>
      <c r="C31" s="206">
        <f t="shared" si="5"/>
        <v>-1.4171670033217088E-3</v>
      </c>
      <c r="D31" s="204">
        <v>4708208</v>
      </c>
      <c r="E31" s="206">
        <f t="shared" si="5"/>
        <v>1.5876206856572735E-3</v>
      </c>
      <c r="F31" s="204">
        <v>35046384</v>
      </c>
      <c r="G31" s="206">
        <f t="shared" si="0"/>
        <v>-5.1279660926254154E-3</v>
      </c>
      <c r="H31" s="204">
        <v>5290340</v>
      </c>
      <c r="I31" s="206">
        <f t="shared" si="1"/>
        <v>2.3882211180230008E-2</v>
      </c>
      <c r="J31" s="204">
        <v>2142065</v>
      </c>
      <c r="K31" s="206">
        <f t="shared" si="2"/>
        <v>-8.0356460535953023E-2</v>
      </c>
      <c r="L31" s="204">
        <v>2789403</v>
      </c>
      <c r="M31" s="206">
        <f t="shared" si="3"/>
        <v>0.11687718368193499</v>
      </c>
      <c r="N31" s="204">
        <v>358872</v>
      </c>
      <c r="O31" s="206">
        <f t="shared" si="4"/>
        <v>5.4866757200049382E-2</v>
      </c>
    </row>
    <row r="32" spans="1:15">
      <c r="A32" s="660" t="s">
        <v>759</v>
      </c>
      <c r="B32" s="204">
        <v>40474727</v>
      </c>
      <c r="C32" s="206">
        <f t="shared" si="5"/>
        <v>3.7162177158607647E-3</v>
      </c>
      <c r="D32" s="204">
        <v>4715668</v>
      </c>
      <c r="E32" s="206">
        <f t="shared" si="5"/>
        <v>1.4463577526629931E-2</v>
      </c>
      <c r="F32" s="204">
        <v>35158845</v>
      </c>
      <c r="G32" s="206">
        <f t="shared" si="0"/>
        <v>2.4477783808082566E-4</v>
      </c>
      <c r="H32" s="204">
        <v>5315882</v>
      </c>
      <c r="I32" s="206">
        <f t="shared" si="1"/>
        <v>2.7297024135058932E-2</v>
      </c>
      <c r="J32" s="204">
        <v>2159656</v>
      </c>
      <c r="K32" s="206">
        <f t="shared" si="2"/>
        <v>-7.3741095132506138E-2</v>
      </c>
      <c r="L32" s="204">
        <v>2799405</v>
      </c>
      <c r="M32" s="206">
        <f t="shared" si="3"/>
        <v>0.12035399505098494</v>
      </c>
      <c r="N32" s="204">
        <v>356821</v>
      </c>
      <c r="O32" s="206">
        <f t="shared" si="4"/>
        <v>3.6182959162042158E-2</v>
      </c>
    </row>
    <row r="33" spans="1:15">
      <c r="A33" s="662" t="s">
        <v>645</v>
      </c>
      <c r="B33" s="654">
        <v>40509692</v>
      </c>
      <c r="C33" s="652">
        <f t="shared" si="5"/>
        <v>-7.6304271006407826E-3</v>
      </c>
      <c r="D33" s="654">
        <v>4726020</v>
      </c>
      <c r="E33" s="652">
        <f t="shared" si="5"/>
        <v>4.8003143230000494E-3</v>
      </c>
      <c r="F33" s="654">
        <v>35179052</v>
      </c>
      <c r="G33" s="652">
        <f t="shared" si="0"/>
        <v>-1.1240097132679218E-2</v>
      </c>
      <c r="H33" s="654">
        <v>5330640</v>
      </c>
      <c r="I33" s="652">
        <f t="shared" si="1"/>
        <v>1.6868451714657857E-2</v>
      </c>
      <c r="J33" s="654">
        <v>2172925</v>
      </c>
      <c r="K33" s="652">
        <f t="shared" si="2"/>
        <v>-7.5514717394707997E-2</v>
      </c>
      <c r="L33" s="654">
        <v>2801415</v>
      </c>
      <c r="M33" s="652">
        <f t="shared" si="3"/>
        <v>0.10293448925477319</v>
      </c>
      <c r="N33" s="654">
        <v>356300</v>
      </c>
      <c r="O33" s="652">
        <f t="shared" si="4"/>
        <v>1.2702121188866246E-2</v>
      </c>
    </row>
    <row r="34" spans="1:15">
      <c r="A34" s="660" t="s">
        <v>646</v>
      </c>
      <c r="B34" s="204">
        <v>40432460</v>
      </c>
      <c r="C34" s="206">
        <f t="shared" si="5"/>
        <v>-7.5175176123625309E-3</v>
      </c>
      <c r="D34" s="204">
        <v>4705796</v>
      </c>
      <c r="E34" s="206">
        <f t="shared" si="5"/>
        <v>5.7386868193577828E-3</v>
      </c>
      <c r="F34" s="204">
        <v>35101879</v>
      </c>
      <c r="G34" s="206">
        <f t="shared" si="0"/>
        <v>-1.1179719170353769E-2</v>
      </c>
      <c r="H34" s="204">
        <v>5330581</v>
      </c>
      <c r="I34" s="206">
        <f t="shared" si="1"/>
        <v>1.7292468714986672E-2</v>
      </c>
      <c r="J34" s="204">
        <v>2178062</v>
      </c>
      <c r="K34" s="206">
        <f t="shared" si="2"/>
        <v>-6.3216062333497636E-2</v>
      </c>
      <c r="L34" s="204">
        <v>2799036</v>
      </c>
      <c r="M34" s="206">
        <f t="shared" si="3"/>
        <v>9.31817036777534E-2</v>
      </c>
      <c r="N34" s="204">
        <v>353483</v>
      </c>
      <c r="O34" s="206">
        <f t="shared" si="4"/>
        <v>-2.8069442955557184E-3</v>
      </c>
    </row>
    <row r="35" spans="1:15">
      <c r="A35" s="660" t="s">
        <v>647</v>
      </c>
      <c r="B35" s="204">
        <v>40393848</v>
      </c>
      <c r="C35" s="206">
        <f t="shared" si="5"/>
        <v>-8.0906456412720325E-3</v>
      </c>
      <c r="D35" s="204">
        <v>4697187</v>
      </c>
      <c r="E35" s="206">
        <f t="shared" si="5"/>
        <v>6.2159261552171404E-3</v>
      </c>
      <c r="F35" s="204">
        <v>35057180</v>
      </c>
      <c r="G35" s="206">
        <f t="shared" si="0"/>
        <v>-1.1808346206321362E-2</v>
      </c>
      <c r="H35" s="204">
        <v>5336668</v>
      </c>
      <c r="I35" s="206">
        <f t="shared" si="1"/>
        <v>1.7044415036346783E-2</v>
      </c>
      <c r="J35" s="204">
        <v>2178319</v>
      </c>
      <c r="K35" s="206">
        <f t="shared" si="2"/>
        <v>-5.6197013634612825E-2</v>
      </c>
      <c r="L35" s="204">
        <v>2808565</v>
      </c>
      <c r="M35" s="206">
        <f t="shared" si="3"/>
        <v>8.7755452981469279E-2</v>
      </c>
      <c r="N35" s="204">
        <v>349784</v>
      </c>
      <c r="O35" s="206">
        <f t="shared" si="4"/>
        <v>-2.083549115828311E-2</v>
      </c>
    </row>
    <row r="36" spans="1:15">
      <c r="A36" s="660" t="s">
        <v>648</v>
      </c>
      <c r="B36" s="204">
        <v>40373218</v>
      </c>
      <c r="C36" s="206">
        <f t="shared" si="5"/>
        <v>-7.4531939132155469E-3</v>
      </c>
      <c r="D36" s="204">
        <v>4694438</v>
      </c>
      <c r="E36" s="206">
        <f t="shared" si="5"/>
        <v>9.1548504025601857E-3</v>
      </c>
      <c r="F36" s="204">
        <v>35025474</v>
      </c>
      <c r="G36" s="206">
        <f t="shared" si="0"/>
        <v>-1.1064744016196804E-2</v>
      </c>
      <c r="H36" s="204">
        <v>5347744</v>
      </c>
      <c r="I36" s="206">
        <f t="shared" si="1"/>
        <v>1.686908362741487E-2</v>
      </c>
      <c r="J36" s="204">
        <v>2177836</v>
      </c>
      <c r="K36" s="206">
        <f t="shared" si="2"/>
        <v>-4.8286699657217574E-2</v>
      </c>
      <c r="L36" s="204">
        <v>2822775</v>
      </c>
      <c r="M36" s="206">
        <f t="shared" si="3"/>
        <v>8.0835560524723737E-2</v>
      </c>
      <c r="N36" s="204">
        <v>347133</v>
      </c>
      <c r="O36" s="206">
        <f t="shared" si="4"/>
        <v>-3.3155357247303202E-2</v>
      </c>
    </row>
    <row r="37" spans="1:15">
      <c r="A37" s="660" t="s">
        <v>649</v>
      </c>
      <c r="B37" s="204">
        <v>40316688</v>
      </c>
      <c r="C37" s="206">
        <f t="shared" si="5"/>
        <v>-1.0669840373973965E-2</v>
      </c>
      <c r="D37" s="204">
        <v>4697716</v>
      </c>
      <c r="E37" s="206">
        <f t="shared" si="5"/>
        <v>7.4983598745204817E-3</v>
      </c>
      <c r="F37" s="204">
        <v>34984771</v>
      </c>
      <c r="G37" s="206">
        <f t="shared" si="0"/>
        <v>-1.3706482597183109E-2</v>
      </c>
      <c r="H37" s="204">
        <v>5331917</v>
      </c>
      <c r="I37" s="206">
        <f t="shared" si="1"/>
        <v>9.7281588441500474E-3</v>
      </c>
      <c r="J37" s="204">
        <v>2179934</v>
      </c>
      <c r="K37" s="206">
        <f t="shared" si="2"/>
        <v>-3.8121544523524821E-2</v>
      </c>
      <c r="L37" s="204">
        <v>2805382</v>
      </c>
      <c r="M37" s="206">
        <f t="shared" si="3"/>
        <v>5.8534855202339399E-2</v>
      </c>
      <c r="N37" s="204">
        <v>346601</v>
      </c>
      <c r="O37" s="206">
        <f t="shared" si="4"/>
        <v>-4.7713116848505495E-2</v>
      </c>
    </row>
    <row r="38" spans="1:15">
      <c r="A38" s="660" t="s">
        <v>650</v>
      </c>
      <c r="B38" s="204">
        <v>40386558</v>
      </c>
      <c r="C38" s="206">
        <f t="shared" si="5"/>
        <v>-1.1885154974763857E-2</v>
      </c>
      <c r="D38" s="204">
        <v>4704627</v>
      </c>
      <c r="E38" s="206">
        <f t="shared" si="5"/>
        <v>3.6291376318234327E-3</v>
      </c>
      <c r="F38" s="204">
        <v>35042611</v>
      </c>
      <c r="G38" s="206">
        <f t="shared" si="0"/>
        <v>-1.4943104834402461E-2</v>
      </c>
      <c r="H38" s="204">
        <v>5343947</v>
      </c>
      <c r="I38" s="206">
        <f t="shared" si="1"/>
        <v>8.6473874188110079E-3</v>
      </c>
      <c r="J38" s="204">
        <v>2191260</v>
      </c>
      <c r="K38" s="206">
        <f t="shared" si="2"/>
        <v>-2.8882767129698568E-2</v>
      </c>
      <c r="L38" s="204">
        <v>2806521</v>
      </c>
      <c r="M38" s="206">
        <f t="shared" si="3"/>
        <v>4.8858149023072464E-2</v>
      </c>
      <c r="N38" s="204">
        <v>346166</v>
      </c>
      <c r="O38" s="206">
        <f t="shared" si="4"/>
        <v>-5.3966379986499523E-2</v>
      </c>
    </row>
    <row r="39" spans="1:15">
      <c r="A39" s="660" t="s">
        <v>651</v>
      </c>
      <c r="B39" s="204">
        <v>40492405</v>
      </c>
      <c r="C39" s="206">
        <f t="shared" si="5"/>
        <v>-6.3932795049192756E-3</v>
      </c>
      <c r="D39" s="204">
        <v>4735866</v>
      </c>
      <c r="E39" s="206">
        <f t="shared" si="5"/>
        <v>9.7560632386155637E-3</v>
      </c>
      <c r="F39" s="204">
        <v>35139087</v>
      </c>
      <c r="G39" s="206">
        <f t="shared" si="0"/>
        <v>-8.8076246732527296E-3</v>
      </c>
      <c r="H39" s="204">
        <v>5353318</v>
      </c>
      <c r="I39" s="206">
        <f t="shared" si="1"/>
        <v>9.7511685576920724E-3</v>
      </c>
      <c r="J39" s="204">
        <v>2224761</v>
      </c>
      <c r="K39" s="206">
        <f t="shared" si="2"/>
        <v>-3.2057658083906385E-3</v>
      </c>
      <c r="L39" s="204">
        <v>2784863</v>
      </c>
      <c r="M39" s="206">
        <f t="shared" si="3"/>
        <v>2.9951806239706908E-2</v>
      </c>
      <c r="N39" s="204">
        <v>343694</v>
      </c>
      <c r="O39" s="206">
        <f t="shared" si="4"/>
        <v>-6.050384333621265E-2</v>
      </c>
    </row>
    <row r="40" spans="1:15">
      <c r="A40" s="660" t="s">
        <v>652</v>
      </c>
      <c r="B40" s="204">
        <v>40741010</v>
      </c>
      <c r="C40" s="206">
        <f t="shared" si="5"/>
        <v>3.4669737255312466E-3</v>
      </c>
      <c r="D40" s="204">
        <v>4784087</v>
      </c>
      <c r="E40" s="206">
        <f t="shared" si="5"/>
        <v>1.8866795385707756E-2</v>
      </c>
      <c r="F40" s="204">
        <v>35357979</v>
      </c>
      <c r="G40" s="206">
        <f t="shared" si="0"/>
        <v>1.5060271250865568E-3</v>
      </c>
      <c r="H40" s="204">
        <v>5383031</v>
      </c>
      <c r="I40" s="206">
        <f t="shared" si="1"/>
        <v>1.6540643168340464E-2</v>
      </c>
      <c r="J40" s="204">
        <v>2272790</v>
      </c>
      <c r="K40" s="206">
        <f t="shared" si="2"/>
        <v>3.1825660284161894E-2</v>
      </c>
      <c r="L40" s="204">
        <v>2765882</v>
      </c>
      <c r="M40" s="206">
        <f t="shared" si="3"/>
        <v>1.3408263769988278E-2</v>
      </c>
      <c r="N40" s="204">
        <v>344359</v>
      </c>
      <c r="O40" s="206">
        <f t="shared" si="4"/>
        <v>-5.2568878519586429E-2</v>
      </c>
    </row>
    <row r="41" spans="1:15">
      <c r="A41" s="660" t="s">
        <v>653</v>
      </c>
      <c r="B41" s="204">
        <v>40963472</v>
      </c>
      <c r="C41" s="206">
        <f t="shared" si="5"/>
        <v>1.2741712872799396E-2</v>
      </c>
      <c r="D41" s="204">
        <v>4837462</v>
      </c>
      <c r="E41" s="206">
        <f t="shared" si="5"/>
        <v>2.855547577469706E-2</v>
      </c>
      <c r="F41" s="204">
        <v>35555561</v>
      </c>
      <c r="G41" s="206">
        <f t="shared" si="0"/>
        <v>1.1297972717314921E-2</v>
      </c>
      <c r="H41" s="204">
        <v>5407911</v>
      </c>
      <c r="I41" s="206">
        <f t="shared" si="1"/>
        <v>2.2337535358469614E-2</v>
      </c>
      <c r="J41" s="204">
        <v>2311924</v>
      </c>
      <c r="K41" s="206">
        <f t="shared" si="2"/>
        <v>6.3234159267779172E-2</v>
      </c>
      <c r="L41" s="204">
        <v>2751291</v>
      </c>
      <c r="M41" s="206">
        <f t="shared" si="3"/>
        <v>-9.0566256988109089E-4</v>
      </c>
      <c r="N41" s="204">
        <v>344696</v>
      </c>
      <c r="O41" s="206">
        <f t="shared" si="4"/>
        <v>-4.6589588980472427E-2</v>
      </c>
    </row>
    <row r="42" spans="1:15">
      <c r="A42" s="660" t="s">
        <v>654</v>
      </c>
      <c r="B42" s="204">
        <v>41131195</v>
      </c>
      <c r="C42" s="206">
        <f t="shared" si="5"/>
        <v>1.9777783662052732E-2</v>
      </c>
      <c r="D42" s="204">
        <v>4883223</v>
      </c>
      <c r="E42" s="206">
        <f t="shared" si="5"/>
        <v>3.7780454107567633E-2</v>
      </c>
      <c r="F42" s="204">
        <v>35698164</v>
      </c>
      <c r="G42" s="206">
        <f t="shared" si="0"/>
        <v>1.8602434687747627E-2</v>
      </c>
      <c r="H42" s="204">
        <v>5433031</v>
      </c>
      <c r="I42" s="206">
        <f t="shared" si="1"/>
        <v>2.7568485734317659E-2</v>
      </c>
      <c r="J42" s="204">
        <v>2346460</v>
      </c>
      <c r="K42" s="206">
        <f t="shared" si="2"/>
        <v>8.8926911873148648E-2</v>
      </c>
      <c r="L42" s="204">
        <v>2741595</v>
      </c>
      <c r="M42" s="206">
        <f t="shared" si="3"/>
        <v>-1.0728077461835959E-2</v>
      </c>
      <c r="N42" s="204">
        <v>344976</v>
      </c>
      <c r="O42" s="206">
        <f t="shared" si="4"/>
        <v>-4.4668324536285747E-2</v>
      </c>
    </row>
    <row r="43" spans="1:15">
      <c r="A43" s="660" t="s">
        <v>655</v>
      </c>
      <c r="B43" s="204">
        <v>41273745</v>
      </c>
      <c r="C43" s="206">
        <f t="shared" si="5"/>
        <v>2.3229972766256376E-2</v>
      </c>
      <c r="D43" s="204">
        <v>4936301</v>
      </c>
      <c r="E43" s="206">
        <f t="shared" si="5"/>
        <v>4.8445820575471601E-2</v>
      </c>
      <c r="F43" s="204">
        <v>35818763</v>
      </c>
      <c r="G43" s="206">
        <f t="shared" si="0"/>
        <v>2.2038764398632397E-2</v>
      </c>
      <c r="H43" s="204">
        <v>5454982</v>
      </c>
      <c r="I43" s="206">
        <f t="shared" si="1"/>
        <v>3.1121251186124143E-2</v>
      </c>
      <c r="J43" s="204">
        <v>2376203</v>
      </c>
      <c r="K43" s="206">
        <f t="shared" si="2"/>
        <v>0.10930480634341161</v>
      </c>
      <c r="L43" s="204">
        <v>2733314</v>
      </c>
      <c r="M43" s="206">
        <f t="shared" si="3"/>
        <v>-2.0107886884756343E-2</v>
      </c>
      <c r="N43" s="204">
        <v>345465</v>
      </c>
      <c r="O43" s="206">
        <f t="shared" si="4"/>
        <v>-3.7358724001872533E-2</v>
      </c>
    </row>
    <row r="44" spans="1:15">
      <c r="A44" s="660" t="s">
        <v>656</v>
      </c>
      <c r="B44" s="204">
        <v>41267872</v>
      </c>
      <c r="C44" s="206">
        <f t="shared" si="5"/>
        <v>1.9596055583030864E-2</v>
      </c>
      <c r="D44" s="204">
        <v>4979707</v>
      </c>
      <c r="E44" s="206">
        <f t="shared" si="5"/>
        <v>5.5991855236628196E-2</v>
      </c>
      <c r="F44" s="204">
        <v>35817392</v>
      </c>
      <c r="G44" s="206">
        <f t="shared" si="0"/>
        <v>1.8730620985985175E-2</v>
      </c>
      <c r="H44" s="204">
        <v>5450480</v>
      </c>
      <c r="I44" s="206">
        <f t="shared" si="1"/>
        <v>2.5319975123601315E-2</v>
      </c>
      <c r="J44" s="204">
        <v>2377056</v>
      </c>
      <c r="K44" s="206">
        <f t="shared" si="2"/>
        <v>0.10066417985086513</v>
      </c>
      <c r="L44" s="204">
        <v>2729377</v>
      </c>
      <c r="M44" s="206">
        <f t="shared" si="3"/>
        <v>-2.5015315754597853E-2</v>
      </c>
      <c r="N44" s="204">
        <v>344047</v>
      </c>
      <c r="O44" s="206">
        <f t="shared" si="4"/>
        <v>-3.5799462475582994E-2</v>
      </c>
    </row>
    <row r="45" spans="1:15">
      <c r="A45" s="660" t="s">
        <v>657</v>
      </c>
      <c r="B45" s="204">
        <v>41341226</v>
      </c>
      <c r="C45" s="206">
        <f t="shared" si="5"/>
        <v>2.0526791465114078E-2</v>
      </c>
      <c r="D45" s="204">
        <v>5006475</v>
      </c>
      <c r="E45" s="206">
        <f t="shared" si="5"/>
        <v>5.9342745058209655E-2</v>
      </c>
      <c r="F45" s="204">
        <v>35878983</v>
      </c>
      <c r="G45" s="206">
        <f t="shared" si="0"/>
        <v>1.9896243935169144E-2</v>
      </c>
      <c r="H45" s="204">
        <v>5462243</v>
      </c>
      <c r="I45" s="206">
        <f t="shared" si="1"/>
        <v>2.4688029955127339E-2</v>
      </c>
      <c r="J45" s="204">
        <v>2383694</v>
      </c>
      <c r="K45" s="206">
        <f t="shared" si="2"/>
        <v>9.6997825511695071E-2</v>
      </c>
      <c r="L45" s="204">
        <v>2735918</v>
      </c>
      <c r="M45" s="206">
        <f t="shared" si="3"/>
        <v>-2.337997047920426E-2</v>
      </c>
      <c r="N45" s="204">
        <v>342631</v>
      </c>
      <c r="O45" s="206">
        <f t="shared" si="4"/>
        <v>-3.8363738422677519E-2</v>
      </c>
    </row>
    <row r="46" spans="1:15">
      <c r="A46" s="661" t="s">
        <v>658</v>
      </c>
      <c r="B46" s="653">
        <v>41507718</v>
      </c>
      <c r="C46" s="649">
        <f t="shared" si="5"/>
        <v>2.6593929728737753E-2</v>
      </c>
      <c r="D46" s="653">
        <v>5041128</v>
      </c>
      <c r="E46" s="649">
        <f t="shared" si="5"/>
        <v>7.1259357609212134E-2</v>
      </c>
      <c r="F46" s="653">
        <v>36022923</v>
      </c>
      <c r="G46" s="649">
        <f t="shared" si="0"/>
        <v>2.6239165145546767E-2</v>
      </c>
      <c r="H46" s="653">
        <v>5484795</v>
      </c>
      <c r="I46" s="649">
        <f t="shared" si="1"/>
        <v>2.8930054716362064E-2</v>
      </c>
      <c r="J46" s="653">
        <v>2395072</v>
      </c>
      <c r="K46" s="649">
        <f t="shared" si="2"/>
        <v>9.9634445667754173E-2</v>
      </c>
      <c r="L46" s="653">
        <v>2746794</v>
      </c>
      <c r="M46" s="649">
        <f t="shared" si="3"/>
        <v>-1.8664282988857594E-2</v>
      </c>
      <c r="N46" s="653">
        <v>342929</v>
      </c>
      <c r="O46" s="649">
        <f t="shared" si="4"/>
        <v>-2.9857164276641309E-2</v>
      </c>
    </row>
    <row r="47" spans="1:15">
      <c r="A47" s="660" t="s">
        <v>659</v>
      </c>
      <c r="B47" s="204">
        <v>41574637</v>
      </c>
      <c r="C47" s="206">
        <f t="shared" si="5"/>
        <v>2.9231901848023985E-2</v>
      </c>
      <c r="D47" s="204">
        <v>5065931</v>
      </c>
      <c r="E47" s="206">
        <f t="shared" si="5"/>
        <v>7.8503155186284895E-2</v>
      </c>
      <c r="F47" s="204">
        <v>36083002</v>
      </c>
      <c r="G47" s="206">
        <f t="shared" si="0"/>
        <v>2.9261395240575541E-2</v>
      </c>
      <c r="H47" s="204">
        <v>5491635</v>
      </c>
      <c r="I47" s="206">
        <f t="shared" si="1"/>
        <v>2.9038156392715456E-2</v>
      </c>
      <c r="J47" s="204">
        <v>2400584</v>
      </c>
      <c r="K47" s="206">
        <f t="shared" si="2"/>
        <v>0.10203510137863187</v>
      </c>
      <c r="L47" s="204">
        <v>2748458</v>
      </c>
      <c r="M47" s="206">
        <f t="shared" si="3"/>
        <v>-2.1401320603226203E-2</v>
      </c>
      <c r="N47" s="204">
        <v>342593</v>
      </c>
      <c r="O47" s="206">
        <f t="shared" si="4"/>
        <v>-2.0558401756512589E-2</v>
      </c>
    </row>
    <row r="48" spans="1:15">
      <c r="A48" s="660" t="s">
        <v>660</v>
      </c>
      <c r="B48" s="204">
        <v>41630565</v>
      </c>
      <c r="C48" s="206">
        <f t="shared" si="5"/>
        <v>3.1143095900851896E-2</v>
      </c>
      <c r="D48" s="204">
        <v>5090559</v>
      </c>
      <c r="E48" s="206">
        <f t="shared" si="5"/>
        <v>8.4380920570257825E-2</v>
      </c>
      <c r="F48" s="204">
        <v>36142926</v>
      </c>
      <c r="G48" s="206">
        <f t="shared" si="0"/>
        <v>3.1903979372270595E-2</v>
      </c>
      <c r="H48" s="204">
        <v>5487639</v>
      </c>
      <c r="I48" s="206">
        <f t="shared" si="1"/>
        <v>2.6159629181950372E-2</v>
      </c>
      <c r="J48" s="204">
        <v>2406168</v>
      </c>
      <c r="K48" s="206">
        <f t="shared" si="2"/>
        <v>0.10484352357110453</v>
      </c>
      <c r="L48" s="204">
        <v>2740783</v>
      </c>
      <c r="M48" s="206">
        <f t="shared" si="3"/>
        <v>-2.9046594220226551E-2</v>
      </c>
      <c r="N48" s="204">
        <v>340688</v>
      </c>
      <c r="O48" s="206">
        <f t="shared" si="4"/>
        <v>-1.8566370814644531E-2</v>
      </c>
    </row>
    <row r="49" spans="1:15">
      <c r="A49" s="660" t="s">
        <v>661</v>
      </c>
      <c r="B49" s="204">
        <v>41783416</v>
      </c>
      <c r="C49" s="206">
        <f t="shared" si="5"/>
        <v>3.6380170910864505E-2</v>
      </c>
      <c r="D49" s="204">
        <v>5129284</v>
      </c>
      <c r="E49" s="206">
        <f t="shared" si="5"/>
        <v>9.1867622478668351E-2</v>
      </c>
      <c r="F49" s="204">
        <v>36285798</v>
      </c>
      <c r="G49" s="206">
        <f t="shared" si="0"/>
        <v>3.7188381195920932E-2</v>
      </c>
      <c r="H49" s="204">
        <v>5497618</v>
      </c>
      <c r="I49" s="206">
        <f t="shared" si="1"/>
        <v>3.1077190436385262E-2</v>
      </c>
      <c r="J49" s="204">
        <v>2411639</v>
      </c>
      <c r="K49" s="206">
        <f t="shared" si="2"/>
        <v>0.1062899151992675</v>
      </c>
      <c r="L49" s="204">
        <v>2749603</v>
      </c>
      <c r="M49" s="206">
        <f t="shared" si="3"/>
        <v>-1.9882853743269188E-2</v>
      </c>
      <c r="N49" s="204">
        <v>336376</v>
      </c>
      <c r="O49" s="206">
        <f t="shared" si="4"/>
        <v>-2.9500780436294182E-2</v>
      </c>
    </row>
    <row r="50" spans="1:15">
      <c r="A50" s="660" t="s">
        <v>662</v>
      </c>
      <c r="B50" s="204">
        <v>41823690</v>
      </c>
      <c r="C50" s="206">
        <f t="shared" si="5"/>
        <v>3.5584414002302452E-2</v>
      </c>
      <c r="D50" s="204">
        <v>5169137</v>
      </c>
      <c r="E50" s="206">
        <f t="shared" si="5"/>
        <v>9.8734713719068487E-2</v>
      </c>
      <c r="F50" s="204">
        <v>36334117</v>
      </c>
      <c r="G50" s="206">
        <f t="shared" si="0"/>
        <v>3.6855301678291041E-2</v>
      </c>
      <c r="H50" s="204">
        <v>5489573</v>
      </c>
      <c r="I50" s="206">
        <f t="shared" si="1"/>
        <v>2.7250644514251358E-2</v>
      </c>
      <c r="J50" s="204">
        <v>2410184</v>
      </c>
      <c r="K50" s="206">
        <f t="shared" si="2"/>
        <v>9.9907815594680691E-2</v>
      </c>
      <c r="L50" s="204">
        <v>2747361</v>
      </c>
      <c r="M50" s="206">
        <f t="shared" si="3"/>
        <v>-2.107947882805794E-2</v>
      </c>
      <c r="N50" s="204">
        <v>332028</v>
      </c>
      <c r="O50" s="206">
        <f t="shared" si="4"/>
        <v>-4.0841677114447979E-2</v>
      </c>
    </row>
    <row r="51" spans="1:15">
      <c r="A51" s="660" t="s">
        <v>663</v>
      </c>
      <c r="B51" s="204">
        <v>41901737</v>
      </c>
      <c r="C51" s="206">
        <f t="shared" si="5"/>
        <v>3.4804847970872563E-2</v>
      </c>
      <c r="D51" s="204">
        <v>5199381</v>
      </c>
      <c r="E51" s="206">
        <f t="shared" si="5"/>
        <v>9.7873335098585978E-2</v>
      </c>
      <c r="F51" s="204">
        <v>36409207</v>
      </c>
      <c r="G51" s="206">
        <f t="shared" si="0"/>
        <v>3.6145503723531577E-2</v>
      </c>
      <c r="H51" s="204">
        <v>5492530</v>
      </c>
      <c r="I51" s="206">
        <f t="shared" si="1"/>
        <v>2.600480673854981E-2</v>
      </c>
      <c r="J51" s="204">
        <v>2407642</v>
      </c>
      <c r="K51" s="206">
        <f t="shared" si="2"/>
        <v>8.2202537710792306E-2</v>
      </c>
      <c r="L51" s="204">
        <v>2755323</v>
      </c>
      <c r="M51" s="206">
        <f t="shared" si="3"/>
        <v>-1.0607344059653922E-2</v>
      </c>
      <c r="N51" s="204">
        <v>329565</v>
      </c>
      <c r="O51" s="206">
        <f t="shared" si="4"/>
        <v>-4.1109242523872977E-2</v>
      </c>
    </row>
    <row r="52" spans="1:15">
      <c r="A52" s="660" t="s">
        <v>664</v>
      </c>
      <c r="B52" s="204">
        <v>41903783</v>
      </c>
      <c r="C52" s="206">
        <f t="shared" si="5"/>
        <v>2.854060319074073E-2</v>
      </c>
      <c r="D52" s="204">
        <v>5210366</v>
      </c>
      <c r="E52" s="206">
        <f t="shared" si="5"/>
        <v>8.9103521737794483E-2</v>
      </c>
      <c r="F52" s="204">
        <v>36430528</v>
      </c>
      <c r="G52" s="206">
        <f t="shared" si="0"/>
        <v>3.0334001838736316E-2</v>
      </c>
      <c r="H52" s="204">
        <v>5473255</v>
      </c>
      <c r="I52" s="206">
        <f t="shared" si="1"/>
        <v>1.6760817465104695E-2</v>
      </c>
      <c r="J52" s="204">
        <v>2402376</v>
      </c>
      <c r="K52" s="206">
        <f t="shared" si="2"/>
        <v>5.7016266351048714E-2</v>
      </c>
      <c r="L52" s="204">
        <v>2743870</v>
      </c>
      <c r="M52" s="206">
        <f t="shared" si="3"/>
        <v>-7.9584016960954958E-3</v>
      </c>
      <c r="N52" s="204">
        <v>327009</v>
      </c>
      <c r="O52" s="206">
        <f t="shared" si="4"/>
        <v>-5.0383466092072518E-2</v>
      </c>
    </row>
    <row r="53" spans="1:15">
      <c r="A53" s="660" t="s">
        <v>665</v>
      </c>
      <c r="B53" s="204">
        <v>41865601</v>
      </c>
      <c r="C53" s="206">
        <f t="shared" si="5"/>
        <v>2.2022767015452204E-2</v>
      </c>
      <c r="D53" s="204">
        <v>5202774</v>
      </c>
      <c r="E53" s="206">
        <f t="shared" si="5"/>
        <v>7.5517285717179791E-2</v>
      </c>
      <c r="F53" s="204">
        <v>36414970</v>
      </c>
      <c r="G53" s="206">
        <f t="shared" ref="G53:G84" si="6">(F53-F41)/F41</f>
        <v>2.4170874423834855E-2</v>
      </c>
      <c r="H53" s="204">
        <v>5450631</v>
      </c>
      <c r="I53" s="206">
        <f t="shared" ref="I53:I84" si="7">(H53-H41)/H41</f>
        <v>7.8995382875198944E-3</v>
      </c>
      <c r="J53" s="204">
        <v>2402408</v>
      </c>
      <c r="K53" s="206">
        <f t="shared" ref="K53:K84" si="8">(J53-J41)/J41</f>
        <v>3.9137964742785664E-2</v>
      </c>
      <c r="L53" s="204">
        <v>2723207</v>
      </c>
      <c r="M53" s="206">
        <f t="shared" ref="M53:M84" si="9">(L53-L41)/L41</f>
        <v>-1.0207571645456624E-2</v>
      </c>
      <c r="N53" s="204">
        <v>325016</v>
      </c>
      <c r="O53" s="206">
        <f t="shared" ref="O53:O84" si="10">(N53-N41)/N41</f>
        <v>-5.7093786989115047E-2</v>
      </c>
    </row>
    <row r="54" spans="1:15">
      <c r="A54" s="660" t="s">
        <v>666</v>
      </c>
      <c r="B54" s="204">
        <v>41837649</v>
      </c>
      <c r="C54" s="206">
        <f t="shared" si="5"/>
        <v>1.7175625458973415E-2</v>
      </c>
      <c r="D54" s="204">
        <v>5216037</v>
      </c>
      <c r="E54" s="206">
        <f t="shared" si="5"/>
        <v>6.815457741741468E-2</v>
      </c>
      <c r="F54" s="204">
        <v>36406590</v>
      </c>
      <c r="G54" s="206">
        <f t="shared" si="6"/>
        <v>1.9844886140362849E-2</v>
      </c>
      <c r="H54" s="204">
        <v>5431059</v>
      </c>
      <c r="I54" s="206">
        <f t="shared" si="7"/>
        <v>-3.6296498216189084E-4</v>
      </c>
      <c r="J54" s="204">
        <v>2401004</v>
      </c>
      <c r="K54" s="206">
        <f t="shared" si="8"/>
        <v>2.324522898323432E-2</v>
      </c>
      <c r="L54" s="204">
        <v>2709489</v>
      </c>
      <c r="M54" s="206">
        <f t="shared" si="9"/>
        <v>-1.1710701252373163E-2</v>
      </c>
      <c r="N54" s="204">
        <v>320566</v>
      </c>
      <c r="O54" s="206">
        <f t="shared" si="10"/>
        <v>-7.0758545522007332E-2</v>
      </c>
    </row>
    <row r="55" spans="1:15">
      <c r="A55" s="660" t="s">
        <v>667</v>
      </c>
      <c r="B55" s="204">
        <v>41918609</v>
      </c>
      <c r="C55" s="206">
        <f t="shared" si="5"/>
        <v>1.5624072882167587E-2</v>
      </c>
      <c r="D55" s="204">
        <v>5228098</v>
      </c>
      <c r="E55" s="206">
        <f t="shared" si="5"/>
        <v>5.9112481187836803E-2</v>
      </c>
      <c r="F55" s="204">
        <v>36488008</v>
      </c>
      <c r="G55" s="206">
        <f t="shared" si="6"/>
        <v>1.8684201908368527E-2</v>
      </c>
      <c r="H55" s="204">
        <v>5430601</v>
      </c>
      <c r="I55" s="206">
        <f t="shared" si="7"/>
        <v>-4.4694922916335925E-3</v>
      </c>
      <c r="J55" s="204">
        <v>2403185</v>
      </c>
      <c r="K55" s="206">
        <f t="shared" si="8"/>
        <v>1.1355090453130478E-2</v>
      </c>
      <c r="L55" s="204">
        <v>2707509</v>
      </c>
      <c r="M55" s="206">
        <f t="shared" si="9"/>
        <v>-9.4409204357786929E-3</v>
      </c>
      <c r="N55" s="204">
        <v>319907</v>
      </c>
      <c r="O55" s="206">
        <f t="shared" si="10"/>
        <v>-7.3981445298365964E-2</v>
      </c>
    </row>
    <row r="56" spans="1:15">
      <c r="A56" s="660" t="s">
        <v>668</v>
      </c>
      <c r="B56" s="204">
        <v>42074774</v>
      </c>
      <c r="C56" s="206">
        <f t="shared" si="5"/>
        <v>1.9552789152782097E-2</v>
      </c>
      <c r="D56" s="204">
        <v>5244434</v>
      </c>
      <c r="E56" s="206">
        <f t="shared" si="5"/>
        <v>5.3161159883503187E-2</v>
      </c>
      <c r="F56" s="204">
        <v>36638981</v>
      </c>
      <c r="G56" s="206">
        <f t="shared" si="6"/>
        <v>2.2938269765704886E-2</v>
      </c>
      <c r="H56" s="204">
        <v>5435793</v>
      </c>
      <c r="I56" s="206">
        <f t="shared" si="7"/>
        <v>-2.6946250605451262E-3</v>
      </c>
      <c r="J56" s="204">
        <v>2409452</v>
      </c>
      <c r="K56" s="206">
        <f t="shared" si="8"/>
        <v>1.3628622968916171E-2</v>
      </c>
      <c r="L56" s="204">
        <v>2707758</v>
      </c>
      <c r="M56" s="206">
        <f t="shared" si="9"/>
        <v>-7.9208551988237605E-3</v>
      </c>
      <c r="N56" s="204">
        <v>318583</v>
      </c>
      <c r="O56" s="206">
        <f t="shared" si="10"/>
        <v>-7.4013143553061059E-2</v>
      </c>
    </row>
    <row r="57" spans="1:15">
      <c r="A57" s="662" t="s">
        <v>669</v>
      </c>
      <c r="B57" s="654">
        <v>42298176</v>
      </c>
      <c r="C57" s="652">
        <f t="shared" si="5"/>
        <v>2.3147596058230108E-2</v>
      </c>
      <c r="D57" s="654">
        <v>5282679</v>
      </c>
      <c r="E57" s="652">
        <f t="shared" si="5"/>
        <v>5.5169355684388716E-2</v>
      </c>
      <c r="F57" s="654">
        <v>36859585</v>
      </c>
      <c r="G57" s="652">
        <f t="shared" si="6"/>
        <v>2.7330819270992159E-2</v>
      </c>
      <c r="H57" s="654">
        <v>5438591</v>
      </c>
      <c r="I57" s="652">
        <f t="shared" si="7"/>
        <v>-4.330089305803495E-3</v>
      </c>
      <c r="J57" s="654">
        <v>2417867</v>
      </c>
      <c r="K57" s="652">
        <f t="shared" si="8"/>
        <v>1.4336152207456158E-2</v>
      </c>
      <c r="L57" s="654">
        <v>2705817</v>
      </c>
      <c r="M57" s="652">
        <f t="shared" si="9"/>
        <v>-1.1002157228396465E-2</v>
      </c>
      <c r="N57" s="654">
        <v>314907</v>
      </c>
      <c r="O57" s="652">
        <f t="shared" si="10"/>
        <v>-8.0915036876406402E-2</v>
      </c>
    </row>
    <row r="58" spans="1:15">
      <c r="A58" s="660" t="s">
        <v>670</v>
      </c>
      <c r="B58" s="204">
        <v>42436498</v>
      </c>
      <c r="C58" s="206">
        <f t="shared" si="5"/>
        <v>2.2376079552241343E-2</v>
      </c>
      <c r="D58" s="204">
        <v>5301566</v>
      </c>
      <c r="E58" s="206">
        <f t="shared" si="5"/>
        <v>5.1662643757508238E-2</v>
      </c>
      <c r="F58" s="204">
        <v>36998752</v>
      </c>
      <c r="G58" s="206">
        <f t="shared" si="6"/>
        <v>2.7089112118969357E-2</v>
      </c>
      <c r="H58" s="204">
        <v>5437746</v>
      </c>
      <c r="I58" s="206">
        <f t="shared" si="7"/>
        <v>-8.578078123247998E-3</v>
      </c>
      <c r="J58" s="204">
        <v>2424238</v>
      </c>
      <c r="K58" s="206">
        <f t="shared" si="8"/>
        <v>1.2177504475857094E-2</v>
      </c>
      <c r="L58" s="204">
        <v>2700559</v>
      </c>
      <c r="M58" s="206">
        <f t="shared" si="9"/>
        <v>-1.6832350733254842E-2</v>
      </c>
      <c r="N58" s="204">
        <v>312949</v>
      </c>
      <c r="O58" s="206">
        <f t="shared" si="10"/>
        <v>-8.7423344190780017E-2</v>
      </c>
    </row>
    <row r="59" spans="1:15">
      <c r="A59" s="660" t="s">
        <v>671</v>
      </c>
      <c r="B59" s="204">
        <v>42653286</v>
      </c>
      <c r="C59" s="206">
        <f t="shared" si="5"/>
        <v>2.5944880769494152E-2</v>
      </c>
      <c r="D59" s="204">
        <v>5310459</v>
      </c>
      <c r="E59" s="206">
        <f t="shared" si="5"/>
        <v>4.8269113811459333E-2</v>
      </c>
      <c r="F59" s="204">
        <v>37197126</v>
      </c>
      <c r="G59" s="206">
        <f t="shared" si="6"/>
        <v>3.0876699228074206E-2</v>
      </c>
      <c r="H59" s="204">
        <v>5456160</v>
      </c>
      <c r="I59" s="206">
        <f t="shared" si="7"/>
        <v>-6.4598248062735413E-3</v>
      </c>
      <c r="J59" s="204">
        <v>2441426</v>
      </c>
      <c r="K59" s="206">
        <f t="shared" si="8"/>
        <v>1.7013360082379955E-2</v>
      </c>
      <c r="L59" s="204">
        <v>2703169</v>
      </c>
      <c r="M59" s="206">
        <f t="shared" si="9"/>
        <v>-1.6477966918177392E-2</v>
      </c>
      <c r="N59" s="204">
        <v>311565</v>
      </c>
      <c r="O59" s="206">
        <f t="shared" si="10"/>
        <v>-9.0568108513600684E-2</v>
      </c>
    </row>
    <row r="60" spans="1:15">
      <c r="A60" s="660" t="s">
        <v>672</v>
      </c>
      <c r="B60" s="204">
        <v>42951194</v>
      </c>
      <c r="C60" s="206">
        <f t="shared" si="5"/>
        <v>3.1722581713700015E-2</v>
      </c>
      <c r="D60" s="204">
        <v>5327964</v>
      </c>
      <c r="E60" s="206">
        <f t="shared" si="5"/>
        <v>4.6636332080622185E-2</v>
      </c>
      <c r="F60" s="204">
        <v>37459407</v>
      </c>
      <c r="G60" s="206">
        <f t="shared" si="6"/>
        <v>3.6424306100729088E-2</v>
      </c>
      <c r="H60" s="204">
        <v>5491787</v>
      </c>
      <c r="I60" s="206">
        <f t="shared" si="7"/>
        <v>7.5588062552948542E-4</v>
      </c>
      <c r="J60" s="204">
        <v>2457333</v>
      </c>
      <c r="K60" s="206">
        <f t="shared" si="8"/>
        <v>2.126410125976241E-2</v>
      </c>
      <c r="L60" s="204">
        <v>2724249</v>
      </c>
      <c r="M60" s="206">
        <f t="shared" si="9"/>
        <v>-6.0325826597727727E-3</v>
      </c>
      <c r="N60" s="204">
        <v>310205</v>
      </c>
      <c r="O60" s="206">
        <f t="shared" si="10"/>
        <v>-8.9474827408068378E-2</v>
      </c>
    </row>
    <row r="61" spans="1:15">
      <c r="A61" s="660" t="s">
        <v>673</v>
      </c>
      <c r="B61" s="204">
        <v>43133661</v>
      </c>
      <c r="C61" s="206">
        <f t="shared" si="5"/>
        <v>3.231533295410792E-2</v>
      </c>
      <c r="D61" s="204">
        <v>5337213</v>
      </c>
      <c r="E61" s="206">
        <f t="shared" si="5"/>
        <v>4.0537626694096093E-2</v>
      </c>
      <c r="F61" s="204">
        <v>37628776</v>
      </c>
      <c r="G61" s="206">
        <f t="shared" si="6"/>
        <v>3.7011119336551448E-2</v>
      </c>
      <c r="H61" s="204">
        <v>5504885</v>
      </c>
      <c r="I61" s="206">
        <f t="shared" si="7"/>
        <v>1.321845206414851E-3</v>
      </c>
      <c r="J61" s="204">
        <v>2468001</v>
      </c>
      <c r="K61" s="206">
        <f t="shared" si="8"/>
        <v>2.3370827889248765E-2</v>
      </c>
      <c r="L61" s="204">
        <v>2729917</v>
      </c>
      <c r="M61" s="206">
        <f t="shared" si="9"/>
        <v>-7.1595790374101281E-3</v>
      </c>
      <c r="N61" s="204">
        <v>306967</v>
      </c>
      <c r="O61" s="206">
        <f t="shared" si="10"/>
        <v>-8.7428948557566527E-2</v>
      </c>
    </row>
    <row r="62" spans="1:15">
      <c r="A62" s="660" t="s">
        <v>674</v>
      </c>
      <c r="B62" s="204">
        <v>43298340</v>
      </c>
      <c r="C62" s="206">
        <f t="shared" si="5"/>
        <v>3.5258725377889898E-2</v>
      </c>
      <c r="D62" s="204">
        <v>5330160</v>
      </c>
      <c r="E62" s="206">
        <f t="shared" si="5"/>
        <v>3.1150847810766092E-2</v>
      </c>
      <c r="F62" s="204">
        <v>37765911</v>
      </c>
      <c r="G62" s="206">
        <f t="shared" si="6"/>
        <v>3.940632436450843E-2</v>
      </c>
      <c r="H62" s="204">
        <v>5532429</v>
      </c>
      <c r="I62" s="206">
        <f t="shared" si="7"/>
        <v>7.806800273901085E-3</v>
      </c>
      <c r="J62" s="204">
        <v>2480974</v>
      </c>
      <c r="K62" s="206">
        <f t="shared" si="8"/>
        <v>2.937120153482058E-2</v>
      </c>
      <c r="L62" s="204">
        <v>2747843</v>
      </c>
      <c r="M62" s="206">
        <f t="shared" si="9"/>
        <v>1.7544108691941102E-4</v>
      </c>
      <c r="N62" s="204">
        <v>303612</v>
      </c>
      <c r="O62" s="206">
        <f t="shared" si="10"/>
        <v>-8.5583143590299615E-2</v>
      </c>
    </row>
    <row r="63" spans="1:15">
      <c r="A63" s="660" t="s">
        <v>675</v>
      </c>
      <c r="B63" s="204">
        <v>43538554</v>
      </c>
      <c r="C63" s="206">
        <f t="shared" si="5"/>
        <v>3.9063225469626713E-2</v>
      </c>
      <c r="D63" s="204">
        <v>5326518</v>
      </c>
      <c r="E63" s="206">
        <f t="shared" si="5"/>
        <v>2.4452333845125025E-2</v>
      </c>
      <c r="F63" s="204">
        <v>37979809</v>
      </c>
      <c r="G63" s="206">
        <f t="shared" si="6"/>
        <v>4.313749541427804E-2</v>
      </c>
      <c r="H63" s="204">
        <v>5558745</v>
      </c>
      <c r="I63" s="206">
        <f t="shared" si="7"/>
        <v>1.205546442167817E-2</v>
      </c>
      <c r="J63" s="204">
        <v>2492183</v>
      </c>
      <c r="K63" s="206">
        <f t="shared" si="8"/>
        <v>3.5113609083077965E-2</v>
      </c>
      <c r="L63" s="204">
        <v>2765696</v>
      </c>
      <c r="M63" s="206">
        <f t="shared" si="9"/>
        <v>3.7647128848414505E-3</v>
      </c>
      <c r="N63" s="204">
        <v>300866</v>
      </c>
      <c r="O63" s="206">
        <f t="shared" si="10"/>
        <v>-8.7081455858480122E-2</v>
      </c>
    </row>
    <row r="64" spans="1:15">
      <c r="A64" s="660" t="s">
        <v>676</v>
      </c>
      <c r="B64" s="204">
        <v>43783223</v>
      </c>
      <c r="C64" s="206">
        <f t="shared" si="5"/>
        <v>4.4851320464312255E-2</v>
      </c>
      <c r="D64" s="204">
        <v>5336371</v>
      </c>
      <c r="E64" s="206">
        <f t="shared" si="5"/>
        <v>2.4183521848561117E-2</v>
      </c>
      <c r="F64" s="204">
        <v>38194883</v>
      </c>
      <c r="G64" s="206">
        <f t="shared" si="6"/>
        <v>4.843067330783677E-2</v>
      </c>
      <c r="H64" s="204">
        <v>5588340</v>
      </c>
      <c r="I64" s="206">
        <f t="shared" si="7"/>
        <v>2.1026793014394543E-2</v>
      </c>
      <c r="J64" s="204">
        <v>2504091</v>
      </c>
      <c r="K64" s="206">
        <f t="shared" si="8"/>
        <v>4.2339334059281308E-2</v>
      </c>
      <c r="L64" s="204">
        <v>2790632</v>
      </c>
      <c r="M64" s="206">
        <f t="shared" si="9"/>
        <v>1.7042352589590616E-2</v>
      </c>
      <c r="N64" s="204">
        <v>293617</v>
      </c>
      <c r="O64" s="206">
        <f t="shared" si="10"/>
        <v>-0.10211339749058894</v>
      </c>
    </row>
    <row r="65" spans="1:15">
      <c r="A65" s="660" t="s">
        <v>677</v>
      </c>
      <c r="B65" s="204">
        <v>43970198</v>
      </c>
      <c r="C65" s="206">
        <f t="shared" si="5"/>
        <v>5.0270316195866867E-2</v>
      </c>
      <c r="D65" s="204">
        <v>5333262</v>
      </c>
      <c r="E65" s="206">
        <f t="shared" si="5"/>
        <v>2.508046668950064E-2</v>
      </c>
      <c r="F65" s="204">
        <v>38352974</v>
      </c>
      <c r="G65" s="206">
        <f t="shared" si="6"/>
        <v>5.3219980683768243E-2</v>
      </c>
      <c r="H65" s="204">
        <v>5617224</v>
      </c>
      <c r="I65" s="206">
        <f t="shared" si="7"/>
        <v>3.0563984243292198E-2</v>
      </c>
      <c r="J65" s="204">
        <v>2513900</v>
      </c>
      <c r="K65" s="206">
        <f t="shared" si="8"/>
        <v>4.6408436868342097E-2</v>
      </c>
      <c r="L65" s="204">
        <v>2816158</v>
      </c>
      <c r="M65" s="206">
        <f t="shared" si="9"/>
        <v>3.4132917549051539E-2</v>
      </c>
      <c r="N65" s="204">
        <v>287166</v>
      </c>
      <c r="O65" s="206">
        <f t="shared" si="10"/>
        <v>-0.11645580525266448</v>
      </c>
    </row>
    <row r="66" spans="1:15">
      <c r="A66" s="660" t="s">
        <v>678</v>
      </c>
      <c r="B66" s="204">
        <v>44201943</v>
      </c>
      <c r="C66" s="206">
        <f t="shared" si="5"/>
        <v>5.6511158167611188E-2</v>
      </c>
      <c r="D66" s="204">
        <v>5314979</v>
      </c>
      <c r="E66" s="206">
        <f t="shared" si="5"/>
        <v>1.8968807161452269E-2</v>
      </c>
      <c r="F66" s="204">
        <v>38552557</v>
      </c>
      <c r="G66" s="206">
        <f t="shared" si="6"/>
        <v>5.8944465823357807E-2</v>
      </c>
      <c r="H66" s="204">
        <v>5649386</v>
      </c>
      <c r="I66" s="206">
        <f t="shared" si="7"/>
        <v>4.0199710590512826E-2</v>
      </c>
      <c r="J66" s="204">
        <v>2520361</v>
      </c>
      <c r="K66" s="206">
        <f t="shared" si="8"/>
        <v>4.9711287444752277E-2</v>
      </c>
      <c r="L66" s="204">
        <v>2843896</v>
      </c>
      <c r="M66" s="206">
        <f t="shared" si="9"/>
        <v>4.9606032724251695E-2</v>
      </c>
      <c r="N66" s="204">
        <v>285129</v>
      </c>
      <c r="O66" s="206">
        <f t="shared" si="10"/>
        <v>-0.11054509835728056</v>
      </c>
    </row>
    <row r="67" spans="1:15">
      <c r="A67" s="660" t="s">
        <v>679</v>
      </c>
      <c r="B67" s="204">
        <v>44311415</v>
      </c>
      <c r="C67" s="206">
        <f t="shared" si="5"/>
        <v>5.7082189917132029E-2</v>
      </c>
      <c r="D67" s="204">
        <v>5268849</v>
      </c>
      <c r="E67" s="206">
        <f t="shared" si="5"/>
        <v>7.7946128783354862E-3</v>
      </c>
      <c r="F67" s="204">
        <v>38620349</v>
      </c>
      <c r="G67" s="206">
        <f t="shared" si="6"/>
        <v>5.8439501548015443E-2</v>
      </c>
      <c r="H67" s="204">
        <v>5691066</v>
      </c>
      <c r="I67" s="206">
        <f t="shared" si="7"/>
        <v>4.796246308649816E-2</v>
      </c>
      <c r="J67" s="204">
        <v>2526820</v>
      </c>
      <c r="K67" s="206">
        <f t="shared" si="8"/>
        <v>5.1446309793045479E-2</v>
      </c>
      <c r="L67" s="204">
        <v>2884553</v>
      </c>
      <c r="M67" s="206">
        <f t="shared" si="9"/>
        <v>6.5389995010173563E-2</v>
      </c>
      <c r="N67" s="204">
        <v>279693</v>
      </c>
      <c r="O67" s="206">
        <f t="shared" si="10"/>
        <v>-0.12570528309790033</v>
      </c>
    </row>
    <row r="68" spans="1:15">
      <c r="A68" s="660" t="s">
        <v>680</v>
      </c>
      <c r="B68" s="204">
        <v>44323914</v>
      </c>
      <c r="C68" s="206">
        <f t="shared" si="5"/>
        <v>5.3455783268140669E-2</v>
      </c>
      <c r="D68" s="204">
        <v>5206579</v>
      </c>
      <c r="E68" s="206">
        <f t="shared" si="5"/>
        <v>-7.2181287818666416E-3</v>
      </c>
      <c r="F68" s="204">
        <v>38597556</v>
      </c>
      <c r="G68" s="206">
        <f t="shared" si="6"/>
        <v>5.3456044533552939E-2</v>
      </c>
      <c r="H68" s="204">
        <v>5726358</v>
      </c>
      <c r="I68" s="206">
        <f t="shared" si="7"/>
        <v>5.345402225581438E-2</v>
      </c>
      <c r="J68" s="204">
        <v>2521366</v>
      </c>
      <c r="K68" s="206">
        <f t="shared" si="8"/>
        <v>4.6447905996882276E-2</v>
      </c>
      <c r="L68" s="204">
        <v>2926232</v>
      </c>
      <c r="M68" s="206">
        <f t="shared" si="9"/>
        <v>8.068446293945028E-2</v>
      </c>
      <c r="N68" s="204">
        <v>278760</v>
      </c>
      <c r="O68" s="206">
        <f t="shared" si="10"/>
        <v>-0.12500039236242988</v>
      </c>
    </row>
    <row r="69" spans="1:15">
      <c r="A69" s="661" t="s">
        <v>681</v>
      </c>
      <c r="B69" s="653">
        <v>44305102</v>
      </c>
      <c r="C69" s="649">
        <f t="shared" si="5"/>
        <v>4.7447105047744846E-2</v>
      </c>
      <c r="D69" s="653">
        <v>5141446</v>
      </c>
      <c r="E69" s="649">
        <f t="shared" si="5"/>
        <v>-2.6735109212579451E-2</v>
      </c>
      <c r="F69" s="653">
        <v>38552507</v>
      </c>
      <c r="G69" s="649">
        <f t="shared" si="6"/>
        <v>4.5928949010142141E-2</v>
      </c>
      <c r="H69" s="653">
        <v>5752595</v>
      </c>
      <c r="I69" s="649">
        <f t="shared" si="7"/>
        <v>5.7736277649854527E-2</v>
      </c>
      <c r="J69" s="653">
        <v>2521625</v>
      </c>
      <c r="K69" s="649">
        <f t="shared" si="8"/>
        <v>4.2913030369329662E-2</v>
      </c>
      <c r="L69" s="653">
        <v>2953628</v>
      </c>
      <c r="M69" s="649">
        <f t="shared" si="9"/>
        <v>9.158453805264731E-2</v>
      </c>
      <c r="N69" s="653">
        <v>277342</v>
      </c>
      <c r="O69" s="649">
        <f t="shared" si="10"/>
        <v>-0.11928918696631069</v>
      </c>
    </row>
    <row r="70" spans="1:15">
      <c r="A70" s="660" t="s">
        <v>682</v>
      </c>
      <c r="B70" s="204">
        <v>44342584</v>
      </c>
      <c r="C70" s="206">
        <f t="shared" si="5"/>
        <v>4.4916194545553685E-2</v>
      </c>
      <c r="D70" s="204">
        <v>5092268</v>
      </c>
      <c r="E70" s="206">
        <f t="shared" si="5"/>
        <v>-3.9478523892751687E-2</v>
      </c>
      <c r="F70" s="204">
        <v>38562331</v>
      </c>
      <c r="G70" s="206">
        <f t="shared" si="6"/>
        <v>4.226031732097342E-2</v>
      </c>
      <c r="H70" s="204">
        <v>5780253</v>
      </c>
      <c r="I70" s="206">
        <f t="shared" si="7"/>
        <v>6.2986943487246372E-2</v>
      </c>
      <c r="J70" s="204">
        <v>2513361</v>
      </c>
      <c r="K70" s="206">
        <f t="shared" si="8"/>
        <v>3.6763304593030885E-2</v>
      </c>
      <c r="L70" s="204">
        <v>2989303</v>
      </c>
      <c r="M70" s="206">
        <f t="shared" si="9"/>
        <v>0.10692008580445753</v>
      </c>
      <c r="N70" s="204">
        <v>277589</v>
      </c>
      <c r="O70" s="206">
        <f t="shared" si="10"/>
        <v>-0.11298965646159598</v>
      </c>
    </row>
    <row r="71" spans="1:15">
      <c r="A71" s="660" t="s">
        <v>683</v>
      </c>
      <c r="B71" s="204">
        <v>44487903</v>
      </c>
      <c r="C71" s="206">
        <f t="shared" si="5"/>
        <v>4.3012325005862384E-2</v>
      </c>
      <c r="D71" s="204">
        <v>5058269</v>
      </c>
      <c r="E71" s="206">
        <f t="shared" si="5"/>
        <v>-4.7489303655296085E-2</v>
      </c>
      <c r="F71" s="204">
        <v>38663236</v>
      </c>
      <c r="G71" s="206">
        <f t="shared" si="6"/>
        <v>3.9414604235821875E-2</v>
      </c>
      <c r="H71" s="204">
        <v>5824667</v>
      </c>
      <c r="I71" s="206">
        <f t="shared" si="7"/>
        <v>6.7539624937685117E-2</v>
      </c>
      <c r="J71" s="204">
        <v>2511934</v>
      </c>
      <c r="K71" s="206">
        <f t="shared" si="8"/>
        <v>2.8879843173620662E-2</v>
      </c>
      <c r="L71" s="204">
        <v>3033436</v>
      </c>
      <c r="M71" s="206">
        <f t="shared" si="9"/>
        <v>0.12217771067957646</v>
      </c>
      <c r="N71" s="204">
        <v>279297</v>
      </c>
      <c r="O71" s="206">
        <f t="shared" si="10"/>
        <v>-0.10356747388185451</v>
      </c>
    </row>
    <row r="72" spans="1:15">
      <c r="A72" s="660" t="s">
        <v>684</v>
      </c>
      <c r="B72" s="204">
        <v>44472435</v>
      </c>
      <c r="C72" s="206">
        <f t="shared" si="5"/>
        <v>3.5417897812107392E-2</v>
      </c>
      <c r="D72" s="204">
        <v>4997071</v>
      </c>
      <c r="E72" s="206">
        <f t="shared" si="5"/>
        <v>-6.2104961670161433E-2</v>
      </c>
      <c r="F72" s="204">
        <v>38620638</v>
      </c>
      <c r="G72" s="206">
        <f t="shared" si="6"/>
        <v>3.0999716573196154E-2</v>
      </c>
      <c r="H72" s="204">
        <v>5851797</v>
      </c>
      <c r="I72" s="206">
        <f t="shared" si="7"/>
        <v>6.5554254016042507E-2</v>
      </c>
      <c r="J72" s="204">
        <v>2506557</v>
      </c>
      <c r="K72" s="206">
        <f t="shared" si="8"/>
        <v>2.003147314588621E-2</v>
      </c>
      <c r="L72" s="204">
        <v>3064493</v>
      </c>
      <c r="M72" s="206">
        <f t="shared" si="9"/>
        <v>0.12489460398076681</v>
      </c>
      <c r="N72" s="204">
        <v>280747</v>
      </c>
      <c r="O72" s="206">
        <f t="shared" si="10"/>
        <v>-9.4963008333199012E-2</v>
      </c>
    </row>
    <row r="73" spans="1:15">
      <c r="A73" s="660" t="s">
        <v>685</v>
      </c>
      <c r="B73" s="204">
        <v>44512587</v>
      </c>
      <c r="C73" s="206">
        <f t="shared" si="5"/>
        <v>3.1968675230233758E-2</v>
      </c>
      <c r="D73" s="204">
        <v>4957656</v>
      </c>
      <c r="E73" s="206">
        <f t="shared" si="5"/>
        <v>-7.1115205632602638E-2</v>
      </c>
      <c r="F73" s="204">
        <v>38620776</v>
      </c>
      <c r="G73" s="206">
        <f t="shared" si="6"/>
        <v>2.6362802765628093E-2</v>
      </c>
      <c r="H73" s="204">
        <v>5891811</v>
      </c>
      <c r="I73" s="206">
        <f t="shared" si="7"/>
        <v>7.0287753513470302E-2</v>
      </c>
      <c r="J73" s="204">
        <v>2495864</v>
      </c>
      <c r="K73" s="206">
        <f t="shared" si="8"/>
        <v>1.1289703691368034E-2</v>
      </c>
      <c r="L73" s="204">
        <v>3115770</v>
      </c>
      <c r="M73" s="206">
        <f t="shared" si="9"/>
        <v>0.14134239246101621</v>
      </c>
      <c r="N73" s="204">
        <v>280177</v>
      </c>
      <c r="O73" s="206">
        <f t="shared" si="10"/>
        <v>-8.7273224809181441E-2</v>
      </c>
    </row>
    <row r="74" spans="1:15">
      <c r="A74" s="660" t="s">
        <v>686</v>
      </c>
      <c r="B74" s="204">
        <v>44512860</v>
      </c>
      <c r="C74" s="206">
        <f t="shared" si="5"/>
        <v>2.8050036098381602E-2</v>
      </c>
      <c r="D74" s="204">
        <v>4902759</v>
      </c>
      <c r="E74" s="206">
        <f t="shared" si="5"/>
        <v>-8.0185397811697964E-2</v>
      </c>
      <c r="F74" s="204">
        <v>38586439</v>
      </c>
      <c r="G74" s="206">
        <f t="shared" si="6"/>
        <v>2.1726683622169209E-2</v>
      </c>
      <c r="H74" s="204">
        <v>5926421</v>
      </c>
      <c r="I74" s="206">
        <f t="shared" si="7"/>
        <v>7.1215012429441032E-2</v>
      </c>
      <c r="J74" s="204">
        <v>2483148</v>
      </c>
      <c r="K74" s="206">
        <f t="shared" si="8"/>
        <v>8.7626875573867361E-4</v>
      </c>
      <c r="L74" s="204">
        <v>3162244</v>
      </c>
      <c r="M74" s="206">
        <f t="shared" si="9"/>
        <v>0.15080956226392847</v>
      </c>
      <c r="N74" s="204">
        <v>281029</v>
      </c>
      <c r="O74" s="206">
        <f t="shared" si="10"/>
        <v>-7.4381118005875921E-2</v>
      </c>
    </row>
    <row r="75" spans="1:15">
      <c r="A75" s="660" t="s">
        <v>687</v>
      </c>
      <c r="B75" s="204">
        <v>44487375</v>
      </c>
      <c r="C75" s="206">
        <f t="shared" si="5"/>
        <v>2.1792662200035399E-2</v>
      </c>
      <c r="D75" s="204">
        <v>4848161</v>
      </c>
      <c r="E75" s="206">
        <f t="shared" si="5"/>
        <v>-8.9806699235785936E-2</v>
      </c>
      <c r="F75" s="204">
        <v>38513774</v>
      </c>
      <c r="G75" s="206">
        <f t="shared" si="6"/>
        <v>1.4059180761019625E-2</v>
      </c>
      <c r="H75" s="204">
        <v>5973601</v>
      </c>
      <c r="I75" s="206">
        <f t="shared" si="7"/>
        <v>7.4631234208440936E-2</v>
      </c>
      <c r="J75" s="204">
        <v>2474730</v>
      </c>
      <c r="K75" s="206">
        <f t="shared" si="8"/>
        <v>-7.0030972845894542E-3</v>
      </c>
      <c r="L75" s="204">
        <v>3218142</v>
      </c>
      <c r="M75" s="206">
        <f t="shared" si="9"/>
        <v>0.1635920939973157</v>
      </c>
      <c r="N75" s="204">
        <v>280729</v>
      </c>
      <c r="O75" s="206">
        <f t="shared" si="10"/>
        <v>-6.6930128362792732E-2</v>
      </c>
    </row>
    <row r="76" spans="1:15">
      <c r="A76" s="660" t="s">
        <v>688</v>
      </c>
      <c r="B76" s="204">
        <v>44467839</v>
      </c>
      <c r="C76" s="206">
        <f t="shared" si="5"/>
        <v>1.5636491630595582E-2</v>
      </c>
      <c r="D76" s="204">
        <v>4769272</v>
      </c>
      <c r="E76" s="206">
        <f t="shared" si="5"/>
        <v>-0.10627053478852951</v>
      </c>
      <c r="F76" s="204">
        <v>38443949</v>
      </c>
      <c r="G76" s="206">
        <f t="shared" si="6"/>
        <v>6.5209258528164627E-3</v>
      </c>
      <c r="H76" s="204">
        <v>6023890</v>
      </c>
      <c r="I76" s="206">
        <f t="shared" si="7"/>
        <v>7.7939065983816308E-2</v>
      </c>
      <c r="J76" s="204">
        <v>2461343</v>
      </c>
      <c r="K76" s="206">
        <f t="shared" si="8"/>
        <v>-1.7071264582636973E-2</v>
      </c>
      <c r="L76" s="204">
        <v>3279456</v>
      </c>
      <c r="M76" s="206">
        <f t="shared" si="9"/>
        <v>0.17516605557450785</v>
      </c>
      <c r="N76" s="204">
        <v>283091</v>
      </c>
      <c r="O76" s="206">
        <f t="shared" si="10"/>
        <v>-3.5849422887639343E-2</v>
      </c>
    </row>
    <row r="77" spans="1:15">
      <c r="A77" s="660" t="s">
        <v>689</v>
      </c>
      <c r="B77" s="204">
        <v>44627575</v>
      </c>
      <c r="C77" s="206">
        <f t="shared" si="5"/>
        <v>1.4950512617659806E-2</v>
      </c>
      <c r="D77" s="204">
        <v>4719672</v>
      </c>
      <c r="E77" s="206">
        <f t="shared" si="5"/>
        <v>-0.11504966378925319</v>
      </c>
      <c r="F77" s="204">
        <v>38542592</v>
      </c>
      <c r="G77" s="206">
        <f t="shared" si="6"/>
        <v>4.9440233761272332E-3</v>
      </c>
      <c r="H77" s="204">
        <v>6084983</v>
      </c>
      <c r="I77" s="206">
        <f t="shared" si="7"/>
        <v>8.327227114318389E-2</v>
      </c>
      <c r="J77" s="204">
        <v>2456050</v>
      </c>
      <c r="K77" s="206">
        <f t="shared" si="8"/>
        <v>-2.3012052985401169E-2</v>
      </c>
      <c r="L77" s="204">
        <v>3345552</v>
      </c>
      <c r="M77" s="206">
        <f t="shared" si="9"/>
        <v>0.18798448098437659</v>
      </c>
      <c r="N77" s="204">
        <v>283381</v>
      </c>
      <c r="O77" s="206">
        <f t="shared" si="10"/>
        <v>-1.3180529728449747E-2</v>
      </c>
    </row>
    <row r="78" spans="1:15">
      <c r="A78" s="660" t="s">
        <v>690</v>
      </c>
      <c r="B78" s="204">
        <v>44688555</v>
      </c>
      <c r="C78" s="206">
        <f t="shared" si="5"/>
        <v>1.1008837326449654E-2</v>
      </c>
      <c r="D78" s="204">
        <v>4675610</v>
      </c>
      <c r="E78" s="206">
        <f t="shared" si="5"/>
        <v>-0.12029567755582854</v>
      </c>
      <c r="F78" s="204">
        <v>38557687</v>
      </c>
      <c r="G78" s="206">
        <f t="shared" si="6"/>
        <v>1.3306510382696536E-4</v>
      </c>
      <c r="H78" s="204">
        <v>6130868</v>
      </c>
      <c r="I78" s="206">
        <f t="shared" si="7"/>
        <v>8.5227314968387716E-2</v>
      </c>
      <c r="J78" s="204">
        <v>2444852</v>
      </c>
      <c r="K78" s="206">
        <f t="shared" si="8"/>
        <v>-2.9959597057723081E-2</v>
      </c>
      <c r="L78" s="204">
        <v>3402177</v>
      </c>
      <c r="M78" s="206">
        <f t="shared" si="9"/>
        <v>0.19630851479800948</v>
      </c>
      <c r="N78" s="204">
        <v>283839</v>
      </c>
      <c r="O78" s="206">
        <f t="shared" si="10"/>
        <v>-4.5242679629220461E-3</v>
      </c>
    </row>
    <row r="79" spans="1:15">
      <c r="A79" s="660" t="s">
        <v>691</v>
      </c>
      <c r="B79" s="204">
        <v>44757430</v>
      </c>
      <c r="C79" s="206">
        <f t="shared" si="5"/>
        <v>1.0065465072600368E-2</v>
      </c>
      <c r="D79" s="204">
        <v>4658891</v>
      </c>
      <c r="E79" s="206">
        <f t="shared" si="5"/>
        <v>-0.11576684015806868</v>
      </c>
      <c r="F79" s="204">
        <v>38602214</v>
      </c>
      <c r="G79" s="206">
        <f t="shared" si="6"/>
        <v>-4.6957110615442651E-4</v>
      </c>
      <c r="H79" s="204">
        <v>6155216</v>
      </c>
      <c r="I79" s="206">
        <f t="shared" si="7"/>
        <v>8.1557655455058858E-2</v>
      </c>
      <c r="J79" s="204">
        <v>2428064</v>
      </c>
      <c r="K79" s="206">
        <f t="shared" si="8"/>
        <v>-3.9083116328032866E-2</v>
      </c>
      <c r="L79" s="204">
        <v>3443684</v>
      </c>
      <c r="M79" s="206">
        <f t="shared" si="9"/>
        <v>0.19383627203244316</v>
      </c>
      <c r="N79" s="204">
        <v>283468</v>
      </c>
      <c r="O79" s="206">
        <f t="shared" si="10"/>
        <v>1.3496941289199229E-2</v>
      </c>
    </row>
    <row r="80" spans="1:15">
      <c r="A80" s="660" t="s">
        <v>692</v>
      </c>
      <c r="B80" s="204">
        <v>44867151</v>
      </c>
      <c r="C80" s="206">
        <f t="shared" si="5"/>
        <v>1.2256070165644667E-2</v>
      </c>
      <c r="D80" s="204">
        <v>4671732</v>
      </c>
      <c r="E80" s="206">
        <f t="shared" si="5"/>
        <v>-0.10272522514303538</v>
      </c>
      <c r="F80" s="204">
        <v>38676296</v>
      </c>
      <c r="G80" s="206">
        <f t="shared" si="6"/>
        <v>2.0400255394408908E-3</v>
      </c>
      <c r="H80" s="204">
        <v>6190855</v>
      </c>
      <c r="I80" s="206">
        <f t="shared" si="7"/>
        <v>8.1115606114741695E-2</v>
      </c>
      <c r="J80" s="204">
        <v>2418406</v>
      </c>
      <c r="K80" s="206">
        <f t="shared" si="8"/>
        <v>-4.0835007690275829E-2</v>
      </c>
      <c r="L80" s="204">
        <v>3493004</v>
      </c>
      <c r="M80" s="206">
        <f t="shared" si="9"/>
        <v>0.19368662498393838</v>
      </c>
      <c r="N80" s="204">
        <v>279445</v>
      </c>
      <c r="O80" s="206">
        <f t="shared" si="10"/>
        <v>2.4573109484861528E-3</v>
      </c>
    </row>
    <row r="81" spans="1:15">
      <c r="A81" s="662" t="s">
        <v>693</v>
      </c>
      <c r="B81" s="654">
        <v>45047892</v>
      </c>
      <c r="C81" s="652">
        <f t="shared" si="5"/>
        <v>1.676533777080572E-2</v>
      </c>
      <c r="D81" s="654">
        <v>4669671</v>
      </c>
      <c r="E81" s="652">
        <f t="shared" si="5"/>
        <v>-9.1759205484215914E-2</v>
      </c>
      <c r="F81" s="654">
        <v>38801610</v>
      </c>
      <c r="G81" s="652">
        <f t="shared" si="6"/>
        <v>6.4613956233767105E-3</v>
      </c>
      <c r="H81" s="654">
        <v>6246282</v>
      </c>
      <c r="I81" s="652">
        <f t="shared" si="7"/>
        <v>8.5819877811665862E-2</v>
      </c>
      <c r="J81" s="654">
        <v>2403763</v>
      </c>
      <c r="K81" s="652">
        <f t="shared" si="8"/>
        <v>-4.6740494720666236E-2</v>
      </c>
      <c r="L81" s="654">
        <v>3563658</v>
      </c>
      <c r="M81" s="652">
        <f t="shared" si="9"/>
        <v>0.2065358264480158</v>
      </c>
      <c r="N81" s="654">
        <v>278861</v>
      </c>
      <c r="O81" s="652">
        <f t="shared" si="10"/>
        <v>5.4769923055289138E-3</v>
      </c>
    </row>
    <row r="82" spans="1:15">
      <c r="A82" s="660" t="s">
        <v>694</v>
      </c>
      <c r="B82" s="204">
        <v>45199257</v>
      </c>
      <c r="C82" s="206">
        <f t="shared" si="5"/>
        <v>1.9319419905705088E-2</v>
      </c>
      <c r="D82" s="204">
        <v>4675041</v>
      </c>
      <c r="E82" s="206">
        <f t="shared" si="5"/>
        <v>-8.1933433197153016E-2</v>
      </c>
      <c r="F82" s="204">
        <v>38898716</v>
      </c>
      <c r="G82" s="206">
        <f t="shared" si="6"/>
        <v>8.723150060612259E-3</v>
      </c>
      <c r="H82" s="204">
        <v>6300541</v>
      </c>
      <c r="I82" s="206">
        <f t="shared" si="7"/>
        <v>9.0011284973166406E-2</v>
      </c>
      <c r="J82" s="204">
        <v>2398590</v>
      </c>
      <c r="K82" s="206">
        <f t="shared" si="8"/>
        <v>-4.5664351440163189E-2</v>
      </c>
      <c r="L82" s="204">
        <v>3624023</v>
      </c>
      <c r="M82" s="206">
        <f t="shared" si="9"/>
        <v>0.21233043288017306</v>
      </c>
      <c r="N82" s="204">
        <v>277928</v>
      </c>
      <c r="O82" s="206">
        <f t="shared" si="10"/>
        <v>1.2212299478725742E-3</v>
      </c>
    </row>
    <row r="83" spans="1:15">
      <c r="A83" s="660" t="s">
        <v>695</v>
      </c>
      <c r="B83" s="204">
        <v>45173727</v>
      </c>
      <c r="C83" s="206">
        <f t="shared" si="5"/>
        <v>1.5415965998667099E-2</v>
      </c>
      <c r="D83" s="204">
        <v>4667139</v>
      </c>
      <c r="E83" s="206">
        <f t="shared" si="5"/>
        <v>-7.732487141352111E-2</v>
      </c>
      <c r="F83" s="204">
        <v>38851190</v>
      </c>
      <c r="G83" s="206">
        <f t="shared" si="6"/>
        <v>4.8613106259393288E-3</v>
      </c>
      <c r="H83" s="204">
        <v>6322537</v>
      </c>
      <c r="I83" s="206">
        <f t="shared" si="7"/>
        <v>8.5476131081828374E-2</v>
      </c>
      <c r="J83" s="204">
        <v>2380898</v>
      </c>
      <c r="K83" s="206">
        <f t="shared" si="8"/>
        <v>-5.2165383326154273E-2</v>
      </c>
      <c r="L83" s="204">
        <v>3667398</v>
      </c>
      <c r="M83" s="206">
        <f t="shared" si="9"/>
        <v>0.20899138798379133</v>
      </c>
      <c r="N83" s="204">
        <v>274241</v>
      </c>
      <c r="O83" s="206">
        <f t="shared" si="10"/>
        <v>-1.8102593296741461E-2</v>
      </c>
    </row>
    <row r="84" spans="1:15">
      <c r="A84" s="660" t="s">
        <v>696</v>
      </c>
      <c r="B84" s="204">
        <v>45287343</v>
      </c>
      <c r="C84" s="206">
        <f t="shared" si="5"/>
        <v>1.8323889843225361E-2</v>
      </c>
      <c r="D84" s="204">
        <v>4683797</v>
      </c>
      <c r="E84" s="206">
        <f t="shared" si="5"/>
        <v>-6.2691524695166423E-2</v>
      </c>
      <c r="F84" s="204">
        <v>38935048</v>
      </c>
      <c r="G84" s="206">
        <f t="shared" si="6"/>
        <v>8.1409841028519513E-3</v>
      </c>
      <c r="H84" s="204">
        <v>6352295</v>
      </c>
      <c r="I84" s="206">
        <f t="shared" si="7"/>
        <v>8.5528940938997031E-2</v>
      </c>
      <c r="J84" s="204">
        <v>2367585</v>
      </c>
      <c r="K84" s="206">
        <f t="shared" si="8"/>
        <v>-5.5443383094818909E-2</v>
      </c>
      <c r="L84" s="204">
        <v>3716259</v>
      </c>
      <c r="M84" s="206">
        <f t="shared" si="9"/>
        <v>0.21268314204013519</v>
      </c>
      <c r="N84" s="204">
        <v>268451</v>
      </c>
      <c r="O84" s="206">
        <f t="shared" si="10"/>
        <v>-4.3797440400075514E-2</v>
      </c>
    </row>
    <row r="85" spans="1:15">
      <c r="A85" s="660" t="s">
        <v>697</v>
      </c>
      <c r="B85" s="204">
        <v>45442018</v>
      </c>
      <c r="C85" s="206">
        <f t="shared" si="5"/>
        <v>2.0880183845526659E-2</v>
      </c>
      <c r="D85" s="204">
        <v>4683707</v>
      </c>
      <c r="E85" s="206">
        <f t="shared" si="5"/>
        <v>-5.5257766976974605E-2</v>
      </c>
      <c r="F85" s="204">
        <v>39053144</v>
      </c>
      <c r="G85" s="206">
        <f t="shared" ref="G85:G116" si="11">(F85-F73)/F73</f>
        <v>1.1195217827834428E-2</v>
      </c>
      <c r="H85" s="204">
        <v>6388874</v>
      </c>
      <c r="I85" s="206">
        <f t="shared" ref="I85:I116" si="12">(H85-H73)/H73</f>
        <v>8.4365061947845918E-2</v>
      </c>
      <c r="J85" s="204">
        <v>2364028</v>
      </c>
      <c r="K85" s="206">
        <f t="shared" ref="K85:K116" si="13">(J85-J73)/J73</f>
        <v>-5.2821788366673825E-2</v>
      </c>
      <c r="L85" s="204">
        <v>3768132</v>
      </c>
      <c r="M85" s="206">
        <f t="shared" ref="M85:M116" si="14">(L85-L73)/L73</f>
        <v>0.20937424777823779</v>
      </c>
      <c r="N85" s="204">
        <v>256714</v>
      </c>
      <c r="O85" s="206">
        <f t="shared" ref="O85:O116" si="15">(N85-N73)/N73</f>
        <v>-8.3743490721936487E-2</v>
      </c>
    </row>
    <row r="86" spans="1:15">
      <c r="A86" s="660" t="s">
        <v>698</v>
      </c>
      <c r="B86" s="204">
        <v>45605068</v>
      </c>
      <c r="C86" s="206">
        <f t="shared" ref="C86:E132" si="16">(B86-B74)/B74</f>
        <v>2.4536909108963119E-2</v>
      </c>
      <c r="D86" s="204">
        <v>4695347</v>
      </c>
      <c r="E86" s="206">
        <f t="shared" si="16"/>
        <v>-4.230515919709698E-2</v>
      </c>
      <c r="F86" s="204">
        <v>39202861</v>
      </c>
      <c r="G86" s="206">
        <f t="shared" si="11"/>
        <v>1.5975094255264135E-2</v>
      </c>
      <c r="H86" s="204">
        <v>6402207</v>
      </c>
      <c r="I86" s="206">
        <f t="shared" si="12"/>
        <v>8.0282180425589073E-2</v>
      </c>
      <c r="J86" s="204">
        <v>2354722</v>
      </c>
      <c r="K86" s="206">
        <f t="shared" si="13"/>
        <v>-5.1719027621390266E-2</v>
      </c>
      <c r="L86" s="204">
        <v>3800432</v>
      </c>
      <c r="M86" s="206">
        <f t="shared" si="14"/>
        <v>0.20181491371317331</v>
      </c>
      <c r="N86" s="204">
        <v>247053</v>
      </c>
      <c r="O86" s="206">
        <f t="shared" si="15"/>
        <v>-0.12089855495340339</v>
      </c>
    </row>
    <row r="87" spans="1:15">
      <c r="A87" s="660" t="s">
        <v>699</v>
      </c>
      <c r="B87" s="204">
        <v>45763371</v>
      </c>
      <c r="C87" s="206">
        <f t="shared" si="16"/>
        <v>2.8682204782817598E-2</v>
      </c>
      <c r="D87" s="204">
        <v>4706462</v>
      </c>
      <c r="E87" s="206">
        <f t="shared" si="16"/>
        <v>-2.9227370955708772E-2</v>
      </c>
      <c r="F87" s="204">
        <v>39359795</v>
      </c>
      <c r="G87" s="206">
        <f t="shared" si="11"/>
        <v>2.1966712480579027E-2</v>
      </c>
      <c r="H87" s="204">
        <v>6403576</v>
      </c>
      <c r="I87" s="206">
        <f t="shared" si="12"/>
        <v>7.1979196467926124E-2</v>
      </c>
      <c r="J87" s="204">
        <v>2351442</v>
      </c>
      <c r="K87" s="206">
        <f t="shared" si="13"/>
        <v>-4.9818768108036031E-2</v>
      </c>
      <c r="L87" s="204">
        <v>3813332</v>
      </c>
      <c r="M87" s="206">
        <f t="shared" si="14"/>
        <v>0.18494833354152801</v>
      </c>
      <c r="N87" s="204">
        <v>238802</v>
      </c>
      <c r="O87" s="206">
        <f t="shared" si="15"/>
        <v>-0.14935044117280366</v>
      </c>
    </row>
    <row r="88" spans="1:15">
      <c r="A88" s="660" t="s">
        <v>700</v>
      </c>
      <c r="B88" s="204">
        <v>45831815</v>
      </c>
      <c r="C88" s="206">
        <f t="shared" si="16"/>
        <v>3.0673314257524412E-2</v>
      </c>
      <c r="D88" s="204">
        <v>4727034</v>
      </c>
      <c r="E88" s="206">
        <f t="shared" si="16"/>
        <v>-8.8562782747555607E-3</v>
      </c>
      <c r="F88" s="204">
        <v>39436995</v>
      </c>
      <c r="G88" s="206">
        <f t="shared" si="11"/>
        <v>2.5831009192109792E-2</v>
      </c>
      <c r="H88" s="204">
        <v>6394820</v>
      </c>
      <c r="I88" s="206">
        <f t="shared" si="12"/>
        <v>6.1576489610534059E-2</v>
      </c>
      <c r="J88" s="204">
        <v>2349087</v>
      </c>
      <c r="K88" s="206">
        <f t="shared" si="13"/>
        <v>-4.560762153019713E-2</v>
      </c>
      <c r="L88" s="204">
        <v>3817114</v>
      </c>
      <c r="M88" s="206">
        <f t="shared" si="14"/>
        <v>0.16394731321292311</v>
      </c>
      <c r="N88" s="204">
        <v>228619</v>
      </c>
      <c r="O88" s="206">
        <f t="shared" si="15"/>
        <v>-0.19241869222264218</v>
      </c>
    </row>
    <row r="89" spans="1:15">
      <c r="A89" s="660" t="s">
        <v>701</v>
      </c>
      <c r="B89" s="204">
        <v>45889965</v>
      </c>
      <c r="C89" s="206">
        <f t="shared" si="16"/>
        <v>2.828721928090424E-2</v>
      </c>
      <c r="D89" s="204">
        <v>4753017</v>
      </c>
      <c r="E89" s="206">
        <f t="shared" si="16"/>
        <v>7.0651096093118336E-3</v>
      </c>
      <c r="F89" s="204">
        <v>39515821</v>
      </c>
      <c r="G89" s="206">
        <f t="shared" si="11"/>
        <v>2.5250740790863261E-2</v>
      </c>
      <c r="H89" s="204">
        <v>6374144</v>
      </c>
      <c r="I89" s="206">
        <f t="shared" si="12"/>
        <v>4.7520428569808655E-2</v>
      </c>
      <c r="J89" s="204">
        <v>2345639</v>
      </c>
      <c r="K89" s="206">
        <f t="shared" si="13"/>
        <v>-4.4954703690885771E-2</v>
      </c>
      <c r="L89" s="204">
        <v>3810242</v>
      </c>
      <c r="M89" s="206">
        <f t="shared" si="14"/>
        <v>0.13889785601897683</v>
      </c>
      <c r="N89" s="204">
        <v>218263</v>
      </c>
      <c r="O89" s="206">
        <f t="shared" si="15"/>
        <v>-0.22978957657711702</v>
      </c>
    </row>
    <row r="90" spans="1:15">
      <c r="A90" s="660" t="s">
        <v>702</v>
      </c>
      <c r="B90" s="204">
        <v>45876513</v>
      </c>
      <c r="C90" s="206">
        <f t="shared" si="16"/>
        <v>2.6583047941469578E-2</v>
      </c>
      <c r="D90" s="204">
        <v>4750294</v>
      </c>
      <c r="E90" s="206">
        <f t="shared" si="16"/>
        <v>1.5973102974799012E-2</v>
      </c>
      <c r="F90" s="204">
        <v>39508819</v>
      </c>
      <c r="G90" s="206">
        <f t="shared" si="11"/>
        <v>2.4667765989178761E-2</v>
      </c>
      <c r="H90" s="204">
        <v>6367694</v>
      </c>
      <c r="I90" s="206">
        <f t="shared" si="12"/>
        <v>3.8628461744731744E-2</v>
      </c>
      <c r="J90" s="204">
        <v>2344820</v>
      </c>
      <c r="K90" s="206">
        <f t="shared" si="13"/>
        <v>-4.0915360111777724E-2</v>
      </c>
      <c r="L90" s="204">
        <v>3812861</v>
      </c>
      <c r="M90" s="206">
        <f t="shared" si="14"/>
        <v>0.12071212050401846</v>
      </c>
      <c r="N90" s="204">
        <v>210013</v>
      </c>
      <c r="O90" s="206">
        <f t="shared" si="15"/>
        <v>-0.26009815423532356</v>
      </c>
    </row>
    <row r="91" spans="1:15">
      <c r="A91" s="660" t="s">
        <v>703</v>
      </c>
      <c r="B91" s="204">
        <v>45920450</v>
      </c>
      <c r="C91" s="206">
        <f t="shared" si="16"/>
        <v>2.5984959368757322E-2</v>
      </c>
      <c r="D91" s="204">
        <v>4758427</v>
      </c>
      <c r="E91" s="206">
        <f t="shared" si="16"/>
        <v>2.1364741093964208E-2</v>
      </c>
      <c r="F91" s="204">
        <v>39561262</v>
      </c>
      <c r="G91" s="206">
        <f t="shared" si="11"/>
        <v>2.4844378097069769E-2</v>
      </c>
      <c r="H91" s="204">
        <v>6359188</v>
      </c>
      <c r="I91" s="206">
        <f t="shared" si="12"/>
        <v>3.3138073464846728E-2</v>
      </c>
      <c r="J91" s="204">
        <v>2343024</v>
      </c>
      <c r="K91" s="206">
        <f t="shared" si="13"/>
        <v>-3.5023788499808903E-2</v>
      </c>
      <c r="L91" s="204">
        <v>3815055</v>
      </c>
      <c r="M91" s="206">
        <f t="shared" si="14"/>
        <v>0.10784119564977507</v>
      </c>
      <c r="N91" s="204">
        <v>201109</v>
      </c>
      <c r="O91" s="206">
        <f t="shared" si="15"/>
        <v>-0.29054073122892177</v>
      </c>
    </row>
    <row r="92" spans="1:15">
      <c r="A92" s="660" t="s">
        <v>704</v>
      </c>
      <c r="B92" s="204">
        <v>45920833</v>
      </c>
      <c r="C92" s="206">
        <f t="shared" si="16"/>
        <v>2.3484486456472352E-2</v>
      </c>
      <c r="D92" s="204">
        <v>4777094</v>
      </c>
      <c r="E92" s="206">
        <f t="shared" si="16"/>
        <v>2.2553091658511232E-2</v>
      </c>
      <c r="F92" s="204">
        <v>39577108</v>
      </c>
      <c r="G92" s="206">
        <f t="shared" si="11"/>
        <v>2.3291061791439388E-2</v>
      </c>
      <c r="H92" s="204">
        <v>6343725</v>
      </c>
      <c r="I92" s="206">
        <f t="shared" si="12"/>
        <v>2.4692873601465389E-2</v>
      </c>
      <c r="J92" s="204">
        <v>2347081</v>
      </c>
      <c r="K92" s="206">
        <f t="shared" si="13"/>
        <v>-2.949256659138292E-2</v>
      </c>
      <c r="L92" s="204">
        <v>3799750</v>
      </c>
      <c r="M92" s="206">
        <f t="shared" si="14"/>
        <v>8.7817248419984631E-2</v>
      </c>
      <c r="N92" s="204">
        <v>196894</v>
      </c>
      <c r="O92" s="206">
        <f t="shared" si="15"/>
        <v>-0.29541054590348725</v>
      </c>
    </row>
    <row r="93" spans="1:15">
      <c r="A93" s="660" t="s">
        <v>705</v>
      </c>
      <c r="B93" s="204">
        <v>45859162</v>
      </c>
      <c r="C93" s="206">
        <f t="shared" si="16"/>
        <v>1.800905578445269E-2</v>
      </c>
      <c r="D93" s="204">
        <v>4800779</v>
      </c>
      <c r="E93" s="206">
        <f t="shared" si="16"/>
        <v>2.807649618142263E-2</v>
      </c>
      <c r="F93" s="204">
        <v>39546492</v>
      </c>
      <c r="G93" s="206">
        <f t="shared" si="11"/>
        <v>1.9197193106162348E-2</v>
      </c>
      <c r="H93" s="204">
        <v>6312670</v>
      </c>
      <c r="I93" s="206">
        <f t="shared" si="12"/>
        <v>1.0628402624153056E-2</v>
      </c>
      <c r="J93" s="204">
        <v>2349996</v>
      </c>
      <c r="K93" s="206">
        <f t="shared" si="13"/>
        <v>-2.2367845748520132E-2</v>
      </c>
      <c r="L93" s="204">
        <v>3771164</v>
      </c>
      <c r="M93" s="206">
        <f t="shared" si="14"/>
        <v>5.8228370960400802E-2</v>
      </c>
      <c r="N93" s="204">
        <v>191510</v>
      </c>
      <c r="O93" s="206">
        <f t="shared" si="15"/>
        <v>-0.31324208118022956</v>
      </c>
    </row>
    <row r="94" spans="1:15">
      <c r="A94" s="661" t="s">
        <v>706</v>
      </c>
      <c r="B94" s="653">
        <v>45824753</v>
      </c>
      <c r="C94" s="649">
        <f t="shared" si="16"/>
        <v>1.3838634559855708E-2</v>
      </c>
      <c r="D94" s="653">
        <v>4823964</v>
      </c>
      <c r="E94" s="649">
        <f t="shared" si="16"/>
        <v>3.1854907796530552E-2</v>
      </c>
      <c r="F94" s="653">
        <v>39536002</v>
      </c>
      <c r="G94" s="649">
        <f t="shared" si="11"/>
        <v>1.6383214294271305E-2</v>
      </c>
      <c r="H94" s="653">
        <v>6288751</v>
      </c>
      <c r="I94" s="649">
        <f t="shared" si="12"/>
        <v>-1.8712678800122085E-3</v>
      </c>
      <c r="J94" s="653">
        <v>2356239</v>
      </c>
      <c r="K94" s="649">
        <f t="shared" si="13"/>
        <v>-1.7656623266168875E-2</v>
      </c>
      <c r="L94" s="653">
        <v>3746132</v>
      </c>
      <c r="M94" s="649">
        <f t="shared" si="14"/>
        <v>3.3694322580182297E-2</v>
      </c>
      <c r="N94" s="653">
        <v>186380</v>
      </c>
      <c r="O94" s="649">
        <f t="shared" si="15"/>
        <v>-0.32939466336605167</v>
      </c>
    </row>
    <row r="95" spans="1:15">
      <c r="A95" s="660" t="s">
        <v>707</v>
      </c>
      <c r="B95" s="204">
        <v>45689797</v>
      </c>
      <c r="C95" s="206">
        <f t="shared" si="16"/>
        <v>1.1424118271224333E-2</v>
      </c>
      <c r="D95" s="204">
        <v>4835598</v>
      </c>
      <c r="E95" s="206">
        <f t="shared" si="16"/>
        <v>3.6094703843189586E-2</v>
      </c>
      <c r="F95" s="204">
        <v>39433058</v>
      </c>
      <c r="G95" s="206">
        <f t="shared" si="11"/>
        <v>1.497683854728774E-2</v>
      </c>
      <c r="H95" s="204">
        <v>6256739</v>
      </c>
      <c r="I95" s="206">
        <f t="shared" si="12"/>
        <v>-1.040689837006885E-2</v>
      </c>
      <c r="J95" s="204">
        <v>2359034</v>
      </c>
      <c r="K95" s="206">
        <f t="shared" si="13"/>
        <v>-9.1830897417697014E-3</v>
      </c>
      <c r="L95" s="204">
        <v>3717290</v>
      </c>
      <c r="M95" s="206">
        <f t="shared" si="14"/>
        <v>1.3604195672245009E-2</v>
      </c>
      <c r="N95" s="204">
        <v>180415</v>
      </c>
      <c r="O95" s="206">
        <f t="shared" si="15"/>
        <v>-0.34212973260745111</v>
      </c>
    </row>
    <row r="96" spans="1:15">
      <c r="A96" s="660" t="s">
        <v>708</v>
      </c>
      <c r="B96" s="204">
        <v>45438172</v>
      </c>
      <c r="C96" s="206">
        <f t="shared" si="16"/>
        <v>3.3304890507707637E-3</v>
      </c>
      <c r="D96" s="204">
        <v>4829544</v>
      </c>
      <c r="E96" s="206">
        <f t="shared" si="16"/>
        <v>3.1117275150908546E-2</v>
      </c>
      <c r="F96" s="204">
        <v>39201148</v>
      </c>
      <c r="G96" s="206">
        <f t="shared" si="11"/>
        <v>6.8344592768962301E-3</v>
      </c>
      <c r="H96" s="204">
        <v>6237024</v>
      </c>
      <c r="I96" s="206">
        <f t="shared" si="12"/>
        <v>-1.8146354978791131E-2</v>
      </c>
      <c r="J96" s="204">
        <v>2358865</v>
      </c>
      <c r="K96" s="206">
        <f t="shared" si="13"/>
        <v>-3.6830779042779879E-3</v>
      </c>
      <c r="L96" s="204">
        <v>3701768</v>
      </c>
      <c r="M96" s="206">
        <f t="shared" si="14"/>
        <v>-3.8993514714663322E-3</v>
      </c>
      <c r="N96" s="204">
        <v>176391</v>
      </c>
      <c r="O96" s="206">
        <f t="shared" si="15"/>
        <v>-0.34293036718060277</v>
      </c>
    </row>
    <row r="97" spans="1:15">
      <c r="A97" s="660" t="s">
        <v>709</v>
      </c>
      <c r="B97" s="204">
        <v>45459059</v>
      </c>
      <c r="C97" s="206">
        <f t="shared" si="16"/>
        <v>3.7500535297530142E-4</v>
      </c>
      <c r="D97" s="204">
        <v>4832571</v>
      </c>
      <c r="E97" s="206">
        <f t="shared" si="16"/>
        <v>3.1783371590067437E-2</v>
      </c>
      <c r="F97" s="204">
        <v>39229016</v>
      </c>
      <c r="G97" s="206">
        <f t="shared" si="11"/>
        <v>4.5034018259835877E-3</v>
      </c>
      <c r="H97" s="204">
        <v>6230043</v>
      </c>
      <c r="I97" s="206">
        <f t="shared" si="12"/>
        <v>-2.4860562283745148E-2</v>
      </c>
      <c r="J97" s="204">
        <v>2361713</v>
      </c>
      <c r="K97" s="206">
        <f t="shared" si="13"/>
        <v>-9.7926082093782317E-4</v>
      </c>
      <c r="L97" s="204">
        <v>3687519</v>
      </c>
      <c r="M97" s="206">
        <f t="shared" si="14"/>
        <v>-2.1393358831378519E-2</v>
      </c>
      <c r="N97" s="204">
        <v>180811</v>
      </c>
      <c r="O97" s="206">
        <f t="shared" si="15"/>
        <v>-0.29567144760316927</v>
      </c>
    </row>
    <row r="98" spans="1:15">
      <c r="A98" s="660" t="s">
        <v>710</v>
      </c>
      <c r="B98" s="204">
        <v>45616948</v>
      </c>
      <c r="C98" s="206">
        <f t="shared" si="16"/>
        <v>2.604973640210338E-4</v>
      </c>
      <c r="D98" s="204">
        <v>4854898</v>
      </c>
      <c r="E98" s="206">
        <f t="shared" si="16"/>
        <v>3.3980662132106529E-2</v>
      </c>
      <c r="F98" s="204">
        <v>39365865</v>
      </c>
      <c r="G98" s="206">
        <f t="shared" si="11"/>
        <v>4.1579618385505076E-3</v>
      </c>
      <c r="H98" s="204">
        <v>6251083</v>
      </c>
      <c r="I98" s="206">
        <f t="shared" si="12"/>
        <v>-2.360498496846478E-2</v>
      </c>
      <c r="J98" s="204">
        <v>2379620</v>
      </c>
      <c r="K98" s="206">
        <f t="shared" si="13"/>
        <v>1.0573647335014494E-2</v>
      </c>
      <c r="L98" s="204">
        <v>3688963</v>
      </c>
      <c r="M98" s="206">
        <f t="shared" si="14"/>
        <v>-2.933061294084462E-2</v>
      </c>
      <c r="N98" s="204">
        <v>182500</v>
      </c>
      <c r="O98" s="206">
        <f t="shared" si="15"/>
        <v>-0.26129211140929276</v>
      </c>
    </row>
    <row r="99" spans="1:15">
      <c r="A99" s="660" t="s">
        <v>711</v>
      </c>
      <c r="B99" s="204">
        <v>45679670</v>
      </c>
      <c r="C99" s="206">
        <f t="shared" si="16"/>
        <v>-1.8289955082198817E-3</v>
      </c>
      <c r="D99" s="204">
        <v>4860721</v>
      </c>
      <c r="E99" s="206">
        <f t="shared" si="16"/>
        <v>3.2776000316161055E-2</v>
      </c>
      <c r="F99" s="204">
        <v>39415180</v>
      </c>
      <c r="G99" s="206">
        <f t="shared" si="11"/>
        <v>1.4071465565305918E-3</v>
      </c>
      <c r="H99" s="204">
        <v>6264490</v>
      </c>
      <c r="I99" s="206">
        <f t="shared" si="12"/>
        <v>-2.1720051421268365E-2</v>
      </c>
      <c r="J99" s="204">
        <v>2381319</v>
      </c>
      <c r="K99" s="206">
        <f t="shared" si="13"/>
        <v>1.2705820513540201E-2</v>
      </c>
      <c r="L99" s="204">
        <v>3699387</v>
      </c>
      <c r="M99" s="206">
        <f t="shared" si="14"/>
        <v>-2.9880692265976318E-2</v>
      </c>
      <c r="N99" s="204">
        <v>183784</v>
      </c>
      <c r="O99" s="206">
        <f t="shared" si="15"/>
        <v>-0.23039170526209998</v>
      </c>
    </row>
    <row r="100" spans="1:15">
      <c r="A100" s="660" t="s">
        <v>712</v>
      </c>
      <c r="B100" s="204">
        <v>45817568</v>
      </c>
      <c r="C100" s="206">
        <f t="shared" si="16"/>
        <v>-3.1085393410668988E-4</v>
      </c>
      <c r="D100" s="204">
        <v>4856274</v>
      </c>
      <c r="E100" s="206">
        <f t="shared" si="16"/>
        <v>2.7340611470110011E-2</v>
      </c>
      <c r="F100" s="204">
        <v>39519823</v>
      </c>
      <c r="G100" s="206">
        <f t="shared" si="11"/>
        <v>2.1002614423335248E-3</v>
      </c>
      <c r="H100" s="204">
        <v>6297745</v>
      </c>
      <c r="I100" s="206">
        <f t="shared" si="12"/>
        <v>-1.5180255269108435E-2</v>
      </c>
      <c r="J100" s="204">
        <v>2385227</v>
      </c>
      <c r="K100" s="206">
        <f t="shared" si="13"/>
        <v>1.5384700524075949E-2</v>
      </c>
      <c r="L100" s="204">
        <v>3727371</v>
      </c>
      <c r="M100" s="206">
        <f t="shared" si="14"/>
        <v>-2.3510694205098406E-2</v>
      </c>
      <c r="N100" s="204">
        <v>185147</v>
      </c>
      <c r="O100" s="206">
        <f t="shared" si="15"/>
        <v>-0.19015042494280879</v>
      </c>
    </row>
    <row r="101" spans="1:15">
      <c r="A101" s="660" t="s">
        <v>713</v>
      </c>
      <c r="B101" s="204">
        <v>45935211</v>
      </c>
      <c r="C101" s="206">
        <f t="shared" si="16"/>
        <v>9.8596719348118911E-4</v>
      </c>
      <c r="D101" s="204">
        <v>4841569</v>
      </c>
      <c r="E101" s="206">
        <f t="shared" si="16"/>
        <v>1.8630692884119709E-2</v>
      </c>
      <c r="F101" s="204">
        <v>39597656</v>
      </c>
      <c r="G101" s="206">
        <f t="shared" si="11"/>
        <v>2.0709426738217082E-3</v>
      </c>
      <c r="H101" s="204">
        <v>6337555</v>
      </c>
      <c r="I101" s="206">
        <f t="shared" si="12"/>
        <v>-5.7402217458532474E-3</v>
      </c>
      <c r="J101" s="204">
        <v>2385593</v>
      </c>
      <c r="K101" s="206">
        <f t="shared" si="13"/>
        <v>1.7033311605067956E-2</v>
      </c>
      <c r="L101" s="204">
        <v>3765224</v>
      </c>
      <c r="M101" s="206">
        <f t="shared" si="14"/>
        <v>-1.1814997577581686E-2</v>
      </c>
      <c r="N101" s="204">
        <v>186738</v>
      </c>
      <c r="O101" s="206">
        <f t="shared" si="15"/>
        <v>-0.14443584116410019</v>
      </c>
    </row>
    <row r="102" spans="1:15">
      <c r="A102" s="660" t="s">
        <v>714</v>
      </c>
      <c r="B102" s="204">
        <v>45979868</v>
      </c>
      <c r="C102" s="206">
        <f t="shared" si="16"/>
        <v>2.2528957246598057E-3</v>
      </c>
      <c r="D102" s="204">
        <v>4839239</v>
      </c>
      <c r="E102" s="206">
        <f t="shared" si="16"/>
        <v>1.8724104234390544E-2</v>
      </c>
      <c r="F102" s="204">
        <v>39624581</v>
      </c>
      <c r="G102" s="206">
        <f t="shared" si="11"/>
        <v>2.9300293688859693E-3</v>
      </c>
      <c r="H102" s="204">
        <v>6355287</v>
      </c>
      <c r="I102" s="206">
        <f t="shared" si="12"/>
        <v>-1.9484290545368544E-3</v>
      </c>
      <c r="J102" s="204">
        <v>2380254</v>
      </c>
      <c r="K102" s="206">
        <f t="shared" si="13"/>
        <v>1.5111607714024956E-2</v>
      </c>
      <c r="L102" s="204">
        <v>3790504</v>
      </c>
      <c r="M102" s="206">
        <f t="shared" si="14"/>
        <v>-5.8635759341869528E-3</v>
      </c>
      <c r="N102" s="204">
        <v>184529</v>
      </c>
      <c r="O102" s="206">
        <f t="shared" si="15"/>
        <v>-0.12134486912714927</v>
      </c>
    </row>
    <row r="103" spans="1:15">
      <c r="A103" s="660" t="s">
        <v>715</v>
      </c>
      <c r="B103" s="204">
        <v>46090875</v>
      </c>
      <c r="C103" s="206">
        <f t="shared" si="16"/>
        <v>3.7113094492758673E-3</v>
      </c>
      <c r="D103" s="204">
        <v>4850608</v>
      </c>
      <c r="E103" s="206">
        <f t="shared" si="16"/>
        <v>1.9372158068201951E-2</v>
      </c>
      <c r="F103" s="204">
        <v>39704728</v>
      </c>
      <c r="G103" s="206">
        <f t="shared" si="11"/>
        <v>3.626426275279085E-3</v>
      </c>
      <c r="H103" s="204">
        <v>6386147</v>
      </c>
      <c r="I103" s="206">
        <f t="shared" si="12"/>
        <v>4.2393777318739433E-3</v>
      </c>
      <c r="J103" s="204">
        <v>2383652</v>
      </c>
      <c r="K103" s="206">
        <f t="shared" si="13"/>
        <v>1.7339984566952793E-2</v>
      </c>
      <c r="L103" s="204">
        <v>3820208</v>
      </c>
      <c r="M103" s="206">
        <f t="shared" si="14"/>
        <v>1.3507013660353521E-3</v>
      </c>
      <c r="N103" s="204">
        <v>182287</v>
      </c>
      <c r="O103" s="206">
        <f t="shared" si="15"/>
        <v>-9.3591037695975821E-2</v>
      </c>
    </row>
    <row r="104" spans="1:15">
      <c r="A104" s="660" t="s">
        <v>716</v>
      </c>
      <c r="B104" s="204">
        <v>46201906</v>
      </c>
      <c r="C104" s="206">
        <f t="shared" si="16"/>
        <v>6.1208166672412061E-3</v>
      </c>
      <c r="D104" s="204">
        <v>4819522</v>
      </c>
      <c r="E104" s="206">
        <f t="shared" si="16"/>
        <v>8.881550164179311E-3</v>
      </c>
      <c r="F104" s="204">
        <v>39774611</v>
      </c>
      <c r="G104" s="206">
        <f t="shared" si="11"/>
        <v>4.9903343114408461E-3</v>
      </c>
      <c r="H104" s="204">
        <v>6427295</v>
      </c>
      <c r="I104" s="206">
        <f t="shared" si="12"/>
        <v>1.3173647974967388E-2</v>
      </c>
      <c r="J104" s="204">
        <v>2377918</v>
      </c>
      <c r="K104" s="206">
        <f t="shared" si="13"/>
        <v>1.3138447288355195E-2</v>
      </c>
      <c r="L104" s="204">
        <v>3867067</v>
      </c>
      <c r="M104" s="206">
        <f t="shared" si="14"/>
        <v>1.7716165537206396E-2</v>
      </c>
      <c r="N104" s="204">
        <v>182310</v>
      </c>
      <c r="O104" s="206">
        <f t="shared" si="15"/>
        <v>-7.4070311944498049E-2</v>
      </c>
    </row>
    <row r="105" spans="1:15">
      <c r="A105" s="662" t="s">
        <v>717</v>
      </c>
      <c r="B105" s="654">
        <v>46328932</v>
      </c>
      <c r="C105" s="652">
        <f t="shared" si="16"/>
        <v>1.0243754563155776E-2</v>
      </c>
      <c r="D105" s="654">
        <v>4792938</v>
      </c>
      <c r="E105" s="652">
        <f t="shared" si="16"/>
        <v>-1.6332765994852086E-3</v>
      </c>
      <c r="F105" s="654">
        <v>39851419</v>
      </c>
      <c r="G105" s="652">
        <f t="shared" si="11"/>
        <v>7.7105954176668818E-3</v>
      </c>
      <c r="H105" s="654">
        <v>6477513</v>
      </c>
      <c r="I105" s="652">
        <f t="shared" si="12"/>
        <v>2.611303933201007E-2</v>
      </c>
      <c r="J105" s="654">
        <v>2375144</v>
      </c>
      <c r="K105" s="652">
        <f t="shared" si="13"/>
        <v>1.0701294810714572E-2</v>
      </c>
      <c r="L105" s="654">
        <v>3919175</v>
      </c>
      <c r="M105" s="652">
        <f t="shared" si="14"/>
        <v>3.924809422236742E-2</v>
      </c>
      <c r="N105" s="654">
        <v>183194</v>
      </c>
      <c r="O105" s="652">
        <f t="shared" si="15"/>
        <v>-4.3423319931074095E-2</v>
      </c>
    </row>
    <row r="106" spans="1:15">
      <c r="A106" s="660" t="s">
        <v>718</v>
      </c>
      <c r="B106" s="204">
        <v>46410799</v>
      </c>
      <c r="C106" s="206">
        <f t="shared" si="16"/>
        <v>1.2788852347987561E-2</v>
      </c>
      <c r="D106" s="204">
        <v>4759194</v>
      </c>
      <c r="E106" s="206">
        <f t="shared" si="16"/>
        <v>-1.3426717114804339E-2</v>
      </c>
      <c r="F106" s="204">
        <v>39900008</v>
      </c>
      <c r="G106" s="206">
        <f t="shared" si="11"/>
        <v>9.2069501615261954E-3</v>
      </c>
      <c r="H106" s="204">
        <v>6510791</v>
      </c>
      <c r="I106" s="206">
        <f t="shared" si="12"/>
        <v>3.5307487925662823E-2</v>
      </c>
      <c r="J106" s="204">
        <v>2374579</v>
      </c>
      <c r="K106" s="206">
        <f t="shared" si="13"/>
        <v>7.7835907138452424E-3</v>
      </c>
      <c r="L106" s="204">
        <v>3953410</v>
      </c>
      <c r="M106" s="206">
        <f t="shared" si="14"/>
        <v>5.5331205627564647E-2</v>
      </c>
      <c r="N106" s="204">
        <v>182802</v>
      </c>
      <c r="O106" s="206">
        <f t="shared" si="15"/>
        <v>-1.919733877025432E-2</v>
      </c>
    </row>
    <row r="107" spans="1:15">
      <c r="A107" s="660" t="s">
        <v>719</v>
      </c>
      <c r="B107" s="204">
        <v>46532894</v>
      </c>
      <c r="C107" s="206">
        <f t="shared" si="16"/>
        <v>1.8452631776849436E-2</v>
      </c>
      <c r="D107" s="204">
        <v>4732886</v>
      </c>
      <c r="E107" s="206">
        <f t="shared" si="16"/>
        <v>-2.1240806204320541E-2</v>
      </c>
      <c r="F107" s="204">
        <v>39969564</v>
      </c>
      <c r="G107" s="206">
        <f t="shared" si="11"/>
        <v>1.3605488065368909E-2</v>
      </c>
      <c r="H107" s="204">
        <v>6563330</v>
      </c>
      <c r="I107" s="206">
        <f t="shared" si="12"/>
        <v>4.900172438070375E-2</v>
      </c>
      <c r="J107" s="204">
        <v>2374491</v>
      </c>
      <c r="K107" s="206">
        <f t="shared" si="13"/>
        <v>6.5522582548619476E-3</v>
      </c>
      <c r="L107" s="204">
        <v>4007127</v>
      </c>
      <c r="M107" s="206">
        <f t="shared" si="14"/>
        <v>7.7969972748964972E-2</v>
      </c>
      <c r="N107" s="204">
        <v>181712</v>
      </c>
      <c r="O107" s="206">
        <f t="shared" si="15"/>
        <v>7.1889809605631457E-3</v>
      </c>
    </row>
    <row r="108" spans="1:15">
      <c r="A108" s="660" t="s">
        <v>720</v>
      </c>
      <c r="B108" s="204">
        <v>46754635</v>
      </c>
      <c r="C108" s="206">
        <f t="shared" si="16"/>
        <v>2.8972622402151212E-2</v>
      </c>
      <c r="D108" s="204">
        <v>4733603</v>
      </c>
      <c r="E108" s="206">
        <f t="shared" si="16"/>
        <v>-1.9865436571237367E-2</v>
      </c>
      <c r="F108" s="204">
        <v>40154463</v>
      </c>
      <c r="G108" s="206">
        <f t="shared" si="11"/>
        <v>2.4318548018032533E-2</v>
      </c>
      <c r="H108" s="204">
        <v>6600172</v>
      </c>
      <c r="I108" s="206">
        <f t="shared" si="12"/>
        <v>5.8224563509776457E-2</v>
      </c>
      <c r="J108" s="204">
        <v>2375619</v>
      </c>
      <c r="K108" s="206">
        <f t="shared" si="13"/>
        <v>7.102568396241413E-3</v>
      </c>
      <c r="L108" s="204">
        <v>4041898</v>
      </c>
      <c r="M108" s="206">
        <f t="shared" si="14"/>
        <v>9.1883121794774827E-2</v>
      </c>
      <c r="N108" s="204">
        <v>182655</v>
      </c>
      <c r="O108" s="206">
        <f t="shared" si="15"/>
        <v>3.5512015919179553E-2</v>
      </c>
    </row>
    <row r="109" spans="1:15">
      <c r="A109" s="660" t="s">
        <v>721</v>
      </c>
      <c r="B109" s="204">
        <v>46743161</v>
      </c>
      <c r="C109" s="206">
        <f t="shared" si="16"/>
        <v>2.824743908579366E-2</v>
      </c>
      <c r="D109" s="204">
        <v>4752453</v>
      </c>
      <c r="E109" s="206">
        <f t="shared" si="16"/>
        <v>-1.6578752800527917E-2</v>
      </c>
      <c r="F109" s="204">
        <v>40117918</v>
      </c>
      <c r="G109" s="206">
        <f t="shared" si="11"/>
        <v>2.2659298923021674E-2</v>
      </c>
      <c r="H109" s="204">
        <v>6625243</v>
      </c>
      <c r="I109" s="206">
        <f t="shared" si="12"/>
        <v>6.3434554143526778E-2</v>
      </c>
      <c r="J109" s="204">
        <v>2376760</v>
      </c>
      <c r="K109" s="206">
        <f t="shared" si="13"/>
        <v>6.3712229216674509E-3</v>
      </c>
      <c r="L109" s="204">
        <v>4064929</v>
      </c>
      <c r="M109" s="206">
        <f t="shared" si="14"/>
        <v>0.10234794722413634</v>
      </c>
      <c r="N109" s="204">
        <v>183554</v>
      </c>
      <c r="O109" s="206">
        <f t="shared" si="15"/>
        <v>1.517053719076826E-2</v>
      </c>
    </row>
    <row r="110" spans="1:15">
      <c r="A110" s="660" t="s">
        <v>722</v>
      </c>
      <c r="B110" s="204">
        <v>46696012</v>
      </c>
      <c r="C110" s="206">
        <f t="shared" si="16"/>
        <v>2.3654892475489592E-2</v>
      </c>
      <c r="D110" s="204">
        <v>4765281</v>
      </c>
      <c r="E110" s="206">
        <f t="shared" si="16"/>
        <v>-1.8459090180679389E-2</v>
      </c>
      <c r="F110" s="204">
        <v>40053748</v>
      </c>
      <c r="G110" s="206">
        <f t="shared" si="11"/>
        <v>1.7474098435281429E-2</v>
      </c>
      <c r="H110" s="204">
        <v>6642264</v>
      </c>
      <c r="I110" s="206">
        <f t="shared" si="12"/>
        <v>6.2578116463979122E-2</v>
      </c>
      <c r="J110" s="204">
        <v>2368512</v>
      </c>
      <c r="K110" s="206">
        <f t="shared" si="13"/>
        <v>-4.6679721972415766E-3</v>
      </c>
      <c r="L110" s="204">
        <v>4090398</v>
      </c>
      <c r="M110" s="206">
        <f t="shared" si="14"/>
        <v>0.10882055471957837</v>
      </c>
      <c r="N110" s="204">
        <v>183354</v>
      </c>
      <c r="O110" s="206">
        <f t="shared" si="15"/>
        <v>4.6794520547945202E-3</v>
      </c>
    </row>
    <row r="111" spans="1:15">
      <c r="A111" s="660" t="s">
        <v>723</v>
      </c>
      <c r="B111" s="204">
        <v>46484013</v>
      </c>
      <c r="C111" s="206">
        <f t="shared" si="16"/>
        <v>1.7608336487544677E-2</v>
      </c>
      <c r="D111" s="204">
        <v>4774460</v>
      </c>
      <c r="E111" s="206">
        <f t="shared" si="16"/>
        <v>-1.7746544185523093E-2</v>
      </c>
      <c r="F111" s="204">
        <v>39847507</v>
      </c>
      <c r="G111" s="206">
        <f t="shared" si="11"/>
        <v>1.0968540547068414E-2</v>
      </c>
      <c r="H111" s="204">
        <v>6636506</v>
      </c>
      <c r="I111" s="206">
        <f t="shared" si="12"/>
        <v>5.9384882089364016E-2</v>
      </c>
      <c r="J111" s="204">
        <v>2367078</v>
      </c>
      <c r="K111" s="206">
        <f t="shared" si="13"/>
        <v>-5.9802991535363387E-3</v>
      </c>
      <c r="L111" s="204">
        <v>4084533</v>
      </c>
      <c r="M111" s="206">
        <f t="shared" si="14"/>
        <v>0.10411076213437523</v>
      </c>
      <c r="N111" s="204">
        <v>184895</v>
      </c>
      <c r="O111" s="206">
        <f t="shared" si="15"/>
        <v>6.04513994689418E-3</v>
      </c>
    </row>
    <row r="112" spans="1:15">
      <c r="A112" s="660" t="s">
        <v>724</v>
      </c>
      <c r="B112" s="204">
        <v>46247106</v>
      </c>
      <c r="C112" s="206">
        <f t="shared" si="16"/>
        <v>9.3749628963283246E-3</v>
      </c>
      <c r="D112" s="204">
        <v>4793246</v>
      </c>
      <c r="E112" s="206">
        <f t="shared" si="16"/>
        <v>-1.2978674597026445E-2</v>
      </c>
      <c r="F112" s="204">
        <v>39627164</v>
      </c>
      <c r="G112" s="206">
        <f t="shared" si="11"/>
        <v>2.7161305859087475E-3</v>
      </c>
      <c r="H112" s="204">
        <v>6619942</v>
      </c>
      <c r="I112" s="206">
        <f t="shared" si="12"/>
        <v>5.1160693232260121E-2</v>
      </c>
      <c r="J112" s="204">
        <v>2374098</v>
      </c>
      <c r="K112" s="206">
        <f t="shared" si="13"/>
        <v>-4.6658032967092861E-3</v>
      </c>
      <c r="L112" s="204">
        <v>4058503</v>
      </c>
      <c r="M112" s="206">
        <f t="shared" si="14"/>
        <v>8.883795039452741E-2</v>
      </c>
      <c r="N112" s="204">
        <v>187341</v>
      </c>
      <c r="O112" s="206">
        <f t="shared" si="15"/>
        <v>1.1850043478965363E-2</v>
      </c>
    </row>
    <row r="113" spans="1:15">
      <c r="A113" s="660" t="s">
        <v>725</v>
      </c>
      <c r="B113" s="204">
        <v>45981495</v>
      </c>
      <c r="C113" s="206">
        <f t="shared" si="16"/>
        <v>1.0075930640658208E-3</v>
      </c>
      <c r="D113" s="204">
        <v>4808033</v>
      </c>
      <c r="E113" s="206">
        <f t="shared" si="16"/>
        <v>-6.9266801733074545E-3</v>
      </c>
      <c r="F113" s="204">
        <v>39390560</v>
      </c>
      <c r="G113" s="206">
        <f t="shared" si="11"/>
        <v>-5.2300065438216845E-3</v>
      </c>
      <c r="H113" s="204">
        <v>6590935</v>
      </c>
      <c r="I113" s="206">
        <f t="shared" si="12"/>
        <v>3.9980718116055795E-2</v>
      </c>
      <c r="J113" s="204">
        <v>2370480</v>
      </c>
      <c r="K113" s="206">
        <f t="shared" si="13"/>
        <v>-6.335112485658702E-3</v>
      </c>
      <c r="L113" s="204">
        <v>4029614</v>
      </c>
      <c r="M113" s="206">
        <f t="shared" si="14"/>
        <v>7.0218929869776667E-2</v>
      </c>
      <c r="N113" s="204">
        <v>190841</v>
      </c>
      <c r="O113" s="206">
        <f t="shared" si="15"/>
        <v>2.1971960715012478E-2</v>
      </c>
    </row>
    <row r="114" spans="1:15">
      <c r="A114" s="660" t="s">
        <v>726</v>
      </c>
      <c r="B114" s="204">
        <v>45735351</v>
      </c>
      <c r="C114" s="206">
        <f t="shared" si="16"/>
        <v>-5.3179143532991443E-3</v>
      </c>
      <c r="D114" s="204">
        <v>4784198</v>
      </c>
      <c r="E114" s="206">
        <f t="shared" si="16"/>
        <v>-1.1373895771628556E-2</v>
      </c>
      <c r="F114" s="204">
        <v>39158644</v>
      </c>
      <c r="G114" s="206">
        <f t="shared" si="11"/>
        <v>-1.1758786799537388E-2</v>
      </c>
      <c r="H114" s="204">
        <v>6576707</v>
      </c>
      <c r="I114" s="206">
        <f t="shared" si="12"/>
        <v>3.4840283373512478E-2</v>
      </c>
      <c r="J114" s="204">
        <v>2366303</v>
      </c>
      <c r="K114" s="206">
        <f t="shared" si="13"/>
        <v>-5.8611391893470194E-3</v>
      </c>
      <c r="L114" s="204">
        <v>4015618</v>
      </c>
      <c r="M114" s="206">
        <f t="shared" si="14"/>
        <v>5.9388936141473538E-2</v>
      </c>
      <c r="N114" s="204">
        <v>194786</v>
      </c>
      <c r="O114" s="206">
        <f t="shared" si="15"/>
        <v>5.5584759035165202E-2</v>
      </c>
    </row>
    <row r="115" spans="1:15">
      <c r="A115" s="660" t="s">
        <v>727</v>
      </c>
      <c r="B115" s="204">
        <v>45489312</v>
      </c>
      <c r="C115" s="206">
        <f t="shared" si="16"/>
        <v>-1.3051672375497319E-2</v>
      </c>
      <c r="D115" s="204">
        <v>4789418</v>
      </c>
      <c r="E115" s="206">
        <f t="shared" si="16"/>
        <v>-1.2614913429409262E-2</v>
      </c>
      <c r="F115" s="204">
        <v>38933171</v>
      </c>
      <c r="G115" s="206">
        <f t="shared" si="11"/>
        <v>-1.9432370875327492E-2</v>
      </c>
      <c r="H115" s="204">
        <v>6556141</v>
      </c>
      <c r="I115" s="206">
        <f t="shared" si="12"/>
        <v>2.6619180548145854E-2</v>
      </c>
      <c r="J115" s="204">
        <v>2362167</v>
      </c>
      <c r="K115" s="206">
        <f t="shared" si="13"/>
        <v>-9.0134801556603066E-3</v>
      </c>
      <c r="L115" s="204">
        <v>3993834</v>
      </c>
      <c r="M115" s="206">
        <f t="shared" si="14"/>
        <v>4.5449357731306775E-2</v>
      </c>
      <c r="N115" s="204">
        <v>200140</v>
      </c>
      <c r="O115" s="206">
        <f t="shared" si="15"/>
        <v>9.7938964380345286E-2</v>
      </c>
    </row>
    <row r="116" spans="1:15">
      <c r="A116" s="660" t="s">
        <v>728</v>
      </c>
      <c r="B116" s="204">
        <v>45187875</v>
      </c>
      <c r="C116" s="206">
        <f t="shared" si="16"/>
        <v>-2.1947817477486753E-2</v>
      </c>
      <c r="D116" s="204">
        <v>4825288</v>
      </c>
      <c r="E116" s="206">
        <f t="shared" si="16"/>
        <v>1.1963842057365855E-3</v>
      </c>
      <c r="F116" s="204">
        <v>38677945</v>
      </c>
      <c r="G116" s="206">
        <f t="shared" si="11"/>
        <v>-2.7572010697980175E-2</v>
      </c>
      <c r="H116" s="204">
        <v>6509930</v>
      </c>
      <c r="I116" s="206">
        <f t="shared" si="12"/>
        <v>1.2856886139503476E-2</v>
      </c>
      <c r="J116" s="204">
        <v>2347648</v>
      </c>
      <c r="K116" s="206">
        <f t="shared" si="13"/>
        <v>-1.2729623140915709E-2</v>
      </c>
      <c r="L116" s="204">
        <v>3961051</v>
      </c>
      <c r="M116" s="206">
        <f t="shared" si="14"/>
        <v>2.4303690626513583E-2</v>
      </c>
      <c r="N116" s="204">
        <v>201231</v>
      </c>
      <c r="O116" s="206">
        <f t="shared" si="15"/>
        <v>0.10378476221819977</v>
      </c>
    </row>
    <row r="117" spans="1:15">
      <c r="A117" s="660" t="s">
        <v>729</v>
      </c>
      <c r="B117" s="204">
        <v>45012825</v>
      </c>
      <c r="C117" s="206">
        <f t="shared" si="16"/>
        <v>-2.840788559511797E-2</v>
      </c>
      <c r="D117" s="204">
        <v>4866325</v>
      </c>
      <c r="E117" s="206">
        <f t="shared" si="16"/>
        <v>1.531148535616359E-2</v>
      </c>
      <c r="F117" s="204">
        <v>38542529</v>
      </c>
      <c r="G117" s="206">
        <f t="shared" ref="G117:G130" si="17">(F117-F105)/F105</f>
        <v>-3.284425079066821E-2</v>
      </c>
      <c r="H117" s="204">
        <v>6470296</v>
      </c>
      <c r="I117" s="206">
        <f t="shared" ref="I117:I130" si="18">(H117-H105)/H105</f>
        <v>-1.1141621792190922E-3</v>
      </c>
      <c r="J117" s="204">
        <v>2329979</v>
      </c>
      <c r="K117" s="206">
        <f t="shared" ref="K117:K130" si="19">(J117-J105)/J105</f>
        <v>-1.9015689154004978E-2</v>
      </c>
      <c r="L117" s="204">
        <v>3936906</v>
      </c>
      <c r="M117" s="206">
        <f t="shared" ref="M117:M130" si="20">(L117-L105)/L105</f>
        <v>4.5241664380896492E-3</v>
      </c>
      <c r="N117" s="204">
        <v>203411</v>
      </c>
      <c r="O117" s="206">
        <f t="shared" ref="O117:O130" si="21">(N117-N105)/N105</f>
        <v>0.11035841785211306</v>
      </c>
    </row>
    <row r="118" spans="1:15">
      <c r="A118" s="661" t="s">
        <v>730</v>
      </c>
      <c r="B118" s="653">
        <v>44847854</v>
      </c>
      <c r="C118" s="649">
        <f t="shared" si="16"/>
        <v>-3.3676321754339975E-2</v>
      </c>
      <c r="D118" s="653">
        <v>4902351</v>
      </c>
      <c r="E118" s="649">
        <f t="shared" si="16"/>
        <v>3.0080093393965449E-2</v>
      </c>
      <c r="F118" s="653">
        <v>38393712</v>
      </c>
      <c r="G118" s="649">
        <f t="shared" si="17"/>
        <v>-3.7751771879343983E-2</v>
      </c>
      <c r="H118" s="653">
        <v>6454142</v>
      </c>
      <c r="I118" s="649">
        <f t="shared" si="18"/>
        <v>-8.7007861256796597E-3</v>
      </c>
      <c r="J118" s="653">
        <v>2310096</v>
      </c>
      <c r="K118" s="649">
        <f t="shared" si="19"/>
        <v>-2.7155550520744941E-2</v>
      </c>
      <c r="L118" s="653">
        <v>3939606</v>
      </c>
      <c r="M118" s="649">
        <f t="shared" si="20"/>
        <v>-3.4916692172074233E-3</v>
      </c>
      <c r="N118" s="653">
        <v>204440</v>
      </c>
      <c r="O118" s="649">
        <f t="shared" si="21"/>
        <v>0.11836850800319472</v>
      </c>
    </row>
    <row r="119" spans="1:15">
      <c r="A119" s="660" t="s">
        <v>731</v>
      </c>
      <c r="B119" s="204">
        <v>44600233</v>
      </c>
      <c r="C119" s="206">
        <f t="shared" si="16"/>
        <v>-4.1533221638869057E-2</v>
      </c>
      <c r="D119" s="204">
        <v>4930304</v>
      </c>
      <c r="E119" s="206">
        <f t="shared" si="16"/>
        <v>4.1711970243948404E-2</v>
      </c>
      <c r="F119" s="204">
        <v>38199326</v>
      </c>
      <c r="G119" s="206">
        <f t="shared" si="17"/>
        <v>-4.4289649994680956E-2</v>
      </c>
      <c r="H119" s="204">
        <v>6400907</v>
      </c>
      <c r="I119" s="206">
        <f t="shared" si="18"/>
        <v>-2.4747041517034798E-2</v>
      </c>
      <c r="J119" s="204">
        <v>2285330</v>
      </c>
      <c r="K119" s="206">
        <f t="shared" si="19"/>
        <v>-3.754952113947789E-2</v>
      </c>
      <c r="L119" s="204">
        <v>3908706</v>
      </c>
      <c r="M119" s="206">
        <f t="shared" si="20"/>
        <v>-2.4561487569523002E-2</v>
      </c>
      <c r="N119" s="204">
        <v>206871</v>
      </c>
      <c r="O119" s="206">
        <f t="shared" si="21"/>
        <v>0.13845535792903055</v>
      </c>
    </row>
    <row r="120" spans="1:15">
      <c r="A120" s="660" t="s">
        <v>732</v>
      </c>
      <c r="B120" s="204">
        <v>42449145</v>
      </c>
      <c r="C120" s="206">
        <f t="shared" si="16"/>
        <v>-9.2086912880402119E-2</v>
      </c>
      <c r="D120" s="204">
        <v>4746199</v>
      </c>
      <c r="E120" s="206">
        <f t="shared" si="16"/>
        <v>2.6609751599363106E-3</v>
      </c>
      <c r="F120" s="204">
        <v>36361887</v>
      </c>
      <c r="G120" s="206">
        <f t="shared" si="17"/>
        <v>-9.4449675494352889E-2</v>
      </c>
      <c r="H120" s="204">
        <v>6087258</v>
      </c>
      <c r="I120" s="206">
        <f t="shared" si="18"/>
        <v>-7.7712217196763966E-2</v>
      </c>
      <c r="J120" s="204">
        <v>2137970</v>
      </c>
      <c r="K120" s="206">
        <f t="shared" si="19"/>
        <v>-0.10003666412838086</v>
      </c>
      <c r="L120" s="204">
        <v>3749231</v>
      </c>
      <c r="M120" s="206">
        <f t="shared" si="20"/>
        <v>-7.2408309165644461E-2</v>
      </c>
      <c r="N120" s="204">
        <v>200057</v>
      </c>
      <c r="O120" s="206">
        <f t="shared" si="21"/>
        <v>9.5272508280638366E-2</v>
      </c>
    </row>
    <row r="121" spans="1:15">
      <c r="A121" s="660" t="s">
        <v>733</v>
      </c>
      <c r="B121" s="204">
        <v>38594318</v>
      </c>
      <c r="C121" s="206">
        <f t="shared" si="16"/>
        <v>-0.17433230499751612</v>
      </c>
      <c r="D121" s="204">
        <v>4333671</v>
      </c>
      <c r="E121" s="206">
        <f t="shared" si="16"/>
        <v>-8.811912500765394E-2</v>
      </c>
      <c r="F121" s="204">
        <v>33071901</v>
      </c>
      <c r="G121" s="206">
        <f t="shared" si="17"/>
        <v>-0.17563266867438135</v>
      </c>
      <c r="H121" s="204">
        <v>5522417</v>
      </c>
      <c r="I121" s="206">
        <f t="shared" si="18"/>
        <v>-0.16645819632578004</v>
      </c>
      <c r="J121" s="204">
        <v>1940347</v>
      </c>
      <c r="K121" s="206">
        <f t="shared" si="19"/>
        <v>-0.18361677241286456</v>
      </c>
      <c r="L121" s="204">
        <v>3397734</v>
      </c>
      <c r="M121" s="206">
        <f t="shared" si="20"/>
        <v>-0.16413447811757598</v>
      </c>
      <c r="N121" s="204">
        <v>184336</v>
      </c>
      <c r="O121" s="206">
        <f t="shared" si="21"/>
        <v>4.2603266613639584E-3</v>
      </c>
    </row>
    <row r="122" spans="1:15">
      <c r="A122" s="660" t="s">
        <v>734</v>
      </c>
      <c r="B122" s="204">
        <v>34520247</v>
      </c>
      <c r="C122" s="206">
        <f t="shared" si="16"/>
        <v>-0.26074528591435175</v>
      </c>
      <c r="D122" s="204">
        <v>3906700</v>
      </c>
      <c r="E122" s="206">
        <f t="shared" si="16"/>
        <v>-0.18017426464462433</v>
      </c>
      <c r="F122" s="204">
        <v>29566253</v>
      </c>
      <c r="G122" s="206">
        <f t="shared" si="17"/>
        <v>-0.26183554657606573</v>
      </c>
      <c r="H122" s="204">
        <v>4953994</v>
      </c>
      <c r="I122" s="206">
        <f t="shared" si="18"/>
        <v>-0.25417086704171948</v>
      </c>
      <c r="J122" s="204">
        <v>1740932</v>
      </c>
      <c r="K122" s="206">
        <f t="shared" si="19"/>
        <v>-0.26496804744920016</v>
      </c>
      <c r="L122" s="204">
        <v>3043121</v>
      </c>
      <c r="M122" s="206">
        <f t="shared" si="20"/>
        <v>-0.25603303150451373</v>
      </c>
      <c r="N122" s="204">
        <v>169941</v>
      </c>
      <c r="O122" s="206">
        <f t="shared" si="21"/>
        <v>-7.3153571779181262E-2</v>
      </c>
    </row>
    <row r="123" spans="1:15">
      <c r="A123" s="660" t="s">
        <v>735</v>
      </c>
      <c r="B123" s="204">
        <v>30666986</v>
      </c>
      <c r="C123" s="206">
        <f t="shared" si="16"/>
        <v>-0.34026810464922641</v>
      </c>
      <c r="D123" s="204">
        <v>3491883</v>
      </c>
      <c r="E123" s="206">
        <f t="shared" si="16"/>
        <v>-0.26863289251559341</v>
      </c>
      <c r="F123" s="204">
        <v>26233929</v>
      </c>
      <c r="G123" s="206">
        <f t="shared" si="17"/>
        <v>-0.34164189995625072</v>
      </c>
      <c r="H123" s="204">
        <v>4433057</v>
      </c>
      <c r="I123" s="206">
        <f t="shared" si="18"/>
        <v>-0.33201943914463422</v>
      </c>
      <c r="J123" s="204">
        <v>1539304</v>
      </c>
      <c r="K123" s="206">
        <f t="shared" si="19"/>
        <v>-0.34970288262575211</v>
      </c>
      <c r="L123" s="204">
        <v>2739244</v>
      </c>
      <c r="M123" s="206">
        <f t="shared" si="20"/>
        <v>-0.32936176546988361</v>
      </c>
      <c r="N123" s="204">
        <v>154509</v>
      </c>
      <c r="O123" s="206">
        <f t="shared" si="21"/>
        <v>-0.16434192379458612</v>
      </c>
    </row>
    <row r="124" spans="1:15">
      <c r="A124" s="660" t="s">
        <v>736</v>
      </c>
      <c r="B124" s="204">
        <v>27077314</v>
      </c>
      <c r="C124" s="206">
        <f t="shared" si="16"/>
        <v>-0.4145079261824513</v>
      </c>
      <c r="D124" s="204">
        <v>3105682</v>
      </c>
      <c r="E124" s="206">
        <f t="shared" si="16"/>
        <v>-0.35207122688883485</v>
      </c>
      <c r="F124" s="204">
        <v>23110173</v>
      </c>
      <c r="G124" s="206">
        <f t="shared" si="17"/>
        <v>-0.41680981762913943</v>
      </c>
      <c r="H124" s="204">
        <v>3967141</v>
      </c>
      <c r="I124" s="206">
        <f t="shared" si="18"/>
        <v>-0.40072873750253402</v>
      </c>
      <c r="J124" s="204">
        <v>1326691</v>
      </c>
      <c r="K124" s="206">
        <f t="shared" si="19"/>
        <v>-0.44118102959523997</v>
      </c>
      <c r="L124" s="204">
        <v>2498539</v>
      </c>
      <c r="M124" s="206">
        <f t="shared" si="20"/>
        <v>-0.3843693105561336</v>
      </c>
      <c r="N124" s="204">
        <v>141911</v>
      </c>
      <c r="O124" s="206">
        <f t="shared" si="21"/>
        <v>-0.2424989724619811</v>
      </c>
    </row>
    <row r="125" spans="1:15">
      <c r="A125" s="660" t="s">
        <v>737</v>
      </c>
      <c r="B125" s="204">
        <v>24006357</v>
      </c>
      <c r="C125" s="206">
        <f t="shared" si="16"/>
        <v>-0.47791264725081251</v>
      </c>
      <c r="D125" s="204">
        <v>2773680</v>
      </c>
      <c r="E125" s="206">
        <f t="shared" si="16"/>
        <v>-0.4231154403474352</v>
      </c>
      <c r="F125" s="204">
        <v>20410161</v>
      </c>
      <c r="G125" s="206">
        <f t="shared" si="17"/>
        <v>-0.48185146390404199</v>
      </c>
      <c r="H125" s="204">
        <v>3596196</v>
      </c>
      <c r="I125" s="206">
        <f t="shared" si="18"/>
        <v>-0.45437240694984854</v>
      </c>
      <c r="J125" s="204">
        <v>1124834</v>
      </c>
      <c r="K125" s="206">
        <f t="shared" si="19"/>
        <v>-0.5254826026796261</v>
      </c>
      <c r="L125" s="204">
        <v>2341003</v>
      </c>
      <c r="M125" s="206">
        <f t="shared" si="20"/>
        <v>-0.41905031102234608</v>
      </c>
      <c r="N125" s="204">
        <v>130359</v>
      </c>
      <c r="O125" s="206">
        <f t="shared" si="21"/>
        <v>-0.31692351224317628</v>
      </c>
    </row>
    <row r="126" spans="1:15">
      <c r="A126" s="660" t="s">
        <v>738</v>
      </c>
      <c r="B126" s="204">
        <v>21207848</v>
      </c>
      <c r="C126" s="206">
        <f t="shared" si="16"/>
        <v>-0.53629200309406178</v>
      </c>
      <c r="D126" s="204">
        <v>2494887</v>
      </c>
      <c r="E126" s="206">
        <f t="shared" si="16"/>
        <v>-0.47851510326286661</v>
      </c>
      <c r="F126" s="204">
        <v>17945929</v>
      </c>
      <c r="G126" s="206">
        <f t="shared" si="17"/>
        <v>-0.54171219514138436</v>
      </c>
      <c r="H126" s="204">
        <v>3261919</v>
      </c>
      <c r="I126" s="206">
        <f t="shared" si="18"/>
        <v>-0.50401941275474182</v>
      </c>
      <c r="J126" s="204">
        <v>965210</v>
      </c>
      <c r="K126" s="206">
        <f t="shared" si="19"/>
        <v>-0.59210211033836324</v>
      </c>
      <c r="L126" s="204">
        <v>2176835</v>
      </c>
      <c r="M126" s="206">
        <f t="shared" si="20"/>
        <v>-0.45790784880434343</v>
      </c>
      <c r="N126" s="204">
        <v>119874</v>
      </c>
      <c r="O126" s="206">
        <f t="shared" si="21"/>
        <v>-0.38458616122308587</v>
      </c>
    </row>
    <row r="127" spans="1:15">
      <c r="A127" s="660" t="s">
        <v>739</v>
      </c>
      <c r="B127" s="204">
        <v>18101612</v>
      </c>
      <c r="C127" s="206">
        <f t="shared" si="16"/>
        <v>-0.60206889917350259</v>
      </c>
      <c r="D127" s="204">
        <v>2190771</v>
      </c>
      <c r="E127" s="206">
        <f t="shared" si="16"/>
        <v>-0.54258095660057237</v>
      </c>
      <c r="F127" s="204">
        <v>15245550</v>
      </c>
      <c r="G127" s="206">
        <f t="shared" si="17"/>
        <v>-0.60841745975430561</v>
      </c>
      <c r="H127" s="204">
        <v>2856062</v>
      </c>
      <c r="I127" s="206">
        <f t="shared" si="18"/>
        <v>-0.56436842953804689</v>
      </c>
      <c r="J127" s="204">
        <v>799171</v>
      </c>
      <c r="K127" s="206">
        <f t="shared" si="19"/>
        <v>-0.66167887367827927</v>
      </c>
      <c r="L127" s="204">
        <v>1951587</v>
      </c>
      <c r="M127" s="206">
        <f t="shared" si="20"/>
        <v>-0.51134999601886311</v>
      </c>
      <c r="N127" s="204">
        <v>105304</v>
      </c>
      <c r="O127" s="206">
        <f t="shared" si="21"/>
        <v>-0.47384830618567003</v>
      </c>
    </row>
    <row r="128" spans="1:15">
      <c r="A128" s="660" t="s">
        <v>740</v>
      </c>
      <c r="B128" s="204">
        <v>14927910</v>
      </c>
      <c r="C128" s="206">
        <f t="shared" si="16"/>
        <v>-0.66964788673952913</v>
      </c>
      <c r="D128" s="204">
        <v>1833176</v>
      </c>
      <c r="E128" s="206">
        <f t="shared" si="16"/>
        <v>-0.62008982676267199</v>
      </c>
      <c r="F128" s="204">
        <v>12516750</v>
      </c>
      <c r="G128" s="206">
        <f t="shared" si="17"/>
        <v>-0.67638534053450872</v>
      </c>
      <c r="H128" s="204">
        <v>2411160</v>
      </c>
      <c r="I128" s="206">
        <f t="shared" si="18"/>
        <v>-0.62961813721499305</v>
      </c>
      <c r="J128" s="204">
        <v>653793</v>
      </c>
      <c r="K128" s="206">
        <f t="shared" si="19"/>
        <v>-0.72151148724169889</v>
      </c>
      <c r="L128" s="204">
        <v>1664488</v>
      </c>
      <c r="M128" s="206">
        <f t="shared" si="20"/>
        <v>-0.57978627389548887</v>
      </c>
      <c r="N128" s="204">
        <v>92879</v>
      </c>
      <c r="O128" s="206">
        <f t="shared" si="21"/>
        <v>-0.53844586569663722</v>
      </c>
    </row>
    <row r="129" spans="1:15">
      <c r="A129" s="662" t="s">
        <v>741</v>
      </c>
      <c r="B129" s="654">
        <v>12021734</v>
      </c>
      <c r="C129" s="652">
        <f t="shared" si="16"/>
        <v>-0.73292647151117485</v>
      </c>
      <c r="D129" s="654">
        <v>1520428</v>
      </c>
      <c r="E129" s="652">
        <f t="shared" si="16"/>
        <v>-0.68756135276620445</v>
      </c>
      <c r="F129" s="654">
        <v>9998185</v>
      </c>
      <c r="G129" s="652">
        <f t="shared" si="17"/>
        <v>-0.74059343640890818</v>
      </c>
      <c r="H129" s="654">
        <v>2023549</v>
      </c>
      <c r="I129" s="652">
        <f t="shared" si="18"/>
        <v>-0.68725557532452919</v>
      </c>
      <c r="J129" s="654">
        <v>529603</v>
      </c>
      <c r="K129" s="652">
        <f t="shared" si="19"/>
        <v>-0.77270052648543186</v>
      </c>
      <c r="L129" s="654">
        <v>1413522</v>
      </c>
      <c r="M129" s="652">
        <f t="shared" si="20"/>
        <v>-0.64095612138059688</v>
      </c>
      <c r="N129" s="654">
        <v>80424</v>
      </c>
      <c r="O129" s="652">
        <f t="shared" si="21"/>
        <v>-0.60462315214024809</v>
      </c>
    </row>
    <row r="130" spans="1:15">
      <c r="A130" s="660" t="s">
        <v>742</v>
      </c>
      <c r="B130" s="204">
        <v>9248504</v>
      </c>
      <c r="C130" s="206">
        <f t="shared" si="16"/>
        <v>-0.79378045602806324</v>
      </c>
      <c r="D130" s="204">
        <v>1218069</v>
      </c>
      <c r="E130" s="206">
        <f t="shared" si="16"/>
        <v>-0.75153370291111343</v>
      </c>
      <c r="F130" s="204">
        <v>7629038</v>
      </c>
      <c r="G130" s="206">
        <f t="shared" si="17"/>
        <v>-0.80129459740699205</v>
      </c>
      <c r="H130" s="204">
        <v>1619466</v>
      </c>
      <c r="I130" s="206">
        <f t="shared" si="18"/>
        <v>-0.7490811327051683</v>
      </c>
      <c r="J130" s="204">
        <v>409314</v>
      </c>
      <c r="K130" s="206">
        <f t="shared" si="19"/>
        <v>-0.82281515573378772</v>
      </c>
      <c r="L130" s="204">
        <v>1143816</v>
      </c>
      <c r="M130" s="206">
        <f t="shared" si="20"/>
        <v>-0.70966233679205482</v>
      </c>
      <c r="N130" s="204">
        <v>66336</v>
      </c>
      <c r="O130" s="206">
        <f t="shared" si="21"/>
        <v>-0.67552338094306397</v>
      </c>
    </row>
    <row r="131" spans="1:15">
      <c r="A131" s="660" t="s">
        <v>743</v>
      </c>
      <c r="B131" s="204">
        <v>6382005</v>
      </c>
      <c r="C131" s="206">
        <f t="shared" si="16"/>
        <v>-0.85690646504021628</v>
      </c>
      <c r="D131" s="204">
        <v>921455</v>
      </c>
      <c r="E131" s="206">
        <f t="shared" si="16"/>
        <v>-0.81310381672205201</v>
      </c>
      <c r="F131" s="204">
        <v>5187698</v>
      </c>
      <c r="G131" s="206">
        <f t="shared" ref="G131:G159" si="22">(F131-F119)/F119</f>
        <v>-0.86419399127618113</v>
      </c>
      <c r="H131" s="204">
        <v>1194307</v>
      </c>
      <c r="I131" s="206">
        <f t="shared" ref="I131:I159" si="23">(H131-H119)/H119</f>
        <v>-0.81341597370497654</v>
      </c>
      <c r="J131" s="204">
        <v>278562</v>
      </c>
      <c r="K131" s="206">
        <f t="shared" ref="K131:K159" si="24">(J131-J119)/J119</f>
        <v>-0.87810863201375733</v>
      </c>
      <c r="L131" s="204">
        <v>864558</v>
      </c>
      <c r="M131" s="206">
        <f t="shared" ref="M131:M149" si="25">(L131-L119)/L119</f>
        <v>-0.77881222071959366</v>
      </c>
      <c r="N131" s="204">
        <v>51187</v>
      </c>
      <c r="O131" s="206">
        <f t="shared" ref="O131:O158" si="26">(N131-N119)/N119</f>
        <v>-0.75256560851931875</v>
      </c>
    </row>
    <row r="132" spans="1:15">
      <c r="A132" s="663" t="s">
        <v>744</v>
      </c>
      <c r="B132" s="292">
        <v>5035277</v>
      </c>
      <c r="C132" s="206">
        <f t="shared" si="16"/>
        <v>-0.88138095596507304</v>
      </c>
      <c r="D132" s="292">
        <v>774341</v>
      </c>
      <c r="E132" s="206">
        <f t="shared" si="16"/>
        <v>-0.83685028798834604</v>
      </c>
      <c r="F132" s="292">
        <v>4031022</v>
      </c>
      <c r="G132" s="206">
        <f t="shared" si="22"/>
        <v>-0.889141561877688</v>
      </c>
      <c r="H132" s="292">
        <v>1004255</v>
      </c>
      <c r="I132" s="206">
        <f t="shared" si="23"/>
        <v>-0.83502342105427441</v>
      </c>
      <c r="J132" s="292">
        <v>252260</v>
      </c>
      <c r="K132" s="206">
        <f t="shared" si="24"/>
        <v>-0.88200956982558221</v>
      </c>
      <c r="L132" s="292">
        <v>708882</v>
      </c>
      <c r="M132" s="206">
        <f t="shared" si="25"/>
        <v>-0.81092602723065077</v>
      </c>
      <c r="N132" s="292">
        <v>43113</v>
      </c>
      <c r="O132" s="206">
        <f t="shared" si="26"/>
        <v>-0.78449641852072161</v>
      </c>
    </row>
    <row r="133" spans="1:15">
      <c r="A133" s="663" t="s">
        <v>745</v>
      </c>
      <c r="B133" s="292">
        <v>5377358</v>
      </c>
      <c r="C133" s="206">
        <f>(B133-B121)/B121</f>
        <v>-0.8606696975445971</v>
      </c>
      <c r="D133" s="292">
        <v>829627</v>
      </c>
      <c r="E133" s="206">
        <f>(D133-D121)/D121</f>
        <v>-0.80856253278109946</v>
      </c>
      <c r="F133" s="292">
        <v>4288867</v>
      </c>
      <c r="G133" s="206">
        <f t="shared" si="22"/>
        <v>-0.87031688925290385</v>
      </c>
      <c r="H133" s="292">
        <v>1088491</v>
      </c>
      <c r="I133" s="206">
        <f t="shared" si="23"/>
        <v>-0.80289590590496873</v>
      </c>
      <c r="J133" s="292">
        <v>278104</v>
      </c>
      <c r="K133" s="206">
        <f t="shared" si="24"/>
        <v>-0.85667305899408719</v>
      </c>
      <c r="L133" s="292">
        <v>764080</v>
      </c>
      <c r="M133" s="206">
        <f t="shared" si="25"/>
        <v>-0.77512071280447503</v>
      </c>
      <c r="N133" s="292">
        <v>46307</v>
      </c>
      <c r="O133" s="206">
        <f t="shared" si="26"/>
        <v>-0.74879025258224108</v>
      </c>
    </row>
    <row r="134" spans="1:15">
      <c r="A134" s="663" t="s">
        <v>746</v>
      </c>
      <c r="B134" s="292">
        <v>6111819</v>
      </c>
      <c r="C134" s="206">
        <f>(B134-B122)/B122</f>
        <v>-0.82294973150105211</v>
      </c>
      <c r="D134" s="292">
        <v>925700</v>
      </c>
      <c r="E134" s="206">
        <f>(D134-D122)/D122</f>
        <v>-0.7630480968592418</v>
      </c>
      <c r="F134" s="292">
        <v>4872323</v>
      </c>
      <c r="G134" s="206">
        <f t="shared" si="22"/>
        <v>-0.83520661207898073</v>
      </c>
      <c r="H134" s="292">
        <v>1239496</v>
      </c>
      <c r="I134" s="206">
        <f t="shared" si="23"/>
        <v>-0.74979864731366253</v>
      </c>
      <c r="J134" s="292">
        <v>309651</v>
      </c>
      <c r="K134" s="206">
        <f t="shared" si="24"/>
        <v>-0.82213492543074629</v>
      </c>
      <c r="L134" s="292">
        <v>880015</v>
      </c>
      <c r="M134" s="206">
        <f t="shared" si="25"/>
        <v>-0.71081826848160157</v>
      </c>
      <c r="N134" s="292">
        <v>49830</v>
      </c>
      <c r="O134" s="206">
        <f t="shared" si="26"/>
        <v>-0.70678058855720516</v>
      </c>
    </row>
    <row r="135" spans="1:15">
      <c r="A135" s="663" t="s">
        <v>747</v>
      </c>
      <c r="B135" s="292">
        <v>7308873</v>
      </c>
      <c r="C135" s="206">
        <f>(B135-B123)/B123</f>
        <v>-0.76166966652673329</v>
      </c>
      <c r="D135" s="292">
        <v>1060641</v>
      </c>
      <c r="E135" s="206">
        <f>(D135-D123)/D123</f>
        <v>-0.69625528690394267</v>
      </c>
      <c r="F135" s="292">
        <v>5856441</v>
      </c>
      <c r="G135" s="206">
        <f t="shared" si="22"/>
        <v>-0.77676081230531657</v>
      </c>
      <c r="H135" s="292">
        <v>1452432</v>
      </c>
      <c r="I135" s="206">
        <f t="shared" si="23"/>
        <v>-0.67236333753434707</v>
      </c>
      <c r="J135" s="292">
        <v>361647</v>
      </c>
      <c r="K135" s="206">
        <f t="shared" si="24"/>
        <v>-0.76505810418214981</v>
      </c>
      <c r="L135" s="292">
        <v>1035013</v>
      </c>
      <c r="M135" s="206">
        <f t="shared" si="25"/>
        <v>-0.62215377673547889</v>
      </c>
      <c r="N135" s="292">
        <v>55772</v>
      </c>
      <c r="O135" s="206">
        <f t="shared" si="26"/>
        <v>-0.63903720818851972</v>
      </c>
    </row>
    <row r="136" spans="1:15">
      <c r="A136" s="660" t="s">
        <v>760</v>
      </c>
      <c r="B136" s="204">
        <v>8627044</v>
      </c>
      <c r="C136" s="206">
        <f>(B136-B124)/B124</f>
        <v>-0.68139217944586383</v>
      </c>
      <c r="D136" s="204">
        <v>1178995</v>
      </c>
      <c r="E136" s="206">
        <f>(D136-D124)/D124</f>
        <v>-0.62037484842298729</v>
      </c>
      <c r="F136" s="204">
        <v>6712749</v>
      </c>
      <c r="G136" s="206">
        <f t="shared" si="22"/>
        <v>-0.70953272396532907</v>
      </c>
      <c r="H136" s="204">
        <v>1687159</v>
      </c>
      <c r="I136" s="206">
        <f t="shared" si="23"/>
        <v>-0.57471665363041047</v>
      </c>
      <c r="J136" s="204">
        <v>423226</v>
      </c>
      <c r="K136" s="206">
        <f t="shared" si="24"/>
        <v>-0.68099127830067441</v>
      </c>
      <c r="L136" s="204">
        <v>1205514</v>
      </c>
      <c r="M136" s="206">
        <f t="shared" si="25"/>
        <v>-0.51751243426658544</v>
      </c>
      <c r="N136" s="204">
        <v>58419</v>
      </c>
      <c r="O136" s="206">
        <f t="shared" si="26"/>
        <v>-0.58834057965908215</v>
      </c>
    </row>
    <row r="137" spans="1:15">
      <c r="A137" s="660" t="s">
        <v>773</v>
      </c>
      <c r="B137" s="204">
        <v>9833015</v>
      </c>
      <c r="C137" s="206">
        <f t="shared" ref="C137:C159" si="27">(B137-B125)/B125</f>
        <v>-0.59039953458994221</v>
      </c>
      <c r="D137" s="204">
        <v>1288009</v>
      </c>
      <c r="E137" s="206">
        <f t="shared" ref="E137:E159" si="28">(D137-D125)/D125</f>
        <v>-0.5356317239191255</v>
      </c>
      <c r="F137" s="204">
        <v>7713730</v>
      </c>
      <c r="G137" s="206">
        <f t="shared" si="22"/>
        <v>-0.62206422575500508</v>
      </c>
      <c r="H137" s="204">
        <v>1892149</v>
      </c>
      <c r="I137" s="206">
        <f t="shared" si="23"/>
        <v>-0.47384708731114766</v>
      </c>
      <c r="J137" s="204">
        <v>498044</v>
      </c>
      <c r="K137" s="206">
        <f t="shared" si="24"/>
        <v>-0.55722888888493771</v>
      </c>
      <c r="L137" s="204">
        <v>1333971</v>
      </c>
      <c r="M137" s="206">
        <f t="shared" si="25"/>
        <v>-0.43017117022062767</v>
      </c>
      <c r="N137" s="204">
        <v>60134</v>
      </c>
      <c r="O137" s="206">
        <f t="shared" si="26"/>
        <v>-0.53870465407068169</v>
      </c>
    </row>
    <row r="138" spans="1:15">
      <c r="A138" s="660" t="s">
        <v>999</v>
      </c>
      <c r="B138" s="204">
        <v>10978917</v>
      </c>
      <c r="C138" s="206">
        <f t="shared" si="27"/>
        <v>-0.4823181965468632</v>
      </c>
      <c r="D138" s="204">
        <v>1403193</v>
      </c>
      <c r="E138" s="206">
        <f t="shared" si="28"/>
        <v>-0.4375725233247037</v>
      </c>
      <c r="F138" s="204">
        <v>8686435</v>
      </c>
      <c r="G138" s="206">
        <f t="shared" si="22"/>
        <v>-0.5159662673356169</v>
      </c>
      <c r="H138" s="204">
        <v>2065346</v>
      </c>
      <c r="I138" s="206">
        <f t="shared" si="23"/>
        <v>-0.36683099733623059</v>
      </c>
      <c r="J138" s="204">
        <v>554130</v>
      </c>
      <c r="K138" s="206">
        <f t="shared" si="24"/>
        <v>-0.42589695506677305</v>
      </c>
      <c r="L138" s="204">
        <v>1449048</v>
      </c>
      <c r="M138" s="206">
        <f t="shared" si="25"/>
        <v>-0.33433264349387987</v>
      </c>
      <c r="N138" s="204">
        <v>62168</v>
      </c>
      <c r="O138" s="206">
        <f t="shared" si="26"/>
        <v>-0.48138879156447606</v>
      </c>
    </row>
    <row r="139" spans="1:15">
      <c r="A139" s="660" t="s">
        <v>997</v>
      </c>
      <c r="B139" s="204">
        <v>12586871</v>
      </c>
      <c r="C139" s="206">
        <f t="shared" si="27"/>
        <v>-0.3046546904220464</v>
      </c>
      <c r="D139" s="204">
        <v>1541708</v>
      </c>
      <c r="E139" s="206">
        <f t="shared" si="28"/>
        <v>-0.29627149528636265</v>
      </c>
      <c r="F139" s="204">
        <v>10246138</v>
      </c>
      <c r="G139" s="206">
        <f t="shared" si="22"/>
        <v>-0.32792598495954556</v>
      </c>
      <c r="H139" s="204">
        <v>2340733</v>
      </c>
      <c r="I139" s="206">
        <f t="shared" si="23"/>
        <v>-0.1804334079582306</v>
      </c>
      <c r="J139" s="204">
        <v>626682</v>
      </c>
      <c r="K139" s="206">
        <f t="shared" si="24"/>
        <v>-0.21583490892437288</v>
      </c>
      <c r="L139" s="204">
        <v>1647762</v>
      </c>
      <c r="M139" s="206">
        <f t="shared" si="25"/>
        <v>-0.15568099193118215</v>
      </c>
      <c r="N139" s="204">
        <v>66289</v>
      </c>
      <c r="O139" s="206">
        <f t="shared" si="26"/>
        <v>-0.37049874648636327</v>
      </c>
    </row>
    <row r="140" spans="1:15">
      <c r="A140" s="664" t="s">
        <v>1028</v>
      </c>
      <c r="B140" s="480">
        <v>14413651</v>
      </c>
      <c r="C140" s="206">
        <f t="shared" si="27"/>
        <v>-3.444949761888972E-2</v>
      </c>
      <c r="D140" s="480">
        <v>1762937</v>
      </c>
      <c r="E140" s="206">
        <f t="shared" si="28"/>
        <v>-3.8315469982151198E-2</v>
      </c>
      <c r="F140" s="480">
        <v>11770337</v>
      </c>
      <c r="G140" s="206">
        <f t="shared" si="22"/>
        <v>-5.9633131603651107E-2</v>
      </c>
      <c r="H140" s="480">
        <v>2643314</v>
      </c>
      <c r="I140" s="206">
        <f t="shared" si="23"/>
        <v>9.6283116840027202E-2</v>
      </c>
      <c r="J140" s="480">
        <v>695452</v>
      </c>
      <c r="K140" s="206">
        <f t="shared" si="24"/>
        <v>6.3718944681267625E-2</v>
      </c>
      <c r="L140" s="480">
        <v>1880215</v>
      </c>
      <c r="M140" s="206">
        <f t="shared" si="25"/>
        <v>0.12960562046707455</v>
      </c>
      <c r="N140" s="480">
        <v>67647</v>
      </c>
      <c r="O140" s="206">
        <f t="shared" si="26"/>
        <v>-0.27166528494062164</v>
      </c>
    </row>
    <row r="141" spans="1:15">
      <c r="A141" s="664" t="s">
        <v>1029</v>
      </c>
      <c r="B141" s="480">
        <v>15943344</v>
      </c>
      <c r="C141" s="206">
        <f t="shared" si="27"/>
        <v>0.32621001263212113</v>
      </c>
      <c r="D141" s="480">
        <v>1924958</v>
      </c>
      <c r="E141" s="206">
        <f t="shared" si="28"/>
        <v>0.26606324008765952</v>
      </c>
      <c r="F141" s="480">
        <v>13049821</v>
      </c>
      <c r="G141" s="206">
        <f t="shared" si="22"/>
        <v>0.3052189972480005</v>
      </c>
      <c r="H141" s="480">
        <v>2893523</v>
      </c>
      <c r="I141" s="206">
        <f t="shared" si="23"/>
        <v>0.42992484985537788</v>
      </c>
      <c r="J141" s="480">
        <v>753736</v>
      </c>
      <c r="K141" s="206">
        <f t="shared" si="24"/>
        <v>0.42320946067148413</v>
      </c>
      <c r="L141" s="480">
        <v>2066763</v>
      </c>
      <c r="M141" s="206">
        <f t="shared" si="25"/>
        <v>0.46213712980767191</v>
      </c>
      <c r="N141" s="480">
        <v>73024</v>
      </c>
      <c r="O141" s="206">
        <f t="shared" si="26"/>
        <v>-9.2012334626479661E-2</v>
      </c>
    </row>
    <row r="142" spans="1:15">
      <c r="A142" s="665" t="s">
        <v>1093</v>
      </c>
      <c r="B142" s="648">
        <v>17135506</v>
      </c>
      <c r="C142" s="649">
        <f t="shared" si="27"/>
        <v>0.852786785841256</v>
      </c>
      <c r="D142" s="648">
        <v>2071369</v>
      </c>
      <c r="E142" s="649">
        <f t="shared" si="28"/>
        <v>0.7005350271618439</v>
      </c>
      <c r="F142" s="648">
        <v>14030102</v>
      </c>
      <c r="G142" s="649">
        <f t="shared" si="22"/>
        <v>0.83903946998297818</v>
      </c>
      <c r="H142" s="648">
        <v>3105404</v>
      </c>
      <c r="I142" s="649">
        <f t="shared" si="23"/>
        <v>0.91754813006262559</v>
      </c>
      <c r="J142" s="648">
        <v>797709</v>
      </c>
      <c r="K142" s="649">
        <f t="shared" si="24"/>
        <v>0.9488925372696756</v>
      </c>
      <c r="L142" s="648">
        <v>2228490</v>
      </c>
      <c r="M142" s="649">
        <f>(L142-L130)/L130</f>
        <v>0.94829413122390316</v>
      </c>
      <c r="N142" s="648">
        <v>79205</v>
      </c>
      <c r="O142" s="649">
        <f t="shared" si="26"/>
        <v>0.19399722624216112</v>
      </c>
    </row>
    <row r="143" spans="1:15">
      <c r="A143" s="664" t="s">
        <v>1098</v>
      </c>
      <c r="B143" s="480">
        <v>18820535</v>
      </c>
      <c r="C143" s="206">
        <f t="shared" si="27"/>
        <v>1.9490003533372349</v>
      </c>
      <c r="D143" s="480">
        <v>2240348</v>
      </c>
      <c r="E143" s="206">
        <f t="shared" si="28"/>
        <v>1.4313156909452984</v>
      </c>
      <c r="F143" s="480">
        <v>15403810</v>
      </c>
      <c r="G143" s="206">
        <f t="shared" si="22"/>
        <v>1.9692958225401711</v>
      </c>
      <c r="H143" s="480">
        <v>3416725</v>
      </c>
      <c r="I143" s="206">
        <f t="shared" si="23"/>
        <v>1.8608431500443354</v>
      </c>
      <c r="J143" s="480">
        <v>870699</v>
      </c>
      <c r="K143" s="206">
        <f t="shared" si="24"/>
        <v>2.1256919464966506</v>
      </c>
      <c r="L143" s="480">
        <v>2457797</v>
      </c>
      <c r="M143" s="206">
        <f t="shared" si="25"/>
        <v>1.8428364551597465</v>
      </c>
      <c r="N143" s="480">
        <v>88229</v>
      </c>
      <c r="O143" s="206">
        <f t="shared" si="26"/>
        <v>0.72366030437415751</v>
      </c>
    </row>
    <row r="144" spans="1:15">
      <c r="A144" s="664" t="s">
        <v>1099</v>
      </c>
      <c r="B144" s="480">
        <v>20920034</v>
      </c>
      <c r="C144" s="206">
        <f t="shared" si="27"/>
        <v>3.1546937735500946</v>
      </c>
      <c r="D144" s="480">
        <v>2486207</v>
      </c>
      <c r="E144" s="206">
        <f t="shared" si="28"/>
        <v>2.2107391962972387</v>
      </c>
      <c r="F144" s="480">
        <v>17154803</v>
      </c>
      <c r="G144" s="206">
        <f t="shared" si="22"/>
        <v>3.2556957019832686</v>
      </c>
      <c r="H144" s="480">
        <v>3765231</v>
      </c>
      <c r="I144" s="206">
        <f t="shared" si="23"/>
        <v>2.7492778228637147</v>
      </c>
      <c r="J144" s="480">
        <v>956083</v>
      </c>
      <c r="K144" s="206">
        <f t="shared" si="24"/>
        <v>2.7900697692856578</v>
      </c>
      <c r="L144" s="480">
        <v>2711690</v>
      </c>
      <c r="M144" s="206">
        <f t="shared" si="25"/>
        <v>2.8253051988906477</v>
      </c>
      <c r="N144" s="480">
        <v>97458</v>
      </c>
      <c r="O144" s="206">
        <f t="shared" si="26"/>
        <v>1.2605246677336301</v>
      </c>
    </row>
    <row r="145" spans="1:15">
      <c r="A145" s="664" t="s">
        <v>1209</v>
      </c>
      <c r="B145" s="480">
        <v>23214361</v>
      </c>
      <c r="C145" s="206">
        <f t="shared" si="27"/>
        <v>3.317057000854323</v>
      </c>
      <c r="D145" s="480">
        <v>2746601</v>
      </c>
      <c r="E145" s="206">
        <f t="shared" si="28"/>
        <v>2.3106456274928373</v>
      </c>
      <c r="F145" s="480">
        <v>19102708</v>
      </c>
      <c r="G145" s="206">
        <f t="shared" si="22"/>
        <v>3.4540220062781151</v>
      </c>
      <c r="H145" s="480">
        <v>4111653</v>
      </c>
      <c r="I145" s="206">
        <f t="shared" si="23"/>
        <v>2.7773881456070835</v>
      </c>
      <c r="J145" s="480">
        <v>1035057</v>
      </c>
      <c r="K145" s="206">
        <f t="shared" si="24"/>
        <v>2.7218342778241236</v>
      </c>
      <c r="L145" s="480">
        <v>2969688</v>
      </c>
      <c r="M145" s="206">
        <f t="shared" si="25"/>
        <v>2.8866192021777826</v>
      </c>
      <c r="N145" s="480">
        <v>106908</v>
      </c>
      <c r="O145" s="206">
        <f t="shared" si="26"/>
        <v>1.3086790334074763</v>
      </c>
    </row>
    <row r="146" spans="1:15">
      <c r="A146" s="664" t="s">
        <v>1244</v>
      </c>
      <c r="B146" s="480">
        <v>25279727</v>
      </c>
      <c r="C146" s="206">
        <f t="shared" si="27"/>
        <v>3.1362034772299374</v>
      </c>
      <c r="D146" s="480">
        <v>2995096</v>
      </c>
      <c r="E146" s="206">
        <f t="shared" si="28"/>
        <v>2.2354931403262395</v>
      </c>
      <c r="F146" s="480">
        <v>20877013</v>
      </c>
      <c r="G146" s="206">
        <f t="shared" si="22"/>
        <v>3.2848171190620983</v>
      </c>
      <c r="H146" s="480">
        <v>4402714</v>
      </c>
      <c r="I146" s="206">
        <f t="shared" si="23"/>
        <v>2.552019530518856</v>
      </c>
      <c r="J146" s="480">
        <v>1123880</v>
      </c>
      <c r="K146" s="206">
        <f t="shared" si="24"/>
        <v>2.6295054755192138</v>
      </c>
      <c r="L146" s="480">
        <v>3162485</v>
      </c>
      <c r="M146" s="206">
        <f t="shared" si="25"/>
        <v>2.5936716987778619</v>
      </c>
      <c r="N146" s="480">
        <v>116349</v>
      </c>
      <c r="O146" s="206">
        <f t="shared" si="26"/>
        <v>1.3349187236604456</v>
      </c>
    </row>
    <row r="147" spans="1:15">
      <c r="A147" s="664" t="s">
        <v>1264</v>
      </c>
      <c r="B147" s="480">
        <v>26842073</v>
      </c>
      <c r="C147" s="206">
        <f t="shared" si="27"/>
        <v>2.6725324136840247</v>
      </c>
      <c r="D147" s="480">
        <v>3187344</v>
      </c>
      <c r="E147" s="206">
        <f t="shared" si="28"/>
        <v>2.0051110601985025</v>
      </c>
      <c r="F147" s="480">
        <v>22235726</v>
      </c>
      <c r="G147" s="206">
        <f t="shared" si="22"/>
        <v>2.7967984309924749</v>
      </c>
      <c r="H147" s="480">
        <v>4606347</v>
      </c>
      <c r="I147" s="206">
        <f t="shared" si="23"/>
        <v>2.1714717108959318</v>
      </c>
      <c r="J147" s="480">
        <v>1194833</v>
      </c>
      <c r="K147" s="206">
        <f t="shared" si="24"/>
        <v>2.30386537148103</v>
      </c>
      <c r="L147" s="480">
        <v>3287568</v>
      </c>
      <c r="M147" s="206">
        <f t="shared" si="25"/>
        <v>2.1763543066608824</v>
      </c>
      <c r="N147" s="480">
        <v>123946</v>
      </c>
      <c r="O147" s="206">
        <f t="shared" si="26"/>
        <v>1.2223696478519688</v>
      </c>
    </row>
    <row r="148" spans="1:15">
      <c r="A148" s="664" t="s">
        <v>1267</v>
      </c>
      <c r="B148" s="480">
        <v>27956861</v>
      </c>
      <c r="C148" s="206">
        <f t="shared" si="27"/>
        <v>2.2406072114620024</v>
      </c>
      <c r="D148" s="480">
        <v>3294196</v>
      </c>
      <c r="E148" s="206">
        <f t="shared" si="28"/>
        <v>1.7940712216760886</v>
      </c>
      <c r="F148" s="480">
        <v>23215211</v>
      </c>
      <c r="G148" s="206">
        <f t="shared" si="22"/>
        <v>2.4583761436633487</v>
      </c>
      <c r="H148" s="480">
        <v>4741650</v>
      </c>
      <c r="I148" s="206">
        <f t="shared" si="23"/>
        <v>1.810434582632698</v>
      </c>
      <c r="J148" s="480">
        <v>1265524</v>
      </c>
      <c r="K148" s="206">
        <f t="shared" si="24"/>
        <v>1.9901849130251923</v>
      </c>
      <c r="L148" s="480">
        <v>3343088</v>
      </c>
      <c r="M148" s="206">
        <f t="shared" si="25"/>
        <v>1.773163978186898</v>
      </c>
      <c r="N148" s="480">
        <v>133038</v>
      </c>
      <c r="O148" s="206">
        <f t="shared" si="26"/>
        <v>1.2773070405176399</v>
      </c>
    </row>
    <row r="149" spans="1:15">
      <c r="A149" s="664" t="s">
        <v>1358</v>
      </c>
      <c r="B149" s="480">
        <v>28650543</v>
      </c>
      <c r="C149" s="206">
        <f t="shared" si="27"/>
        <v>1.9137088675243554</v>
      </c>
      <c r="D149" s="480">
        <v>3353553</v>
      </c>
      <c r="E149" s="206">
        <f t="shared" si="28"/>
        <v>1.6036720240308879</v>
      </c>
      <c r="F149" s="480">
        <v>23819569</v>
      </c>
      <c r="G149" s="206">
        <f t="shared" si="22"/>
        <v>2.087944353769188</v>
      </c>
      <c r="H149" s="480">
        <v>4830974</v>
      </c>
      <c r="I149" s="206">
        <f t="shared" si="23"/>
        <v>1.5531678530601978</v>
      </c>
      <c r="J149" s="480">
        <v>1328840</v>
      </c>
      <c r="K149" s="206">
        <f t="shared" si="24"/>
        <v>1.6681176763498808</v>
      </c>
      <c r="L149" s="480">
        <v>3362034</v>
      </c>
      <c r="M149" s="206">
        <f t="shared" si="25"/>
        <v>1.5203201568849698</v>
      </c>
      <c r="N149" s="480">
        <v>140100</v>
      </c>
      <c r="O149" s="206">
        <f t="shared" si="26"/>
        <v>1.3297967871753085</v>
      </c>
    </row>
    <row r="150" spans="1:15">
      <c r="A150" s="664" t="s">
        <v>1359</v>
      </c>
      <c r="B150" s="480">
        <v>29146858</v>
      </c>
      <c r="C150" s="206">
        <f t="shared" si="27"/>
        <v>1.6548026549431059</v>
      </c>
      <c r="D150" s="480">
        <v>3411375</v>
      </c>
      <c r="E150" s="206">
        <f t="shared" si="28"/>
        <v>1.4311516662355073</v>
      </c>
      <c r="F150" s="480">
        <v>24218876</v>
      </c>
      <c r="G150" s="206">
        <f t="shared" si="22"/>
        <v>1.7881260839458304</v>
      </c>
      <c r="H150" s="480">
        <v>4927982</v>
      </c>
      <c r="I150" s="206">
        <f t="shared" si="23"/>
        <v>1.3860321708808112</v>
      </c>
      <c r="J150" s="480">
        <v>1396925</v>
      </c>
      <c r="K150" s="206">
        <f t="shared" si="24"/>
        <v>1.520933715915038</v>
      </c>
      <c r="L150" s="480">
        <v>3385053</v>
      </c>
      <c r="M150" s="206">
        <f>(L150-L138)/L138</f>
        <v>1.3360530500024843</v>
      </c>
      <c r="N150" s="480">
        <v>146004</v>
      </c>
      <c r="O150" s="206">
        <f t="shared" si="26"/>
        <v>1.3485394415133187</v>
      </c>
    </row>
    <row r="151" spans="1:15">
      <c r="A151" s="666" t="s">
        <v>1374</v>
      </c>
      <c r="B151" s="650">
        <v>29683140</v>
      </c>
      <c r="C151" s="206">
        <f t="shared" si="27"/>
        <v>1.3582620335109497</v>
      </c>
      <c r="D151" s="650">
        <v>3467791</v>
      </c>
      <c r="E151" s="206">
        <f t="shared" si="28"/>
        <v>1.2493176399162487</v>
      </c>
      <c r="F151" s="650">
        <v>24690902</v>
      </c>
      <c r="G151" s="206">
        <f t="shared" si="22"/>
        <v>1.4097764445491561</v>
      </c>
      <c r="H151" s="650">
        <v>4992238</v>
      </c>
      <c r="I151" s="206">
        <f t="shared" si="23"/>
        <v>1.1327669580426303</v>
      </c>
      <c r="J151" s="650">
        <v>1458588</v>
      </c>
      <c r="K151" s="206">
        <f t="shared" si="24"/>
        <v>1.3274770936455811</v>
      </c>
      <c r="L151" s="650">
        <v>3380795</v>
      </c>
      <c r="M151" s="206">
        <f t="shared" ref="M151:M159" si="29">(L151-L139)/L139</f>
        <v>1.0517495851949492</v>
      </c>
      <c r="N151" s="650">
        <v>152855</v>
      </c>
      <c r="O151" s="206">
        <f t="shared" si="26"/>
        <v>1.3058878546968578</v>
      </c>
    </row>
    <row r="152" spans="1:15">
      <c r="A152" s="666" t="s">
        <v>1375</v>
      </c>
      <c r="B152" s="650">
        <v>30188472</v>
      </c>
      <c r="C152" s="206">
        <f t="shared" si="27"/>
        <v>1.0944361702666452</v>
      </c>
      <c r="D152" s="650">
        <v>3570422</v>
      </c>
      <c r="E152" s="206">
        <f t="shared" si="28"/>
        <v>1.0252691956660958</v>
      </c>
      <c r="F152" s="650">
        <v>25140888</v>
      </c>
      <c r="G152" s="206">
        <f t="shared" si="22"/>
        <v>1.1359531167204473</v>
      </c>
      <c r="H152" s="650">
        <v>5047584</v>
      </c>
      <c r="I152" s="206">
        <f t="shared" si="23"/>
        <v>0.90956655168474121</v>
      </c>
      <c r="J152" s="650">
        <v>1530118</v>
      </c>
      <c r="K152" s="206">
        <f t="shared" si="24"/>
        <v>1.200177726140697</v>
      </c>
      <c r="L152" s="650">
        <v>3360217</v>
      </c>
      <c r="M152" s="206">
        <f t="shared" si="29"/>
        <v>0.78714508713099296</v>
      </c>
      <c r="N152" s="650">
        <v>157249</v>
      </c>
      <c r="O152" s="206">
        <f t="shared" si="26"/>
        <v>1.3245524561325706</v>
      </c>
    </row>
    <row r="153" spans="1:15">
      <c r="A153" s="667" t="s">
        <v>1398</v>
      </c>
      <c r="B153" s="651">
        <v>30810255</v>
      </c>
      <c r="C153" s="652">
        <f t="shared" si="27"/>
        <v>0.93248386285838147</v>
      </c>
      <c r="D153" s="651">
        <v>3671746</v>
      </c>
      <c r="E153" s="652">
        <f t="shared" si="28"/>
        <v>0.90744213639985916</v>
      </c>
      <c r="F153" s="651">
        <v>25701007</v>
      </c>
      <c r="G153" s="652">
        <f t="shared" si="22"/>
        <v>0.96945283770558999</v>
      </c>
      <c r="H153" s="651">
        <v>5109248</v>
      </c>
      <c r="I153" s="652">
        <f t="shared" si="23"/>
        <v>0.76575337400117438</v>
      </c>
      <c r="J153" s="651">
        <v>1598710</v>
      </c>
      <c r="K153" s="652">
        <f t="shared" si="24"/>
        <v>1.1210476877845823</v>
      </c>
      <c r="L153" s="651">
        <v>3351734</v>
      </c>
      <c r="M153" s="652">
        <f t="shared" si="29"/>
        <v>0.62173118059496901</v>
      </c>
      <c r="N153" s="651">
        <v>158804</v>
      </c>
      <c r="O153" s="652">
        <f t="shared" si="26"/>
        <v>1.1746822962313759</v>
      </c>
    </row>
    <row r="154" spans="1:15">
      <c r="A154" s="660" t="s">
        <v>1611</v>
      </c>
      <c r="B154" s="650">
        <v>31714348</v>
      </c>
      <c r="C154" s="206">
        <f t="shared" si="27"/>
        <v>0.85079728605621563</v>
      </c>
      <c r="D154" s="650">
        <v>3820780</v>
      </c>
      <c r="E154" s="206">
        <f t="shared" si="28"/>
        <v>0.84456752997655171</v>
      </c>
      <c r="F154" s="650">
        <v>26494404</v>
      </c>
      <c r="G154" s="206">
        <f t="shared" si="22"/>
        <v>0.88839710502461067</v>
      </c>
      <c r="H154" s="650">
        <v>5219944</v>
      </c>
      <c r="I154" s="206">
        <f t="shared" si="23"/>
        <v>0.68092267543933094</v>
      </c>
      <c r="J154" s="650">
        <v>1675193</v>
      </c>
      <c r="K154" s="206">
        <f t="shared" si="24"/>
        <v>1.1000051397188699</v>
      </c>
      <c r="L154" s="650">
        <v>3382839</v>
      </c>
      <c r="M154" s="206">
        <f t="shared" si="29"/>
        <v>0.51799604216307904</v>
      </c>
      <c r="N154" s="650">
        <v>161912</v>
      </c>
      <c r="O154" s="206">
        <f t="shared" si="26"/>
        <v>1.0442143804052775</v>
      </c>
    </row>
    <row r="155" spans="1:15">
      <c r="A155" s="660" t="s">
        <v>1612</v>
      </c>
      <c r="B155" s="650">
        <v>32314385</v>
      </c>
      <c r="C155" s="206">
        <f t="shared" si="27"/>
        <v>0.71697483626262482</v>
      </c>
      <c r="D155" s="650">
        <v>3944006</v>
      </c>
      <c r="E155" s="206">
        <f t="shared" si="28"/>
        <v>0.7604434668185478</v>
      </c>
      <c r="F155" s="650">
        <v>27033094</v>
      </c>
      <c r="G155" s="206">
        <f t="shared" si="22"/>
        <v>0.75496153224429541</v>
      </c>
      <c r="H155" s="650">
        <v>5281291</v>
      </c>
      <c r="I155" s="206">
        <f t="shared" si="23"/>
        <v>0.54571731702141668</v>
      </c>
      <c r="J155" s="650">
        <v>1728024</v>
      </c>
      <c r="K155" s="206">
        <f t="shared" si="24"/>
        <v>0.98463992723088001</v>
      </c>
      <c r="L155" s="650">
        <v>3390270</v>
      </c>
      <c r="M155" s="206">
        <f t="shared" si="29"/>
        <v>0.37939382300491048</v>
      </c>
      <c r="N155" s="650">
        <v>162997</v>
      </c>
      <c r="O155" s="206">
        <f t="shared" si="26"/>
        <v>0.84743111675299509</v>
      </c>
    </row>
    <row r="156" spans="1:15">
      <c r="A156" s="660" t="s">
        <v>1623</v>
      </c>
      <c r="B156" s="650">
        <v>32856323</v>
      </c>
      <c r="C156" s="206">
        <f t="shared" si="27"/>
        <v>0.57056738053102596</v>
      </c>
      <c r="D156" s="650">
        <v>4026113</v>
      </c>
      <c r="E156" s="206">
        <f t="shared" si="28"/>
        <v>0.61937964135729651</v>
      </c>
      <c r="F156" s="650">
        <v>27512614</v>
      </c>
      <c r="G156" s="206">
        <f t="shared" si="22"/>
        <v>0.60378489919120615</v>
      </c>
      <c r="H156" s="650">
        <v>5343709</v>
      </c>
      <c r="I156" s="206">
        <f t="shared" si="23"/>
        <v>0.41922474344867555</v>
      </c>
      <c r="J156" s="650">
        <v>1783541</v>
      </c>
      <c r="K156" s="206">
        <f t="shared" si="24"/>
        <v>0.86546670111276947</v>
      </c>
      <c r="L156" s="650">
        <v>3396467</v>
      </c>
      <c r="M156" s="206">
        <f t="shared" si="29"/>
        <v>0.25252775944152911</v>
      </c>
      <c r="N156" s="650">
        <v>163701</v>
      </c>
      <c r="O156" s="206">
        <f t="shared" si="26"/>
        <v>0.67970818198608629</v>
      </c>
    </row>
    <row r="157" spans="1:15">
      <c r="A157" s="660" t="s">
        <v>1624</v>
      </c>
      <c r="B157" s="715">
        <v>33375305</v>
      </c>
      <c r="C157" s="206">
        <f t="shared" si="27"/>
        <v>0.43770078357961262</v>
      </c>
      <c r="D157" s="715">
        <v>4054754</v>
      </c>
      <c r="E157" s="206">
        <f t="shared" si="28"/>
        <v>0.4762806829240942</v>
      </c>
      <c r="F157" s="715">
        <v>27914583</v>
      </c>
      <c r="G157" s="206">
        <f t="shared" si="22"/>
        <v>0.46128931039515447</v>
      </c>
      <c r="H157" s="715">
        <v>5460722</v>
      </c>
      <c r="I157" s="206">
        <f t="shared" si="23"/>
        <v>0.32810867064900662</v>
      </c>
      <c r="J157" s="715">
        <v>1842266</v>
      </c>
      <c r="K157" s="206">
        <f t="shared" si="24"/>
        <v>0.77986912798039143</v>
      </c>
      <c r="L157" s="715">
        <v>3454122</v>
      </c>
      <c r="M157" s="206">
        <f t="shared" si="29"/>
        <v>0.16312622740166643</v>
      </c>
      <c r="N157" s="715">
        <v>164334</v>
      </c>
      <c r="O157" s="206">
        <f t="shared" si="26"/>
        <v>0.53715344034122792</v>
      </c>
    </row>
    <row r="158" spans="1:15">
      <c r="A158" s="660" t="s">
        <v>1625</v>
      </c>
      <c r="B158" s="715">
        <v>33837688</v>
      </c>
      <c r="C158" s="206">
        <f t="shared" si="27"/>
        <v>0.33853059410016573</v>
      </c>
      <c r="D158" s="715">
        <v>4097188</v>
      </c>
      <c r="E158" s="206">
        <f t="shared" si="28"/>
        <v>0.3679655009388681</v>
      </c>
      <c r="F158" s="715">
        <v>28298573</v>
      </c>
      <c r="G158" s="206">
        <f t="shared" si="22"/>
        <v>0.35548955207337374</v>
      </c>
      <c r="H158" s="715">
        <v>5539115</v>
      </c>
      <c r="I158" s="206">
        <f t="shared" si="23"/>
        <v>0.2581137452943798</v>
      </c>
      <c r="J158" s="715">
        <v>1877724</v>
      </c>
      <c r="K158" s="206">
        <f t="shared" si="24"/>
        <v>0.67075132576431651</v>
      </c>
      <c r="L158" s="715">
        <v>3498437</v>
      </c>
      <c r="M158" s="206">
        <f t="shared" si="29"/>
        <v>0.10623038528245984</v>
      </c>
      <c r="N158" s="715">
        <v>162954</v>
      </c>
      <c r="O158" s="206">
        <f t="shared" si="26"/>
        <v>0.40056210195188613</v>
      </c>
    </row>
    <row r="159" spans="1:15">
      <c r="A159" s="660" t="s">
        <v>1626</v>
      </c>
      <c r="B159" s="715">
        <v>34289345</v>
      </c>
      <c r="C159" s="206">
        <f t="shared" si="27"/>
        <v>0.27744772171657534</v>
      </c>
      <c r="D159" s="715">
        <v>4131099</v>
      </c>
      <c r="E159" s="206">
        <f t="shared" si="28"/>
        <v>0.29609449121274639</v>
      </c>
      <c r="F159" s="715">
        <v>28657111</v>
      </c>
      <c r="G159" s="206">
        <f t="shared" si="22"/>
        <v>0.28878683790221199</v>
      </c>
      <c r="H159" s="715">
        <v>5632234</v>
      </c>
      <c r="I159" s="206">
        <f t="shared" si="23"/>
        <v>0.22271161942424225</v>
      </c>
      <c r="J159" s="715">
        <v>1915008</v>
      </c>
      <c r="K159" s="206">
        <f t="shared" si="24"/>
        <v>0.60274113620899328</v>
      </c>
      <c r="L159" s="715">
        <v>3555320</v>
      </c>
      <c r="M159" s="206">
        <f t="shared" si="29"/>
        <v>8.1443790668360314E-2</v>
      </c>
      <c r="N159" s="715">
        <v>161906</v>
      </c>
      <c r="O159" s="206">
        <f>(N159-N147)/N147</f>
        <v>0.30626240459554965</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I138" sqref="I138:I140"/>
    </sheetView>
  </sheetViews>
  <sheetFormatPr defaultRowHeight="14.5"/>
  <sheetData>
    <row r="1" spans="1:109" s="3" customFormat="1" ht="23.15" customHeight="1" thickBot="1">
      <c r="A1" s="170" t="s">
        <v>518</v>
      </c>
      <c r="B1" s="184"/>
      <c r="C1" s="185"/>
      <c r="D1" s="133"/>
      <c r="E1" s="133"/>
      <c r="F1" s="133"/>
      <c r="G1" s="133"/>
      <c r="H1" s="133"/>
      <c r="I1" s="25"/>
      <c r="J1" s="25"/>
    </row>
    <row r="2" spans="1:109" s="3" customFormat="1" ht="23.15" customHeight="1" thickTop="1">
      <c r="A2" s="171" t="s">
        <v>514</v>
      </c>
      <c r="B2" s="184"/>
      <c r="C2" s="185"/>
      <c r="D2" s="133"/>
      <c r="E2" s="133"/>
      <c r="F2" s="133"/>
      <c r="G2" s="133"/>
      <c r="H2" s="133"/>
      <c r="I2" s="25"/>
      <c r="J2" s="25"/>
    </row>
    <row r="3" spans="1:109" s="113" customFormat="1" ht="23.15" customHeight="1">
      <c r="A3" s="186" t="s">
        <v>499</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46" customFormat="1" ht="23.15" customHeight="1">
      <c r="A4" s="171" t="s">
        <v>497</v>
      </c>
      <c r="B4" s="187"/>
      <c r="C4" s="188"/>
      <c r="D4" s="189"/>
      <c r="E4" s="189"/>
      <c r="F4" s="189"/>
      <c r="G4" s="189"/>
      <c r="H4" s="189"/>
      <c r="I4" s="189"/>
      <c r="J4" s="189"/>
      <c r="K4" s="182"/>
      <c r="L4" s="182"/>
      <c r="M4" s="182"/>
      <c r="N4" s="182"/>
    </row>
    <row r="5" spans="1:109" s="46" customFormat="1" ht="23.15" customHeight="1">
      <c r="A5" s="171" t="s">
        <v>498</v>
      </c>
      <c r="B5" s="187"/>
      <c r="C5" s="188"/>
      <c r="D5" s="189"/>
      <c r="E5" s="189"/>
      <c r="F5" s="189"/>
      <c r="G5" s="189"/>
      <c r="H5" s="189"/>
      <c r="I5" s="189"/>
      <c r="J5" s="189"/>
      <c r="K5" s="182"/>
      <c r="L5" s="182"/>
      <c r="M5" s="182"/>
      <c r="N5" s="182"/>
    </row>
    <row r="6" spans="1:109" s="3" customFormat="1" ht="23.15" customHeight="1">
      <c r="A6" s="173" t="s">
        <v>501</v>
      </c>
      <c r="B6" s="163"/>
      <c r="C6" s="165"/>
      <c r="D6" s="23"/>
      <c r="E6" s="23"/>
      <c r="F6" s="23"/>
      <c r="G6" s="23"/>
      <c r="H6" s="23"/>
      <c r="I6" s="23"/>
      <c r="J6" s="23"/>
      <c r="K6" s="23"/>
      <c r="L6" s="23"/>
      <c r="M6" s="23"/>
      <c r="N6" s="23"/>
    </row>
    <row r="7" spans="1:109" s="4" customFormat="1" ht="23.15" customHeight="1">
      <c r="A7" s="174" t="s">
        <v>97</v>
      </c>
    </row>
  </sheetData>
  <hyperlinks>
    <hyperlink ref="A7" location="Contents!A1" display="&lt;&lt; link back to contents &gt;&g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58"/>
  <sheetViews>
    <sheetView showGridLines="0" workbookViewId="0">
      <pane xSplit="1" ySplit="7" topLeftCell="B143" activePane="bottomRight" state="frozen"/>
      <selection pane="topRight" activeCell="B1" sqref="B1"/>
      <selection pane="bottomLeft" activeCell="A8" sqref="A8"/>
      <selection pane="bottomRight" activeCell="E157" sqref="E157"/>
    </sheetView>
  </sheetViews>
  <sheetFormatPr defaultColWidth="8.7265625" defaultRowHeight="26.65" customHeight="1"/>
  <cols>
    <col min="1" max="1" width="22.26953125" style="1" customWidth="1"/>
    <col min="2" max="2" width="14.7265625" style="224" customWidth="1"/>
    <col min="3" max="3" width="14.7265625" style="135" customWidth="1"/>
    <col min="4" max="4" width="14.7265625" style="224" customWidth="1"/>
    <col min="5" max="5" width="14.7265625" style="135" customWidth="1"/>
    <col min="6" max="6" width="14.7265625" style="224" customWidth="1"/>
    <col min="7" max="7" width="14.7265625" style="135" customWidth="1"/>
    <col min="8" max="8" width="14.7265625" style="224" customWidth="1"/>
    <col min="9" max="9" width="14.7265625" style="135" customWidth="1"/>
    <col min="10" max="10" width="14.7265625" style="224" customWidth="1"/>
    <col min="11" max="11" width="14.7265625" style="135" customWidth="1"/>
    <col min="12" max="12" width="14.7265625" style="224" customWidth="1"/>
    <col min="13" max="13" width="14.7265625" style="135" customWidth="1"/>
    <col min="14" max="14" width="14.7265625" style="224" customWidth="1"/>
    <col min="15" max="15" width="14.7265625" style="135" customWidth="1"/>
    <col min="16" max="192" width="13.7265625" style="1" customWidth="1"/>
    <col min="193" max="16384" width="8.7265625" style="1"/>
  </cols>
  <sheetData>
    <row r="1" spans="1:120" s="3" customFormat="1" ht="26.65" customHeight="1" thickBot="1">
      <c r="A1" s="213" t="s">
        <v>519</v>
      </c>
      <c r="B1" s="217"/>
      <c r="C1" s="209"/>
      <c r="D1" s="217"/>
      <c r="E1" s="209"/>
      <c r="F1" s="217"/>
      <c r="G1" s="209"/>
      <c r="H1" s="217"/>
      <c r="I1" s="209"/>
      <c r="J1" s="217"/>
      <c r="K1" s="209"/>
      <c r="L1" s="217"/>
      <c r="M1" s="209"/>
      <c r="N1" s="217"/>
      <c r="O1" s="209"/>
      <c r="P1" s="26"/>
      <c r="Q1" s="26"/>
      <c r="R1" s="26"/>
      <c r="S1" s="26"/>
      <c r="T1" s="26"/>
      <c r="U1" s="26"/>
    </row>
    <row r="2" spans="1:120" s="3" customFormat="1" ht="26.6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6.65" customHeight="1">
      <c r="A3" s="25" t="s">
        <v>499</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6.65" customHeight="1">
      <c r="A4" s="114" t="s">
        <v>497</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3" customFormat="1" ht="26.65" customHeight="1">
      <c r="A5" s="114" t="s">
        <v>515</v>
      </c>
      <c r="B5" s="220"/>
      <c r="C5" s="148"/>
      <c r="D5" s="220"/>
      <c r="E5" s="148"/>
      <c r="F5" s="220"/>
      <c r="G5" s="148"/>
      <c r="H5" s="220"/>
      <c r="I5" s="148"/>
      <c r="J5" s="220"/>
      <c r="K5" s="148"/>
      <c r="L5" s="220"/>
      <c r="M5" s="148"/>
      <c r="N5" s="220"/>
      <c r="O5" s="148"/>
      <c r="P5" s="203"/>
      <c r="Q5" s="203"/>
      <c r="R5" s="203"/>
      <c r="S5" s="203"/>
      <c r="T5" s="203"/>
      <c r="U5" s="203"/>
      <c r="V5" s="23"/>
      <c r="W5" s="23"/>
      <c r="X5" s="23"/>
      <c r="Y5" s="23"/>
    </row>
    <row r="6" spans="1:120" s="4" customFormat="1" ht="26.65" customHeight="1">
      <c r="A6" s="214" t="s">
        <v>97</v>
      </c>
      <c r="B6" s="221"/>
      <c r="C6" s="106"/>
      <c r="D6" s="221"/>
      <c r="E6" s="106"/>
      <c r="F6" s="221"/>
      <c r="G6" s="106"/>
      <c r="H6" s="221"/>
      <c r="I6" s="106"/>
      <c r="J6" s="221"/>
      <c r="K6" s="106"/>
      <c r="L6" s="221"/>
      <c r="M6" s="106"/>
      <c r="N6" s="221"/>
      <c r="O6" s="106"/>
      <c r="P6" s="48"/>
      <c r="Q6" s="48"/>
      <c r="R6" s="48"/>
      <c r="S6" s="48"/>
      <c r="T6" s="48"/>
      <c r="U6" s="48"/>
    </row>
    <row r="7" spans="1:120" s="113" customFormat="1" ht="26.65" customHeight="1">
      <c r="A7" s="216" t="s">
        <v>323</v>
      </c>
      <c r="B7" s="222" t="s">
        <v>89</v>
      </c>
      <c r="C7" s="215" t="s">
        <v>507</v>
      </c>
      <c r="D7" s="225" t="s">
        <v>90</v>
      </c>
      <c r="E7" s="215" t="s">
        <v>508</v>
      </c>
      <c r="F7" s="225" t="s">
        <v>91</v>
      </c>
      <c r="G7" s="215" t="s">
        <v>509</v>
      </c>
      <c r="H7" s="222" t="s">
        <v>92</v>
      </c>
      <c r="I7" s="215" t="s">
        <v>510</v>
      </c>
      <c r="J7" s="225" t="s">
        <v>93</v>
      </c>
      <c r="K7" s="215" t="s">
        <v>511</v>
      </c>
      <c r="L7" s="225" t="s">
        <v>94</v>
      </c>
      <c r="M7" s="215" t="s">
        <v>512</v>
      </c>
      <c r="N7" s="225" t="s">
        <v>95</v>
      </c>
      <c r="O7" s="215" t="s">
        <v>513</v>
      </c>
      <c r="P7" s="201"/>
      <c r="Q7" s="201"/>
      <c r="R7" s="201"/>
      <c r="S7" s="201"/>
      <c r="T7" s="201"/>
      <c r="U7" s="201"/>
    </row>
    <row r="8" spans="1:120" s="207" customFormat="1" ht="26.65" customHeight="1">
      <c r="A8" s="659" t="s">
        <v>761</v>
      </c>
      <c r="B8" s="686">
        <v>173353917</v>
      </c>
      <c r="C8" s="687"/>
      <c r="D8" s="686">
        <v>61040828</v>
      </c>
      <c r="E8" s="687"/>
      <c r="F8" s="686">
        <v>171599300</v>
      </c>
      <c r="G8" s="687"/>
      <c r="H8" s="686">
        <v>1754617</v>
      </c>
      <c r="I8" s="687"/>
      <c r="J8" s="686">
        <v>62886</v>
      </c>
      <c r="K8" s="687"/>
      <c r="L8" s="686">
        <v>1626466</v>
      </c>
      <c r="M8" s="687"/>
      <c r="N8" s="686">
        <v>65265</v>
      </c>
      <c r="O8" s="687"/>
    </row>
    <row r="9" spans="1:120" s="207" customFormat="1" ht="26.65" customHeight="1">
      <c r="A9" s="660" t="s">
        <v>762</v>
      </c>
      <c r="B9" s="223">
        <v>173773350</v>
      </c>
      <c r="C9" s="133"/>
      <c r="D9" s="223">
        <v>61207475</v>
      </c>
      <c r="E9" s="133"/>
      <c r="F9" s="223">
        <v>172033276</v>
      </c>
      <c r="G9" s="133"/>
      <c r="H9" s="223">
        <v>1740074</v>
      </c>
      <c r="I9" s="133"/>
      <c r="J9" s="223">
        <v>60687</v>
      </c>
      <c r="K9" s="133"/>
      <c r="L9" s="223">
        <v>1614444</v>
      </c>
      <c r="M9" s="133"/>
      <c r="N9" s="223">
        <v>64943</v>
      </c>
      <c r="O9" s="133"/>
    </row>
    <row r="10" spans="1:120" s="207" customFormat="1" ht="26.65" customHeight="1">
      <c r="A10" s="660" t="s">
        <v>763</v>
      </c>
      <c r="B10" s="223">
        <v>173803559</v>
      </c>
      <c r="C10" s="133"/>
      <c r="D10" s="223">
        <v>61224308</v>
      </c>
      <c r="E10" s="133"/>
      <c r="F10" s="223">
        <v>172067094</v>
      </c>
      <c r="G10" s="133"/>
      <c r="H10" s="223">
        <v>1736465</v>
      </c>
      <c r="I10" s="133"/>
      <c r="J10" s="223">
        <v>58311</v>
      </c>
      <c r="K10" s="133"/>
      <c r="L10" s="223">
        <v>1614090</v>
      </c>
      <c r="M10" s="133"/>
      <c r="N10" s="223">
        <v>64064</v>
      </c>
      <c r="O10" s="133"/>
    </row>
    <row r="11" spans="1:120" s="207" customFormat="1" ht="26.65" customHeight="1">
      <c r="A11" s="660" t="s">
        <v>764</v>
      </c>
      <c r="B11" s="223">
        <v>173687681</v>
      </c>
      <c r="C11" s="133"/>
      <c r="D11" s="223">
        <v>61304132</v>
      </c>
      <c r="E11" s="133"/>
      <c r="F11" s="223">
        <v>171961255</v>
      </c>
      <c r="G11" s="133"/>
      <c r="H11" s="223">
        <v>1726426</v>
      </c>
      <c r="I11" s="133"/>
      <c r="J11" s="223">
        <v>54622</v>
      </c>
      <c r="K11" s="133"/>
      <c r="L11" s="223">
        <v>1608415</v>
      </c>
      <c r="M11" s="133"/>
      <c r="N11" s="223">
        <v>63389</v>
      </c>
      <c r="O11" s="133"/>
    </row>
    <row r="12" spans="1:120" s="207" customFormat="1" ht="26.65" customHeight="1">
      <c r="A12" s="660" t="s">
        <v>765</v>
      </c>
      <c r="B12" s="223">
        <v>177431163</v>
      </c>
      <c r="C12" s="133"/>
      <c r="D12" s="223">
        <v>62649332</v>
      </c>
      <c r="E12" s="133"/>
      <c r="F12" s="223">
        <v>175691645</v>
      </c>
      <c r="G12" s="133"/>
      <c r="H12" s="223">
        <v>1739518</v>
      </c>
      <c r="I12" s="133"/>
      <c r="J12" s="223">
        <v>53625</v>
      </c>
      <c r="K12" s="133"/>
      <c r="L12" s="223">
        <v>1623625</v>
      </c>
      <c r="M12" s="133"/>
      <c r="N12" s="223">
        <v>62268</v>
      </c>
      <c r="O12" s="133"/>
    </row>
    <row r="13" spans="1:120" s="207" customFormat="1" ht="26.65" customHeight="1">
      <c r="A13" s="660" t="s">
        <v>766</v>
      </c>
      <c r="B13" s="223">
        <v>178622088</v>
      </c>
      <c r="C13" s="133"/>
      <c r="D13" s="223">
        <v>63213463</v>
      </c>
      <c r="E13" s="133"/>
      <c r="F13" s="223">
        <v>176884907</v>
      </c>
      <c r="G13" s="133"/>
      <c r="H13" s="223">
        <v>1737181</v>
      </c>
      <c r="I13" s="133"/>
      <c r="J13" s="223">
        <v>52790</v>
      </c>
      <c r="K13" s="133"/>
      <c r="L13" s="223">
        <v>1622666</v>
      </c>
      <c r="M13" s="133"/>
      <c r="N13" s="223">
        <v>61725</v>
      </c>
      <c r="O13" s="133"/>
    </row>
    <row r="14" spans="1:120" s="207" customFormat="1" ht="26.65" customHeight="1">
      <c r="A14" s="660" t="s">
        <v>767</v>
      </c>
      <c r="B14" s="223">
        <v>179338744</v>
      </c>
      <c r="C14" s="133"/>
      <c r="D14" s="223">
        <v>63578677</v>
      </c>
      <c r="E14" s="133"/>
      <c r="F14" s="223">
        <v>177614965</v>
      </c>
      <c r="G14" s="133"/>
      <c r="H14" s="223">
        <v>1723779</v>
      </c>
      <c r="I14" s="133"/>
      <c r="J14" s="223">
        <v>51061</v>
      </c>
      <c r="K14" s="133"/>
      <c r="L14" s="223">
        <v>1612355</v>
      </c>
      <c r="M14" s="133"/>
      <c r="N14" s="223">
        <v>60363</v>
      </c>
      <c r="O14" s="133"/>
    </row>
    <row r="15" spans="1:120" s="207" customFormat="1" ht="26.65" customHeight="1">
      <c r="A15" s="660" t="s">
        <v>768</v>
      </c>
      <c r="B15" s="223">
        <v>179931137</v>
      </c>
      <c r="C15" s="133"/>
      <c r="D15" s="223">
        <v>63800409</v>
      </c>
      <c r="E15" s="133"/>
      <c r="F15" s="223">
        <v>178237764</v>
      </c>
      <c r="G15" s="133"/>
      <c r="H15" s="223">
        <v>1693373</v>
      </c>
      <c r="I15" s="133"/>
      <c r="J15" s="223">
        <v>50631</v>
      </c>
      <c r="K15" s="133"/>
      <c r="L15" s="223">
        <v>1582749</v>
      </c>
      <c r="M15" s="133"/>
      <c r="N15" s="223">
        <v>59993</v>
      </c>
      <c r="O15" s="133"/>
    </row>
    <row r="16" spans="1:120" s="207" customFormat="1" ht="26.65" customHeight="1">
      <c r="A16" s="660" t="s">
        <v>769</v>
      </c>
      <c r="B16" s="223">
        <v>180223505</v>
      </c>
      <c r="C16" s="133"/>
      <c r="D16" s="223">
        <v>63895590</v>
      </c>
      <c r="E16" s="133"/>
      <c r="F16" s="223">
        <v>178541347</v>
      </c>
      <c r="G16" s="133"/>
      <c r="H16" s="223">
        <v>1682158</v>
      </c>
      <c r="I16" s="133"/>
      <c r="J16" s="223">
        <v>47742</v>
      </c>
      <c r="K16" s="133"/>
      <c r="L16" s="223">
        <v>1575119</v>
      </c>
      <c r="M16" s="133"/>
      <c r="N16" s="223">
        <v>59297</v>
      </c>
      <c r="O16" s="133"/>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row>
    <row r="17" spans="1:63" s="25" customFormat="1" ht="26.65" customHeight="1">
      <c r="A17" s="660" t="s">
        <v>770</v>
      </c>
      <c r="B17" s="223">
        <v>180819146</v>
      </c>
      <c r="C17" s="133"/>
      <c r="D17" s="223">
        <v>64048920</v>
      </c>
      <c r="E17" s="133"/>
      <c r="F17" s="223">
        <v>179138596</v>
      </c>
      <c r="G17" s="133"/>
      <c r="H17" s="223">
        <v>1680550</v>
      </c>
      <c r="I17" s="133"/>
      <c r="J17" s="223">
        <v>47597</v>
      </c>
      <c r="K17" s="133"/>
      <c r="L17" s="223">
        <v>1575350</v>
      </c>
      <c r="M17" s="133"/>
      <c r="N17" s="223">
        <v>57603</v>
      </c>
      <c r="O17" s="133"/>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row>
    <row r="18" spans="1:63" s="25" customFormat="1" ht="26.65" customHeight="1">
      <c r="A18" s="660" t="s">
        <v>771</v>
      </c>
      <c r="B18" s="223">
        <v>180925345</v>
      </c>
      <c r="C18" s="133"/>
      <c r="D18" s="223">
        <v>64046541</v>
      </c>
      <c r="E18" s="133"/>
      <c r="F18" s="223">
        <v>179263588</v>
      </c>
      <c r="G18" s="133"/>
      <c r="H18" s="223">
        <v>1661757</v>
      </c>
      <c r="I18" s="133"/>
      <c r="J18" s="223">
        <v>45847</v>
      </c>
      <c r="K18" s="133"/>
      <c r="L18" s="223">
        <v>1560430</v>
      </c>
      <c r="M18" s="133"/>
      <c r="N18" s="223">
        <v>55480</v>
      </c>
      <c r="O18" s="133"/>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row>
    <row r="19" spans="1:63" s="25" customFormat="1" ht="26.65" customHeight="1">
      <c r="A19" s="660" t="s">
        <v>772</v>
      </c>
      <c r="B19" s="223">
        <v>180865771</v>
      </c>
      <c r="C19" s="133"/>
      <c r="D19" s="223">
        <v>64076151</v>
      </c>
      <c r="E19" s="133"/>
      <c r="F19" s="223">
        <v>179205276</v>
      </c>
      <c r="G19" s="133"/>
      <c r="H19" s="223">
        <v>1660495</v>
      </c>
      <c r="I19" s="133"/>
      <c r="J19" s="223">
        <v>45824</v>
      </c>
      <c r="K19" s="133"/>
      <c r="L19" s="223">
        <v>1560274</v>
      </c>
      <c r="M19" s="133"/>
      <c r="N19" s="223">
        <v>54397</v>
      </c>
      <c r="O19" s="133"/>
      <c r="U19" s="64"/>
    </row>
    <row r="20" spans="1:63" s="207" customFormat="1" ht="26.65" customHeight="1">
      <c r="A20" s="660" t="s">
        <v>748</v>
      </c>
      <c r="B20" s="223">
        <v>182013186</v>
      </c>
      <c r="C20" s="212">
        <f>(B20-B8)/B8</f>
        <v>4.9951389330302819E-2</v>
      </c>
      <c r="D20" s="223">
        <v>64729788</v>
      </c>
      <c r="E20" s="212">
        <f>(D20-D8)/D8</f>
        <v>6.0434304724700003E-2</v>
      </c>
      <c r="F20" s="223">
        <v>180348769</v>
      </c>
      <c r="G20" s="212">
        <f t="shared" ref="G20:G51" si="0">(F20-F8)/F8</f>
        <v>5.0987789577230207E-2</v>
      </c>
      <c r="H20" s="223">
        <v>1664417</v>
      </c>
      <c r="I20" s="212">
        <f t="shared" ref="I20:I51" si="1">(H20-H8)/H8</f>
        <v>-5.1407230181857354E-2</v>
      </c>
      <c r="J20" s="223">
        <v>46896</v>
      </c>
      <c r="K20" s="212">
        <f t="shared" ref="K20:K51" si="2">(J20-J8)/J8</f>
        <v>-0.25426963076042364</v>
      </c>
      <c r="L20" s="223">
        <v>1563655</v>
      </c>
      <c r="M20" s="212">
        <f t="shared" ref="M20:M51" si="3">(L20-L8)/L8</f>
        <v>-3.8618083624250371E-2</v>
      </c>
      <c r="N20" s="223">
        <v>53866</v>
      </c>
      <c r="O20" s="212">
        <f t="shared" ref="O20:O51" si="4">(N20-N8)/N8</f>
        <v>-0.17465716693480426</v>
      </c>
    </row>
    <row r="21" spans="1:63" s="207" customFormat="1" ht="26.65" customHeight="1">
      <c r="A21" s="661" t="s">
        <v>749</v>
      </c>
      <c r="B21" s="691">
        <v>182087985</v>
      </c>
      <c r="C21" s="692">
        <f t="shared" ref="C21:E84" si="5">(B21-B9)/B9</f>
        <v>4.7847584223933072E-2</v>
      </c>
      <c r="D21" s="691">
        <v>64873508</v>
      </c>
      <c r="E21" s="692">
        <f t="shared" si="5"/>
        <v>5.9895184370863198E-2</v>
      </c>
      <c r="F21" s="691">
        <v>180423773</v>
      </c>
      <c r="G21" s="692">
        <f t="shared" si="0"/>
        <v>4.8772523520391485E-2</v>
      </c>
      <c r="H21" s="691">
        <v>1664212</v>
      </c>
      <c r="I21" s="692">
        <f t="shared" si="1"/>
        <v>-4.3596996449576285E-2</v>
      </c>
      <c r="J21" s="691">
        <v>47502</v>
      </c>
      <c r="K21" s="692">
        <f t="shared" si="2"/>
        <v>-0.2172623461367344</v>
      </c>
      <c r="L21" s="691">
        <v>1563770</v>
      </c>
      <c r="M21" s="692">
        <f t="shared" si="3"/>
        <v>-3.1387895770927945E-2</v>
      </c>
      <c r="N21" s="691">
        <v>52940</v>
      </c>
      <c r="O21" s="212">
        <f t="shared" si="4"/>
        <v>-0.18482361455430146</v>
      </c>
    </row>
    <row r="22" spans="1:63" s="207" customFormat="1" ht="26.65" customHeight="1">
      <c r="A22" s="660" t="s">
        <v>750</v>
      </c>
      <c r="B22" s="223">
        <v>182399125</v>
      </c>
      <c r="C22" s="212">
        <f t="shared" si="5"/>
        <v>4.9455638592533081E-2</v>
      </c>
      <c r="D22" s="223">
        <v>65062973</v>
      </c>
      <c r="E22" s="212">
        <f t="shared" si="5"/>
        <v>6.2698381172393167E-2</v>
      </c>
      <c r="F22" s="223">
        <v>180735149</v>
      </c>
      <c r="G22" s="212">
        <f t="shared" si="0"/>
        <v>5.0376017857313264E-2</v>
      </c>
      <c r="H22" s="223">
        <v>1663976</v>
      </c>
      <c r="I22" s="212">
        <f t="shared" si="1"/>
        <v>-4.1745154667672542E-2</v>
      </c>
      <c r="J22" s="223">
        <v>49402</v>
      </c>
      <c r="K22" s="212">
        <f t="shared" si="2"/>
        <v>-0.1527842088113735</v>
      </c>
      <c r="L22" s="223">
        <v>1562446</v>
      </c>
      <c r="M22" s="212">
        <f t="shared" si="3"/>
        <v>-3.1995737536320776E-2</v>
      </c>
      <c r="N22" s="223">
        <v>52128</v>
      </c>
      <c r="O22" s="212">
        <f t="shared" si="4"/>
        <v>-0.18631368631368631</v>
      </c>
    </row>
    <row r="23" spans="1:63" ht="26.65" customHeight="1">
      <c r="A23" s="660" t="s">
        <v>751</v>
      </c>
      <c r="B23" s="223">
        <v>183033819</v>
      </c>
      <c r="C23" s="212">
        <f t="shared" si="5"/>
        <v>5.3810022369980288E-2</v>
      </c>
      <c r="D23" s="223">
        <v>65446406</v>
      </c>
      <c r="E23" s="212">
        <f t="shared" si="5"/>
        <v>6.7569246392722757E-2</v>
      </c>
      <c r="F23" s="223">
        <v>181365336</v>
      </c>
      <c r="G23" s="212">
        <f t="shared" si="0"/>
        <v>5.4687208464488123E-2</v>
      </c>
      <c r="H23" s="223">
        <v>1668483</v>
      </c>
      <c r="I23" s="212">
        <f t="shared" si="1"/>
        <v>-3.3562400010194469E-2</v>
      </c>
      <c r="J23" s="223">
        <v>54991</v>
      </c>
      <c r="K23" s="212">
        <f t="shared" si="2"/>
        <v>6.7555197539452966E-3</v>
      </c>
      <c r="L23" s="223">
        <v>1562271</v>
      </c>
      <c r="M23" s="212">
        <f t="shared" si="3"/>
        <v>-2.8689113195288531E-2</v>
      </c>
      <c r="N23" s="223">
        <v>51221</v>
      </c>
      <c r="O23" s="212">
        <f t="shared" si="4"/>
        <v>-0.19195759516635377</v>
      </c>
    </row>
    <row r="24" spans="1:63" ht="26.65" customHeight="1">
      <c r="A24" s="660" t="s">
        <v>752</v>
      </c>
      <c r="B24" s="223">
        <v>182906594</v>
      </c>
      <c r="C24" s="212">
        <f t="shared" si="5"/>
        <v>3.0859466327231366E-2</v>
      </c>
      <c r="D24" s="223">
        <v>65436894</v>
      </c>
      <c r="E24" s="212">
        <f t="shared" si="5"/>
        <v>4.4494680326360066E-2</v>
      </c>
      <c r="F24" s="223">
        <v>181236417</v>
      </c>
      <c r="G24" s="212">
        <f t="shared" si="0"/>
        <v>3.1559679459999365E-2</v>
      </c>
      <c r="H24" s="223">
        <v>1670177</v>
      </c>
      <c r="I24" s="212">
        <f t="shared" si="1"/>
        <v>-3.9862191710577297E-2</v>
      </c>
      <c r="J24" s="223">
        <v>65193</v>
      </c>
      <c r="K24" s="212">
        <f t="shared" si="2"/>
        <v>0.21572027972027971</v>
      </c>
      <c r="L24" s="223">
        <v>1554810</v>
      </c>
      <c r="M24" s="212">
        <f t="shared" si="3"/>
        <v>-4.2383555316036645E-2</v>
      </c>
      <c r="N24" s="223">
        <v>50174</v>
      </c>
      <c r="O24" s="212">
        <f t="shared" si="4"/>
        <v>-0.19422496306288944</v>
      </c>
    </row>
    <row r="25" spans="1:63" ht="26.65" customHeight="1">
      <c r="A25" s="660" t="s">
        <v>753</v>
      </c>
      <c r="B25" s="223">
        <v>182701051</v>
      </c>
      <c r="C25" s="212">
        <f t="shared" si="5"/>
        <v>2.2835714472221377E-2</v>
      </c>
      <c r="D25" s="223">
        <v>65379157</v>
      </c>
      <c r="E25" s="212">
        <f t="shared" si="5"/>
        <v>3.4260011985105136E-2</v>
      </c>
      <c r="F25" s="223">
        <v>181021665</v>
      </c>
      <c r="G25" s="212">
        <f t="shared" si="0"/>
        <v>2.3386721174577095E-2</v>
      </c>
      <c r="H25" s="223">
        <v>1679386</v>
      </c>
      <c r="I25" s="212">
        <f t="shared" si="1"/>
        <v>-3.3269417521835661E-2</v>
      </c>
      <c r="J25" s="223">
        <v>75713</v>
      </c>
      <c r="K25" s="212">
        <f t="shared" si="2"/>
        <v>0.43422996779693124</v>
      </c>
      <c r="L25" s="223">
        <v>1555966</v>
      </c>
      <c r="M25" s="212">
        <f t="shared" si="3"/>
        <v>-4.1105193551846157E-2</v>
      </c>
      <c r="N25" s="223">
        <v>47707</v>
      </c>
      <c r="O25" s="212">
        <f t="shared" si="4"/>
        <v>-0.22710409072498988</v>
      </c>
    </row>
    <row r="26" spans="1:63" ht="26.65" customHeight="1">
      <c r="A26" s="660" t="s">
        <v>754</v>
      </c>
      <c r="B26" s="223">
        <v>183140284</v>
      </c>
      <c r="C26" s="212">
        <f t="shared" si="5"/>
        <v>2.1197538887637129E-2</v>
      </c>
      <c r="D26" s="223">
        <v>65476603</v>
      </c>
      <c r="E26" s="212">
        <f t="shared" si="5"/>
        <v>2.9851612042823727E-2</v>
      </c>
      <c r="F26" s="223">
        <v>181452589</v>
      </c>
      <c r="G26" s="212">
        <f t="shared" si="0"/>
        <v>2.1606422634489159E-2</v>
      </c>
      <c r="H26" s="223">
        <v>1687695</v>
      </c>
      <c r="I26" s="212">
        <f t="shared" si="1"/>
        <v>-2.0933077848146426E-2</v>
      </c>
      <c r="J26" s="223">
        <v>79439</v>
      </c>
      <c r="K26" s="212">
        <f t="shared" si="2"/>
        <v>0.55576663206752708</v>
      </c>
      <c r="L26" s="223">
        <v>1562506</v>
      </c>
      <c r="M26" s="212">
        <f t="shared" si="3"/>
        <v>-3.0916888650452289E-2</v>
      </c>
      <c r="N26" s="223">
        <v>45750</v>
      </c>
      <c r="O26" s="212">
        <f t="shared" si="4"/>
        <v>-0.24208538343024699</v>
      </c>
    </row>
    <row r="27" spans="1:63" ht="26.65" customHeight="1">
      <c r="A27" s="660" t="s">
        <v>755</v>
      </c>
      <c r="B27" s="223">
        <v>182764816</v>
      </c>
      <c r="C27" s="212">
        <f t="shared" si="5"/>
        <v>1.5748686120957485E-2</v>
      </c>
      <c r="D27" s="223">
        <v>65168934</v>
      </c>
      <c r="E27" s="212">
        <f t="shared" si="5"/>
        <v>2.1450097600471497E-2</v>
      </c>
      <c r="F27" s="223">
        <v>181095005</v>
      </c>
      <c r="G27" s="212">
        <f t="shared" si="0"/>
        <v>1.6030502941004131E-2</v>
      </c>
      <c r="H27" s="223">
        <v>1669811</v>
      </c>
      <c r="I27" s="212">
        <f t="shared" si="1"/>
        <v>-1.3914240985299755E-2</v>
      </c>
      <c r="J27" s="223">
        <v>77957</v>
      </c>
      <c r="K27" s="212">
        <f t="shared" si="2"/>
        <v>0.5397088740099939</v>
      </c>
      <c r="L27" s="223">
        <v>1547444</v>
      </c>
      <c r="M27" s="212">
        <f t="shared" si="3"/>
        <v>-2.2306126871664427E-2</v>
      </c>
      <c r="N27" s="223">
        <v>44410</v>
      </c>
      <c r="O27" s="212">
        <f t="shared" si="4"/>
        <v>-0.25974697047988932</v>
      </c>
    </row>
    <row r="28" spans="1:63" ht="26.65" customHeight="1">
      <c r="A28" s="660" t="s">
        <v>756</v>
      </c>
      <c r="B28" s="223">
        <v>182716332</v>
      </c>
      <c r="C28" s="212">
        <f t="shared" si="5"/>
        <v>1.3831863940277935E-2</v>
      </c>
      <c r="D28" s="223">
        <v>65036902</v>
      </c>
      <c r="E28" s="212">
        <f t="shared" si="5"/>
        <v>1.7862140407499172E-2</v>
      </c>
      <c r="F28" s="223">
        <v>181048551</v>
      </c>
      <c r="G28" s="212">
        <f t="shared" si="0"/>
        <v>1.404270798965127E-2</v>
      </c>
      <c r="H28" s="223">
        <v>1667781</v>
      </c>
      <c r="I28" s="212">
        <f t="shared" si="1"/>
        <v>-8.5467595790645109E-3</v>
      </c>
      <c r="J28" s="223">
        <v>78002</v>
      </c>
      <c r="K28" s="212">
        <f t="shared" si="2"/>
        <v>0.63382346780612464</v>
      </c>
      <c r="L28" s="223">
        <v>1546038</v>
      </c>
      <c r="M28" s="212">
        <f t="shared" si="3"/>
        <v>-1.8462732022151977E-2</v>
      </c>
      <c r="N28" s="223">
        <v>43741</v>
      </c>
      <c r="O28" s="212">
        <f t="shared" si="4"/>
        <v>-0.26234042194377455</v>
      </c>
    </row>
    <row r="29" spans="1:63" ht="26.65" customHeight="1">
      <c r="A29" s="660" t="s">
        <v>757</v>
      </c>
      <c r="B29" s="223">
        <v>182842424</v>
      </c>
      <c r="C29" s="212">
        <f t="shared" si="5"/>
        <v>1.1189511977896411E-2</v>
      </c>
      <c r="D29" s="223">
        <v>65070420</v>
      </c>
      <c r="E29" s="212">
        <f t="shared" si="5"/>
        <v>1.5948746676758951E-2</v>
      </c>
      <c r="F29" s="223">
        <v>181176562</v>
      </c>
      <c r="G29" s="212">
        <f t="shared" si="0"/>
        <v>1.1376476345722839E-2</v>
      </c>
      <c r="H29" s="223">
        <v>1665862</v>
      </c>
      <c r="I29" s="212">
        <f t="shared" si="1"/>
        <v>-8.7399958346969734E-3</v>
      </c>
      <c r="J29" s="223">
        <v>78119</v>
      </c>
      <c r="K29" s="212">
        <f t="shared" si="2"/>
        <v>0.6412589028720298</v>
      </c>
      <c r="L29" s="223">
        <v>1545486</v>
      </c>
      <c r="M29" s="212">
        <f t="shared" si="3"/>
        <v>-1.8957057161900531E-2</v>
      </c>
      <c r="N29" s="223">
        <v>42257</v>
      </c>
      <c r="O29" s="212">
        <f t="shared" si="4"/>
        <v>-0.2664097356040484</v>
      </c>
    </row>
    <row r="30" spans="1:63" ht="26.65" customHeight="1">
      <c r="A30" s="660" t="s">
        <v>758</v>
      </c>
      <c r="B30" s="223">
        <v>182853860</v>
      </c>
      <c r="C30" s="212">
        <f t="shared" si="5"/>
        <v>1.0659175473729233E-2</v>
      </c>
      <c r="D30" s="223">
        <v>65058775</v>
      </c>
      <c r="E30" s="212">
        <f t="shared" si="5"/>
        <v>1.5804663049640729E-2</v>
      </c>
      <c r="F30" s="223">
        <v>181202814</v>
      </c>
      <c r="G30" s="212">
        <f t="shared" si="0"/>
        <v>1.0817735055040849E-2</v>
      </c>
      <c r="H30" s="223">
        <v>1651046</v>
      </c>
      <c r="I30" s="212">
        <f t="shared" si="1"/>
        <v>-6.4455874113964915E-3</v>
      </c>
      <c r="J30" s="223">
        <v>78068</v>
      </c>
      <c r="K30" s="212">
        <f t="shared" si="2"/>
        <v>0.70279407594826271</v>
      </c>
      <c r="L30" s="223">
        <v>1531294</v>
      </c>
      <c r="M30" s="212">
        <f t="shared" si="3"/>
        <v>-1.8671776369334092E-2</v>
      </c>
      <c r="N30" s="223">
        <v>41684</v>
      </c>
      <c r="O30" s="212">
        <f t="shared" si="4"/>
        <v>-0.24866618601297766</v>
      </c>
    </row>
    <row r="31" spans="1:63" ht="26.65" customHeight="1">
      <c r="A31" s="660" t="s">
        <v>759</v>
      </c>
      <c r="B31" s="223">
        <v>183347222</v>
      </c>
      <c r="C31" s="212">
        <f t="shared" si="5"/>
        <v>1.3719848627411099E-2</v>
      </c>
      <c r="D31" s="223">
        <v>65213671</v>
      </c>
      <c r="E31" s="212">
        <f t="shared" si="5"/>
        <v>1.7752626870487273E-2</v>
      </c>
      <c r="F31" s="223">
        <v>181711710</v>
      </c>
      <c r="G31" s="212">
        <f t="shared" si="0"/>
        <v>1.3986385088349743E-2</v>
      </c>
      <c r="H31" s="223">
        <v>1635512</v>
      </c>
      <c r="I31" s="212">
        <f t="shared" si="1"/>
        <v>-1.5045513536626127E-2</v>
      </c>
      <c r="J31" s="223">
        <v>76343</v>
      </c>
      <c r="K31" s="212">
        <f t="shared" si="2"/>
        <v>0.66600471368715086</v>
      </c>
      <c r="L31" s="223">
        <v>1517260</v>
      </c>
      <c r="M31" s="212">
        <f t="shared" si="3"/>
        <v>-2.7568234810039775E-2</v>
      </c>
      <c r="N31" s="223">
        <v>41909</v>
      </c>
      <c r="O31" s="212">
        <f t="shared" si="4"/>
        <v>-0.22957148372152877</v>
      </c>
    </row>
    <row r="32" spans="1:63" ht="26.65" customHeight="1">
      <c r="A32" s="662" t="s">
        <v>645</v>
      </c>
      <c r="B32" s="693">
        <v>183539324</v>
      </c>
      <c r="C32" s="694">
        <f t="shared" si="5"/>
        <v>8.3847661454593738E-3</v>
      </c>
      <c r="D32" s="693">
        <v>65311397</v>
      </c>
      <c r="E32" s="694">
        <f t="shared" si="5"/>
        <v>8.9851831431921273E-3</v>
      </c>
      <c r="F32" s="693">
        <v>181911868</v>
      </c>
      <c r="G32" s="694">
        <f t="shared" si="0"/>
        <v>8.6670899317311118E-3</v>
      </c>
      <c r="H32" s="693">
        <v>1627456</v>
      </c>
      <c r="I32" s="694">
        <f t="shared" si="1"/>
        <v>-2.2206574434171244E-2</v>
      </c>
      <c r="J32" s="693">
        <v>73277</v>
      </c>
      <c r="K32" s="694">
        <f t="shared" si="2"/>
        <v>0.56254264756055949</v>
      </c>
      <c r="L32" s="693">
        <v>1512270</v>
      </c>
      <c r="M32" s="694">
        <f t="shared" si="3"/>
        <v>-3.286210832952282E-2</v>
      </c>
      <c r="N32" s="693">
        <v>41909</v>
      </c>
      <c r="O32" s="212">
        <f t="shared" si="4"/>
        <v>-0.2219767571380834</v>
      </c>
    </row>
    <row r="33" spans="1:15" ht="26.65" customHeight="1">
      <c r="A33" s="660" t="s">
        <v>646</v>
      </c>
      <c r="B33" s="223">
        <v>183512476</v>
      </c>
      <c r="C33" s="212">
        <f t="shared" si="5"/>
        <v>7.8230916773558666E-3</v>
      </c>
      <c r="D33" s="223">
        <v>65344928</v>
      </c>
      <c r="E33" s="212">
        <f t="shared" si="5"/>
        <v>7.2667567167787502E-3</v>
      </c>
      <c r="F33" s="223">
        <v>181898315</v>
      </c>
      <c r="G33" s="212">
        <f t="shared" si="0"/>
        <v>8.1726591539575E-3</v>
      </c>
      <c r="H33" s="223">
        <v>1614161</v>
      </c>
      <c r="I33" s="212">
        <f t="shared" si="1"/>
        <v>-3.0074894304331419E-2</v>
      </c>
      <c r="J33" s="223">
        <v>69040</v>
      </c>
      <c r="K33" s="212">
        <f t="shared" si="2"/>
        <v>0.45341248789524652</v>
      </c>
      <c r="L33" s="223">
        <v>1503212</v>
      </c>
      <c r="M33" s="212">
        <f t="shared" si="3"/>
        <v>-3.8725643796722026E-2</v>
      </c>
      <c r="N33" s="223">
        <v>41909</v>
      </c>
      <c r="O33" s="212">
        <f t="shared" si="4"/>
        <v>-0.20836796373252739</v>
      </c>
    </row>
    <row r="34" spans="1:15" ht="26.65" customHeight="1">
      <c r="A34" s="660" t="s">
        <v>647</v>
      </c>
      <c r="B34" s="223">
        <v>183478572</v>
      </c>
      <c r="C34" s="212">
        <f t="shared" si="5"/>
        <v>5.9180492230979723E-3</v>
      </c>
      <c r="D34" s="223">
        <v>65401576</v>
      </c>
      <c r="E34" s="212">
        <f t="shared" si="5"/>
        <v>5.2042349801629875E-3</v>
      </c>
      <c r="F34" s="223">
        <v>181879033</v>
      </c>
      <c r="G34" s="212">
        <f t="shared" si="0"/>
        <v>6.3290622013983571E-3</v>
      </c>
      <c r="H34" s="223">
        <v>1599539</v>
      </c>
      <c r="I34" s="212">
        <f t="shared" si="1"/>
        <v>-3.8724717183420916E-2</v>
      </c>
      <c r="J34" s="223">
        <v>64249</v>
      </c>
      <c r="K34" s="212">
        <f t="shared" si="2"/>
        <v>0.30053439132018944</v>
      </c>
      <c r="L34" s="223">
        <v>1493381</v>
      </c>
      <c r="M34" s="212">
        <f t="shared" si="3"/>
        <v>-4.4203127660091934E-2</v>
      </c>
      <c r="N34" s="223">
        <v>41909</v>
      </c>
      <c r="O34" s="212">
        <f t="shared" si="4"/>
        <v>-0.19603667894413751</v>
      </c>
    </row>
    <row r="35" spans="1:15" ht="26.65" customHeight="1">
      <c r="A35" s="660" t="s">
        <v>648</v>
      </c>
      <c r="B35" s="223">
        <v>183963754</v>
      </c>
      <c r="C35" s="212">
        <f t="shared" si="5"/>
        <v>5.080673096811688E-3</v>
      </c>
      <c r="D35" s="223">
        <v>65626755</v>
      </c>
      <c r="E35" s="212">
        <f t="shared" si="5"/>
        <v>2.7556746202381226E-3</v>
      </c>
      <c r="F35" s="223">
        <v>182375460</v>
      </c>
      <c r="G35" s="212">
        <f t="shared" si="0"/>
        <v>5.569553820361792E-3</v>
      </c>
      <c r="H35" s="223">
        <v>1588294</v>
      </c>
      <c r="I35" s="212">
        <f t="shared" si="1"/>
        <v>-4.8061023097028858E-2</v>
      </c>
      <c r="J35" s="223">
        <v>59342</v>
      </c>
      <c r="K35" s="212">
        <f t="shared" si="2"/>
        <v>7.9122038151697549E-2</v>
      </c>
      <c r="L35" s="223">
        <v>1486754</v>
      </c>
      <c r="M35" s="212">
        <f t="shared" si="3"/>
        <v>-4.8337964412064234E-2</v>
      </c>
      <c r="N35" s="223">
        <v>42198</v>
      </c>
      <c r="O35" s="212">
        <f t="shared" si="4"/>
        <v>-0.1761582163565725</v>
      </c>
    </row>
    <row r="36" spans="1:15" ht="26.65" customHeight="1">
      <c r="A36" s="660" t="s">
        <v>649</v>
      </c>
      <c r="B36" s="223">
        <v>184044161</v>
      </c>
      <c r="C36" s="212">
        <f t="shared" si="5"/>
        <v>6.2193875853376835E-3</v>
      </c>
      <c r="D36" s="223">
        <v>65579171</v>
      </c>
      <c r="E36" s="212">
        <f t="shared" si="5"/>
        <v>2.1742627331914621E-3</v>
      </c>
      <c r="F36" s="223">
        <v>182475688</v>
      </c>
      <c r="G36" s="212">
        <f t="shared" si="0"/>
        <v>6.8378696760486059E-3</v>
      </c>
      <c r="H36" s="223">
        <v>1568473</v>
      </c>
      <c r="I36" s="212">
        <f t="shared" si="1"/>
        <v>-6.089414475232266E-2</v>
      </c>
      <c r="J36" s="223">
        <v>60857</v>
      </c>
      <c r="K36" s="212">
        <f t="shared" si="2"/>
        <v>-6.6510208151181874E-2</v>
      </c>
      <c r="L36" s="223">
        <v>1465397</v>
      </c>
      <c r="M36" s="212">
        <f t="shared" si="3"/>
        <v>-5.7507348164727523E-2</v>
      </c>
      <c r="N36" s="223">
        <v>42219</v>
      </c>
      <c r="O36" s="212">
        <f t="shared" si="4"/>
        <v>-0.15854825208275203</v>
      </c>
    </row>
    <row r="37" spans="1:15" ht="26.65" customHeight="1">
      <c r="A37" s="660" t="s">
        <v>650</v>
      </c>
      <c r="B37" s="223">
        <v>185253766</v>
      </c>
      <c r="C37" s="212">
        <f t="shared" si="5"/>
        <v>1.3972087111857939E-2</v>
      </c>
      <c r="D37" s="223">
        <v>65843920</v>
      </c>
      <c r="E37" s="212">
        <f t="shared" si="5"/>
        <v>7.1087334454312404E-3</v>
      </c>
      <c r="F37" s="223">
        <v>183708388</v>
      </c>
      <c r="G37" s="212">
        <f t="shared" si="0"/>
        <v>1.4841996951027933E-2</v>
      </c>
      <c r="H37" s="223">
        <v>1545378</v>
      </c>
      <c r="I37" s="212">
        <f t="shared" si="1"/>
        <v>-7.97958301426831E-2</v>
      </c>
      <c r="J37" s="223">
        <v>67375</v>
      </c>
      <c r="K37" s="212">
        <f t="shared" si="2"/>
        <v>-0.11012639837280255</v>
      </c>
      <c r="L37" s="223">
        <v>1436006</v>
      </c>
      <c r="M37" s="212">
        <f t="shared" si="3"/>
        <v>-7.7096800315688135E-2</v>
      </c>
      <c r="N37" s="223">
        <v>41997</v>
      </c>
      <c r="O37" s="212">
        <f t="shared" si="4"/>
        <v>-0.11968893453790848</v>
      </c>
    </row>
    <row r="38" spans="1:15" ht="26.65" customHeight="1">
      <c r="A38" s="660" t="s">
        <v>651</v>
      </c>
      <c r="B38" s="223">
        <v>185973678</v>
      </c>
      <c r="C38" s="212">
        <f t="shared" si="5"/>
        <v>1.5471167446698946E-2</v>
      </c>
      <c r="D38" s="223">
        <v>66097452</v>
      </c>
      <c r="E38" s="212">
        <f t="shared" si="5"/>
        <v>9.4819977145118532E-3</v>
      </c>
      <c r="F38" s="223">
        <v>184445920</v>
      </c>
      <c r="G38" s="212">
        <f t="shared" si="0"/>
        <v>1.6496490992476277E-2</v>
      </c>
      <c r="H38" s="223">
        <v>1527758</v>
      </c>
      <c r="I38" s="212">
        <f t="shared" si="1"/>
        <v>-9.4766530682380404E-2</v>
      </c>
      <c r="J38" s="223">
        <v>82074</v>
      </c>
      <c r="K38" s="212">
        <f t="shared" si="2"/>
        <v>3.3170105363864097E-2</v>
      </c>
      <c r="L38" s="223">
        <v>1403233</v>
      </c>
      <c r="M38" s="212">
        <f t="shared" si="3"/>
        <v>-0.10193432857217828</v>
      </c>
      <c r="N38" s="223">
        <v>42451</v>
      </c>
      <c r="O38" s="212">
        <f t="shared" si="4"/>
        <v>-7.2109289617486333E-2</v>
      </c>
    </row>
    <row r="39" spans="1:15" ht="26.65" customHeight="1">
      <c r="A39" s="660" t="s">
        <v>652</v>
      </c>
      <c r="B39" s="223">
        <v>186820125</v>
      </c>
      <c r="C39" s="212">
        <f t="shared" si="5"/>
        <v>2.2188674432829566E-2</v>
      </c>
      <c r="D39" s="223">
        <v>66408218</v>
      </c>
      <c r="E39" s="212">
        <f t="shared" si="5"/>
        <v>1.9016484142582415E-2</v>
      </c>
      <c r="F39" s="223">
        <v>185311889</v>
      </c>
      <c r="G39" s="212">
        <f t="shared" si="0"/>
        <v>2.3285479353778973E-2</v>
      </c>
      <c r="H39" s="223">
        <v>1508236</v>
      </c>
      <c r="I39" s="212">
        <f t="shared" si="1"/>
        <v>-9.6762447965667978E-2</v>
      </c>
      <c r="J39" s="223">
        <v>101803</v>
      </c>
      <c r="K39" s="212">
        <f t="shared" si="2"/>
        <v>0.30588657849840295</v>
      </c>
      <c r="L39" s="223">
        <v>1364389</v>
      </c>
      <c r="M39" s="212">
        <f t="shared" si="3"/>
        <v>-0.11829507239034175</v>
      </c>
      <c r="N39" s="223">
        <v>42044</v>
      </c>
      <c r="O39" s="212">
        <f t="shared" si="4"/>
        <v>-5.3276289124071154E-2</v>
      </c>
    </row>
    <row r="40" spans="1:15" ht="26.65" customHeight="1">
      <c r="A40" s="660" t="s">
        <v>653</v>
      </c>
      <c r="B40" s="223">
        <v>187893084</v>
      </c>
      <c r="C40" s="212">
        <f t="shared" si="5"/>
        <v>2.8332179960792996E-2</v>
      </c>
      <c r="D40" s="223">
        <v>66852891</v>
      </c>
      <c r="E40" s="212">
        <f t="shared" si="5"/>
        <v>2.7922440094086891E-2</v>
      </c>
      <c r="F40" s="223">
        <v>186402051</v>
      </c>
      <c r="G40" s="212">
        <f t="shared" si="0"/>
        <v>2.9569416437914491E-2</v>
      </c>
      <c r="H40" s="223">
        <v>1491033</v>
      </c>
      <c r="I40" s="212">
        <f t="shared" si="1"/>
        <v>-0.10597794314721178</v>
      </c>
      <c r="J40" s="223">
        <v>122047</v>
      </c>
      <c r="K40" s="212">
        <f t="shared" si="2"/>
        <v>0.5646650085895234</v>
      </c>
      <c r="L40" s="223">
        <v>1327579</v>
      </c>
      <c r="M40" s="212">
        <f t="shared" si="3"/>
        <v>-0.14130247768812926</v>
      </c>
      <c r="N40" s="223">
        <v>41407</v>
      </c>
      <c r="O40" s="212">
        <f t="shared" si="4"/>
        <v>-5.3359548249925698E-2</v>
      </c>
    </row>
    <row r="41" spans="1:15" ht="26.65" customHeight="1">
      <c r="A41" s="660" t="s">
        <v>654</v>
      </c>
      <c r="B41" s="223">
        <v>188539748</v>
      </c>
      <c r="C41" s="212">
        <f t="shared" si="5"/>
        <v>3.1159748790029168E-2</v>
      </c>
      <c r="D41" s="223">
        <v>67019189</v>
      </c>
      <c r="E41" s="212">
        <f t="shared" si="5"/>
        <v>2.9948615668993685E-2</v>
      </c>
      <c r="F41" s="223">
        <v>187061283</v>
      </c>
      <c r="G41" s="212">
        <f t="shared" si="0"/>
        <v>3.2480586534145622E-2</v>
      </c>
      <c r="H41" s="223">
        <v>1478465</v>
      </c>
      <c r="I41" s="212">
        <f t="shared" si="1"/>
        <v>-0.11249251138449644</v>
      </c>
      <c r="J41" s="223">
        <v>141196</v>
      </c>
      <c r="K41" s="212">
        <f t="shared" si="2"/>
        <v>0.80744761197659976</v>
      </c>
      <c r="L41" s="223">
        <v>1295018</v>
      </c>
      <c r="M41" s="212">
        <f t="shared" si="3"/>
        <v>-0.16206423092800581</v>
      </c>
      <c r="N41" s="223">
        <v>42251</v>
      </c>
      <c r="O41" s="212">
        <f t="shared" si="4"/>
        <v>-1.4198830962917387E-4</v>
      </c>
    </row>
    <row r="42" spans="1:15" ht="26.65" customHeight="1">
      <c r="A42" s="660" t="s">
        <v>655</v>
      </c>
      <c r="B42" s="223">
        <v>189330378</v>
      </c>
      <c r="C42" s="212">
        <f t="shared" si="5"/>
        <v>3.5419093695916511E-2</v>
      </c>
      <c r="D42" s="223">
        <v>67243471</v>
      </c>
      <c r="E42" s="212">
        <f t="shared" si="5"/>
        <v>3.358034331264307E-2</v>
      </c>
      <c r="F42" s="223">
        <v>187850890</v>
      </c>
      <c r="G42" s="212">
        <f t="shared" si="0"/>
        <v>3.668859138136784E-2</v>
      </c>
      <c r="H42" s="223">
        <v>1479488</v>
      </c>
      <c r="I42" s="212">
        <f t="shared" si="1"/>
        <v>-0.10390867365294486</v>
      </c>
      <c r="J42" s="223">
        <v>157075</v>
      </c>
      <c r="K42" s="212">
        <f t="shared" si="2"/>
        <v>1.0120279756110058</v>
      </c>
      <c r="L42" s="223">
        <v>1279874</v>
      </c>
      <c r="M42" s="212">
        <f t="shared" si="3"/>
        <v>-0.16418793517116895</v>
      </c>
      <c r="N42" s="223">
        <v>42539</v>
      </c>
      <c r="O42" s="212">
        <f t="shared" si="4"/>
        <v>2.0511467229632471E-2</v>
      </c>
    </row>
    <row r="43" spans="1:15" ht="26.65" customHeight="1">
      <c r="A43" s="660" t="s">
        <v>656</v>
      </c>
      <c r="B43" s="223">
        <v>189755415</v>
      </c>
      <c r="C43" s="212">
        <f t="shared" si="5"/>
        <v>3.4951132229317332E-2</v>
      </c>
      <c r="D43" s="223">
        <v>67228978</v>
      </c>
      <c r="E43" s="212">
        <f t="shared" si="5"/>
        <v>3.0903136859141082E-2</v>
      </c>
      <c r="F43" s="223">
        <v>188267345</v>
      </c>
      <c r="G43" s="212">
        <f t="shared" si="0"/>
        <v>3.6077119080547976E-2</v>
      </c>
      <c r="H43" s="223">
        <v>1488070</v>
      </c>
      <c r="I43" s="212">
        <f t="shared" si="1"/>
        <v>-9.0150362699876252E-2</v>
      </c>
      <c r="J43" s="223">
        <v>158079</v>
      </c>
      <c r="K43" s="212">
        <f t="shared" si="2"/>
        <v>1.0706417091285383</v>
      </c>
      <c r="L43" s="223">
        <v>1287649</v>
      </c>
      <c r="M43" s="212">
        <f t="shared" si="3"/>
        <v>-0.15133266546274204</v>
      </c>
      <c r="N43" s="223">
        <v>42342</v>
      </c>
      <c r="O43" s="212">
        <f t="shared" si="4"/>
        <v>1.0331909613686798E-2</v>
      </c>
    </row>
    <row r="44" spans="1:15" ht="26.65" customHeight="1">
      <c r="A44" s="660" t="s">
        <v>657</v>
      </c>
      <c r="B44" s="223">
        <v>190396272</v>
      </c>
      <c r="C44" s="212">
        <f t="shared" si="5"/>
        <v>3.7359557889621517E-2</v>
      </c>
      <c r="D44" s="223">
        <v>67360579</v>
      </c>
      <c r="E44" s="212">
        <f t="shared" si="5"/>
        <v>3.1375565278445969E-2</v>
      </c>
      <c r="F44" s="223">
        <v>188908447</v>
      </c>
      <c r="G44" s="212">
        <f t="shared" si="0"/>
        <v>3.8461366357911295E-2</v>
      </c>
      <c r="H44" s="223">
        <v>1487825</v>
      </c>
      <c r="I44" s="212">
        <f t="shared" si="1"/>
        <v>-8.5797096818592947E-2</v>
      </c>
      <c r="J44" s="223">
        <v>158065</v>
      </c>
      <c r="K44" s="212">
        <f t="shared" si="2"/>
        <v>1.1570888546201401</v>
      </c>
      <c r="L44" s="223">
        <v>1287418</v>
      </c>
      <c r="M44" s="212">
        <f t="shared" si="3"/>
        <v>-0.14868508930283614</v>
      </c>
      <c r="N44" s="223">
        <v>42342</v>
      </c>
      <c r="O44" s="212">
        <f t="shared" si="4"/>
        <v>1.0331909613686798E-2</v>
      </c>
    </row>
    <row r="45" spans="1:15" ht="26.65" customHeight="1">
      <c r="A45" s="661" t="s">
        <v>658</v>
      </c>
      <c r="B45" s="691">
        <v>191043065</v>
      </c>
      <c r="C45" s="692">
        <f t="shared" si="5"/>
        <v>4.1035842162578634E-2</v>
      </c>
      <c r="D45" s="691">
        <v>67525199</v>
      </c>
      <c r="E45" s="692">
        <f t="shared" si="5"/>
        <v>3.3365573530052706E-2</v>
      </c>
      <c r="F45" s="691">
        <v>189558079</v>
      </c>
      <c r="G45" s="692">
        <f t="shared" si="0"/>
        <v>4.21101426915362E-2</v>
      </c>
      <c r="H45" s="691">
        <v>1484986</v>
      </c>
      <c r="I45" s="692">
        <f t="shared" si="1"/>
        <v>-8.0026094051336885E-2</v>
      </c>
      <c r="J45" s="691">
        <v>158675</v>
      </c>
      <c r="K45" s="692">
        <f t="shared" si="2"/>
        <v>1.2983053302433372</v>
      </c>
      <c r="L45" s="691">
        <v>1283969</v>
      </c>
      <c r="M45" s="692">
        <f t="shared" si="3"/>
        <v>-0.14584968720313568</v>
      </c>
      <c r="N45" s="691">
        <v>42342</v>
      </c>
      <c r="O45" s="692">
        <f t="shared" si="4"/>
        <v>1.0331909613686798E-2</v>
      </c>
    </row>
    <row r="46" spans="1:15" ht="26.65" customHeight="1">
      <c r="A46" s="660" t="s">
        <v>659</v>
      </c>
      <c r="B46" s="223">
        <v>191544262</v>
      </c>
      <c r="C46" s="212">
        <f t="shared" si="5"/>
        <v>4.3959847256713987E-2</v>
      </c>
      <c r="D46" s="223">
        <v>67550016</v>
      </c>
      <c r="E46" s="212">
        <f t="shared" si="5"/>
        <v>3.2849972911967749E-2</v>
      </c>
      <c r="F46" s="223">
        <v>190060005</v>
      </c>
      <c r="G46" s="212">
        <f t="shared" si="0"/>
        <v>4.4980291928426959E-2</v>
      </c>
      <c r="H46" s="223">
        <v>1484257</v>
      </c>
      <c r="I46" s="212">
        <f t="shared" si="1"/>
        <v>-7.2072015749537838E-2</v>
      </c>
      <c r="J46" s="223">
        <v>158835</v>
      </c>
      <c r="K46" s="212">
        <f t="shared" si="2"/>
        <v>1.4721785553082538</v>
      </c>
      <c r="L46" s="223">
        <v>1283080</v>
      </c>
      <c r="M46" s="212">
        <f t="shared" si="3"/>
        <v>-0.14082206750989867</v>
      </c>
      <c r="N46" s="223">
        <v>42342</v>
      </c>
      <c r="O46" s="212">
        <f t="shared" si="4"/>
        <v>1.0331909613686798E-2</v>
      </c>
    </row>
    <row r="47" spans="1:15" ht="26.65" customHeight="1">
      <c r="A47" s="660" t="s">
        <v>660</v>
      </c>
      <c r="B47" s="223">
        <v>191483028</v>
      </c>
      <c r="C47" s="212">
        <f t="shared" si="5"/>
        <v>4.0873671234171488E-2</v>
      </c>
      <c r="D47" s="223">
        <v>67357957</v>
      </c>
      <c r="E47" s="212">
        <f t="shared" si="5"/>
        <v>2.6379515488766738E-2</v>
      </c>
      <c r="F47" s="223">
        <v>190008566</v>
      </c>
      <c r="G47" s="212">
        <f t="shared" si="0"/>
        <v>4.1853799847852334E-2</v>
      </c>
      <c r="H47" s="223">
        <v>1474462</v>
      </c>
      <c r="I47" s="212">
        <f t="shared" si="1"/>
        <v>-7.1669350888437525E-2</v>
      </c>
      <c r="J47" s="223">
        <v>157094</v>
      </c>
      <c r="K47" s="212">
        <f t="shared" si="2"/>
        <v>1.6472650062350442</v>
      </c>
      <c r="L47" s="223">
        <v>1275685</v>
      </c>
      <c r="M47" s="212">
        <f t="shared" si="3"/>
        <v>-0.14196632395137326</v>
      </c>
      <c r="N47" s="223">
        <v>41683</v>
      </c>
      <c r="O47" s="212">
        <f t="shared" si="4"/>
        <v>-1.2204369875349542E-2</v>
      </c>
    </row>
    <row r="48" spans="1:15" ht="26.65" customHeight="1">
      <c r="A48" s="660" t="s">
        <v>661</v>
      </c>
      <c r="B48" s="223">
        <v>192853108</v>
      </c>
      <c r="C48" s="212">
        <f t="shared" si="5"/>
        <v>4.7863224522510114E-2</v>
      </c>
      <c r="D48" s="223">
        <v>67706349</v>
      </c>
      <c r="E48" s="212">
        <f t="shared" si="5"/>
        <v>3.2436793078704819E-2</v>
      </c>
      <c r="F48" s="223">
        <v>191373203</v>
      </c>
      <c r="G48" s="212">
        <f t="shared" si="0"/>
        <v>4.8760002483180118E-2</v>
      </c>
      <c r="H48" s="223">
        <v>1479905</v>
      </c>
      <c r="I48" s="212">
        <f t="shared" si="1"/>
        <v>-5.6467659946967529E-2</v>
      </c>
      <c r="J48" s="223">
        <v>155381</v>
      </c>
      <c r="K48" s="212">
        <f t="shared" si="2"/>
        <v>1.5532149136500319</v>
      </c>
      <c r="L48" s="223">
        <v>1283053</v>
      </c>
      <c r="M48" s="212">
        <f t="shared" si="3"/>
        <v>-0.12443317408183584</v>
      </c>
      <c r="N48" s="223">
        <v>41471</v>
      </c>
      <c r="O48" s="212">
        <f t="shared" si="4"/>
        <v>-1.7717141571330444E-2</v>
      </c>
    </row>
    <row r="49" spans="1:15" ht="26.65" customHeight="1">
      <c r="A49" s="660" t="s">
        <v>662</v>
      </c>
      <c r="B49" s="223">
        <v>193644485</v>
      </c>
      <c r="C49" s="212">
        <f t="shared" si="5"/>
        <v>4.5293108913100316E-2</v>
      </c>
      <c r="D49" s="223">
        <v>67798489</v>
      </c>
      <c r="E49" s="212">
        <f t="shared" si="5"/>
        <v>2.968488206655983E-2</v>
      </c>
      <c r="F49" s="223">
        <v>192155769</v>
      </c>
      <c r="G49" s="212">
        <f t="shared" si="0"/>
        <v>4.5982554699679802E-2</v>
      </c>
      <c r="H49" s="223">
        <v>1488716</v>
      </c>
      <c r="I49" s="212">
        <f t="shared" si="1"/>
        <v>-3.6665463077641847E-2</v>
      </c>
      <c r="J49" s="223">
        <v>152836</v>
      </c>
      <c r="K49" s="212">
        <f t="shared" si="2"/>
        <v>1.2684378478664193</v>
      </c>
      <c r="L49" s="223">
        <v>1294907</v>
      </c>
      <c r="M49" s="212">
        <f t="shared" si="3"/>
        <v>-9.8257945997440116E-2</v>
      </c>
      <c r="N49" s="223">
        <v>40973</v>
      </c>
      <c r="O49" s="212">
        <f t="shared" si="4"/>
        <v>-2.4382694001952521E-2</v>
      </c>
    </row>
    <row r="50" spans="1:15" ht="26.65" customHeight="1">
      <c r="A50" s="660" t="s">
        <v>663</v>
      </c>
      <c r="B50" s="223">
        <v>194362871</v>
      </c>
      <c r="C50" s="212">
        <f t="shared" si="5"/>
        <v>4.5109571904041176E-2</v>
      </c>
      <c r="D50" s="223">
        <v>67835754</v>
      </c>
      <c r="E50" s="212">
        <f t="shared" si="5"/>
        <v>2.6299077307851443E-2</v>
      </c>
      <c r="F50" s="223">
        <v>192866672</v>
      </c>
      <c r="G50" s="212">
        <f t="shared" si="0"/>
        <v>4.5654314283558019E-2</v>
      </c>
      <c r="H50" s="223">
        <v>1496199</v>
      </c>
      <c r="I50" s="212">
        <f t="shared" si="1"/>
        <v>-2.0657067415127264E-2</v>
      </c>
      <c r="J50" s="223">
        <v>148747</v>
      </c>
      <c r="K50" s="212">
        <f t="shared" si="2"/>
        <v>0.81235226746594535</v>
      </c>
      <c r="L50" s="223">
        <v>1306375</v>
      </c>
      <c r="M50" s="212">
        <f t="shared" si="3"/>
        <v>-6.9024887527588077E-2</v>
      </c>
      <c r="N50" s="223">
        <v>41077</v>
      </c>
      <c r="O50" s="212">
        <f t="shared" si="4"/>
        <v>-3.236672869897058E-2</v>
      </c>
    </row>
    <row r="51" spans="1:15" ht="26.65" customHeight="1">
      <c r="A51" s="660" t="s">
        <v>664</v>
      </c>
      <c r="B51" s="223">
        <v>195174070</v>
      </c>
      <c r="C51" s="212">
        <f t="shared" si="5"/>
        <v>4.4716515418239872E-2</v>
      </c>
      <c r="D51" s="223">
        <v>67860369</v>
      </c>
      <c r="E51" s="212">
        <f t="shared" si="5"/>
        <v>2.1867037600677677E-2</v>
      </c>
      <c r="F51" s="223">
        <v>193674201</v>
      </c>
      <c r="G51" s="212">
        <f t="shared" si="0"/>
        <v>4.5125609830678481E-2</v>
      </c>
      <c r="H51" s="223">
        <v>1499869</v>
      </c>
      <c r="I51" s="212">
        <f t="shared" si="1"/>
        <v>-5.5475403053633519E-3</v>
      </c>
      <c r="J51" s="223">
        <v>147306</v>
      </c>
      <c r="K51" s="212">
        <f t="shared" si="2"/>
        <v>0.44697111087099595</v>
      </c>
      <c r="L51" s="223">
        <v>1312359</v>
      </c>
      <c r="M51" s="212">
        <f t="shared" si="3"/>
        <v>-3.8134285749885116E-2</v>
      </c>
      <c r="N51" s="223">
        <v>40204</v>
      </c>
      <c r="O51" s="212">
        <f t="shared" si="4"/>
        <v>-4.3763676148796497E-2</v>
      </c>
    </row>
    <row r="52" spans="1:15" ht="26.65" customHeight="1">
      <c r="A52" s="660" t="s">
        <v>665</v>
      </c>
      <c r="B52" s="223">
        <v>196309158</v>
      </c>
      <c r="C52" s="212">
        <f t="shared" si="5"/>
        <v>4.4791824269593661E-2</v>
      </c>
      <c r="D52" s="223">
        <v>67959245</v>
      </c>
      <c r="E52" s="212">
        <f t="shared" si="5"/>
        <v>1.6549082372518491E-2</v>
      </c>
      <c r="F52" s="223">
        <v>194800594</v>
      </c>
      <c r="G52" s="212">
        <f t="shared" ref="G52:G83" si="6">(F52-F40)/F40</f>
        <v>4.5056065397048664E-2</v>
      </c>
      <c r="H52" s="223">
        <v>1508564</v>
      </c>
      <c r="I52" s="212">
        <f t="shared" ref="I52:I83" si="7">(H52-H40)/H40</f>
        <v>1.1757620388012873E-2</v>
      </c>
      <c r="J52" s="223">
        <v>144818</v>
      </c>
      <c r="K52" s="212">
        <f t="shared" ref="K52:K83" si="8">(J52-J40)/J40</f>
        <v>0.18657566347390758</v>
      </c>
      <c r="L52" s="223">
        <v>1326352</v>
      </c>
      <c r="M52" s="212">
        <f t="shared" ref="M52:M83" si="9">(L52-L40)/L40</f>
        <v>-9.242387835300197E-4</v>
      </c>
      <c r="N52" s="223">
        <v>37394</v>
      </c>
      <c r="O52" s="212">
        <f t="shared" ref="O52:O83" si="10">(N52-N40)/N40</f>
        <v>-9.6915980389789172E-2</v>
      </c>
    </row>
    <row r="53" spans="1:15" ht="26.65" customHeight="1">
      <c r="A53" s="660" t="s">
        <v>666</v>
      </c>
      <c r="B53" s="223">
        <v>197150602</v>
      </c>
      <c r="C53" s="212">
        <f t="shared" si="5"/>
        <v>4.5671292612526455E-2</v>
      </c>
      <c r="D53" s="223">
        <v>67964063</v>
      </c>
      <c r="E53" s="212">
        <f t="shared" si="5"/>
        <v>1.4098559145500851E-2</v>
      </c>
      <c r="F53" s="223">
        <v>195631179</v>
      </c>
      <c r="G53" s="212">
        <f t="shared" si="6"/>
        <v>4.5813307075414422E-2</v>
      </c>
      <c r="H53" s="223">
        <v>1519423</v>
      </c>
      <c r="I53" s="212">
        <f t="shared" si="7"/>
        <v>2.770305688670344E-2</v>
      </c>
      <c r="J53" s="223">
        <v>144993</v>
      </c>
      <c r="K53" s="212">
        <f t="shared" si="8"/>
        <v>2.6891696648630274E-2</v>
      </c>
      <c r="L53" s="223">
        <v>1339000</v>
      </c>
      <c r="M53" s="212">
        <f t="shared" si="9"/>
        <v>3.3962462297821343E-2</v>
      </c>
      <c r="N53" s="223">
        <v>35430</v>
      </c>
      <c r="O53" s="212">
        <f t="shared" si="10"/>
        <v>-0.16143996591796644</v>
      </c>
    </row>
    <row r="54" spans="1:15" ht="26.65" customHeight="1">
      <c r="A54" s="660" t="s">
        <v>667</v>
      </c>
      <c r="B54" s="223">
        <v>197939124</v>
      </c>
      <c r="C54" s="212">
        <f t="shared" si="5"/>
        <v>4.5469438612751302E-2</v>
      </c>
      <c r="D54" s="223">
        <v>67976665</v>
      </c>
      <c r="E54" s="212">
        <f t="shared" si="5"/>
        <v>1.0903571589872272E-2</v>
      </c>
      <c r="F54" s="223">
        <v>196419286</v>
      </c>
      <c r="G54" s="212">
        <f t="shared" si="6"/>
        <v>4.5612751688320456E-2</v>
      </c>
      <c r="H54" s="223">
        <v>1519838</v>
      </c>
      <c r="I54" s="212">
        <f t="shared" si="7"/>
        <v>2.727294847947398E-2</v>
      </c>
      <c r="J54" s="223">
        <v>141467</v>
      </c>
      <c r="K54" s="212">
        <f t="shared" si="8"/>
        <v>-9.9366544644278215E-2</v>
      </c>
      <c r="L54" s="223">
        <v>1343210</v>
      </c>
      <c r="M54" s="212">
        <f t="shared" si="9"/>
        <v>4.9486121290064487E-2</v>
      </c>
      <c r="N54" s="223">
        <v>35161</v>
      </c>
      <c r="O54" s="212">
        <f t="shared" si="10"/>
        <v>-0.17344084252098074</v>
      </c>
    </row>
    <row r="55" spans="1:15" ht="26.65" customHeight="1">
      <c r="A55" s="660" t="s">
        <v>668</v>
      </c>
      <c r="B55" s="223">
        <v>198636991</v>
      </c>
      <c r="C55" s="212">
        <f t="shared" si="5"/>
        <v>4.6805388926582148E-2</v>
      </c>
      <c r="D55" s="223">
        <v>68021538</v>
      </c>
      <c r="E55" s="212">
        <f t="shared" si="5"/>
        <v>1.1788963979193615E-2</v>
      </c>
      <c r="F55" s="223">
        <v>197126970</v>
      </c>
      <c r="G55" s="212">
        <f t="shared" si="6"/>
        <v>4.7058745105265067E-2</v>
      </c>
      <c r="H55" s="223">
        <v>1510021</v>
      </c>
      <c r="I55" s="212">
        <f t="shared" si="7"/>
        <v>1.4751322182424214E-2</v>
      </c>
      <c r="J55" s="223">
        <v>139234</v>
      </c>
      <c r="K55" s="212">
        <f t="shared" si="8"/>
        <v>-0.11921254562592122</v>
      </c>
      <c r="L55" s="223">
        <v>1335437</v>
      </c>
      <c r="M55" s="212">
        <f t="shared" si="9"/>
        <v>3.7112598231350311E-2</v>
      </c>
      <c r="N55" s="223">
        <v>35350</v>
      </c>
      <c r="O55" s="212">
        <f t="shared" si="10"/>
        <v>-0.16513154787208917</v>
      </c>
    </row>
    <row r="56" spans="1:15" ht="26.65" customHeight="1">
      <c r="A56" s="662" t="s">
        <v>669</v>
      </c>
      <c r="B56" s="693">
        <v>199442720</v>
      </c>
      <c r="C56" s="694">
        <f t="shared" si="5"/>
        <v>4.7513787454829995E-2</v>
      </c>
      <c r="D56" s="693">
        <v>68122651</v>
      </c>
      <c r="E56" s="694">
        <f t="shared" si="5"/>
        <v>1.1313323182688202E-2</v>
      </c>
      <c r="F56" s="693">
        <v>197941955</v>
      </c>
      <c r="G56" s="694">
        <f t="shared" si="6"/>
        <v>4.7819502745687172E-2</v>
      </c>
      <c r="H56" s="693">
        <v>1500765</v>
      </c>
      <c r="I56" s="694">
        <f t="shared" si="7"/>
        <v>8.6972594223110912E-3</v>
      </c>
      <c r="J56" s="693">
        <v>137278</v>
      </c>
      <c r="K56" s="694">
        <f t="shared" si="8"/>
        <v>-0.1315091892575839</v>
      </c>
      <c r="L56" s="693">
        <v>1328137</v>
      </c>
      <c r="M56" s="694">
        <f t="shared" si="9"/>
        <v>3.1628422159702602E-2</v>
      </c>
      <c r="N56" s="693">
        <v>35350</v>
      </c>
      <c r="O56" s="694">
        <f t="shared" si="10"/>
        <v>-0.16513154787208917</v>
      </c>
    </row>
    <row r="57" spans="1:15" ht="26.65" customHeight="1">
      <c r="A57" s="660" t="s">
        <v>670</v>
      </c>
      <c r="B57" s="223">
        <v>200242782</v>
      </c>
      <c r="C57" s="212">
        <f t="shared" si="5"/>
        <v>4.8155199980695451E-2</v>
      </c>
      <c r="D57" s="223">
        <v>68173261</v>
      </c>
      <c r="E57" s="212">
        <f t="shared" si="5"/>
        <v>9.5973356553899231E-3</v>
      </c>
      <c r="F57" s="223">
        <v>198750884</v>
      </c>
      <c r="G57" s="212">
        <f t="shared" si="6"/>
        <v>4.8495981012763902E-2</v>
      </c>
      <c r="H57" s="223">
        <v>1491898</v>
      </c>
      <c r="I57" s="212">
        <f t="shared" si="7"/>
        <v>4.654589336195762E-3</v>
      </c>
      <c r="J57" s="223">
        <v>136211</v>
      </c>
      <c r="K57" s="212">
        <f t="shared" si="8"/>
        <v>-0.14157239640775168</v>
      </c>
      <c r="L57" s="223">
        <v>1320334</v>
      </c>
      <c r="M57" s="212">
        <f t="shared" si="9"/>
        <v>2.8322334885032271E-2</v>
      </c>
      <c r="N57" s="223">
        <v>35353</v>
      </c>
      <c r="O57" s="212">
        <f t="shared" si="10"/>
        <v>-0.16506069623541636</v>
      </c>
    </row>
    <row r="58" spans="1:15" ht="26.65" customHeight="1">
      <c r="A58" s="660" t="s">
        <v>671</v>
      </c>
      <c r="B58" s="223">
        <v>201064568</v>
      </c>
      <c r="C58" s="212">
        <f t="shared" si="5"/>
        <v>4.970290365576182E-2</v>
      </c>
      <c r="D58" s="223">
        <v>68219651</v>
      </c>
      <c r="E58" s="212">
        <f t="shared" si="5"/>
        <v>9.9131730775607815E-3</v>
      </c>
      <c r="F58" s="223">
        <v>199582616</v>
      </c>
      <c r="G58" s="212">
        <f t="shared" si="6"/>
        <v>5.0103181887215041E-2</v>
      </c>
      <c r="H58" s="223">
        <v>1481952</v>
      </c>
      <c r="I58" s="212">
        <f t="shared" si="7"/>
        <v>-1.5529655578515043E-3</v>
      </c>
      <c r="J58" s="223">
        <v>135151</v>
      </c>
      <c r="K58" s="212">
        <f t="shared" si="8"/>
        <v>-0.14911071237447665</v>
      </c>
      <c r="L58" s="223">
        <v>1311448</v>
      </c>
      <c r="M58" s="212">
        <f t="shared" si="9"/>
        <v>2.2109299498082737E-2</v>
      </c>
      <c r="N58" s="223">
        <v>35353</v>
      </c>
      <c r="O58" s="212">
        <f t="shared" si="10"/>
        <v>-0.16506069623541636</v>
      </c>
    </row>
    <row r="59" spans="1:15" ht="26.65" customHeight="1">
      <c r="A59" s="660" t="s">
        <v>672</v>
      </c>
      <c r="B59" s="223">
        <v>202293604</v>
      </c>
      <c r="C59" s="212">
        <f t="shared" si="5"/>
        <v>5.645709759718235E-2</v>
      </c>
      <c r="D59" s="223">
        <v>68397296</v>
      </c>
      <c r="E59" s="212">
        <f t="shared" si="5"/>
        <v>1.5430084971252913E-2</v>
      </c>
      <c r="F59" s="223">
        <v>200810053</v>
      </c>
      <c r="G59" s="212">
        <f t="shared" si="6"/>
        <v>5.6847368660210826E-2</v>
      </c>
      <c r="H59" s="223">
        <v>1483551</v>
      </c>
      <c r="I59" s="212">
        <f t="shared" si="7"/>
        <v>6.1642822941520362E-3</v>
      </c>
      <c r="J59" s="223">
        <v>134587</v>
      </c>
      <c r="K59" s="212">
        <f t="shared" si="8"/>
        <v>-0.14327090786408136</v>
      </c>
      <c r="L59" s="223">
        <v>1313611</v>
      </c>
      <c r="M59" s="212">
        <f t="shared" si="9"/>
        <v>2.9729909813159205E-2</v>
      </c>
      <c r="N59" s="223">
        <v>35353</v>
      </c>
      <c r="O59" s="212">
        <f t="shared" si="10"/>
        <v>-0.15186047069548736</v>
      </c>
    </row>
    <row r="60" spans="1:15" ht="26.65" customHeight="1">
      <c r="A60" s="660" t="s">
        <v>673</v>
      </c>
      <c r="B60" s="223">
        <v>202651091</v>
      </c>
      <c r="C60" s="212">
        <f t="shared" si="5"/>
        <v>5.0805419220933686E-2</v>
      </c>
      <c r="D60" s="223">
        <v>68337835</v>
      </c>
      <c r="E60" s="212">
        <f t="shared" si="5"/>
        <v>9.3268358038328131E-3</v>
      </c>
      <c r="F60" s="223">
        <v>201160193</v>
      </c>
      <c r="G60" s="212">
        <f t="shared" si="6"/>
        <v>5.1140859047021335E-2</v>
      </c>
      <c r="H60" s="223">
        <v>1490898</v>
      </c>
      <c r="I60" s="212">
        <f t="shared" si="7"/>
        <v>7.4281795115226992E-3</v>
      </c>
      <c r="J60" s="223">
        <v>133618</v>
      </c>
      <c r="K60" s="212">
        <f t="shared" si="8"/>
        <v>-0.14006216976335589</v>
      </c>
      <c r="L60" s="223">
        <v>1324144</v>
      </c>
      <c r="M60" s="212">
        <f t="shared" si="9"/>
        <v>3.2025956838883506E-2</v>
      </c>
      <c r="N60" s="223">
        <v>33136</v>
      </c>
      <c r="O60" s="212">
        <f t="shared" si="10"/>
        <v>-0.20098382001880832</v>
      </c>
    </row>
    <row r="61" spans="1:15" ht="26.65" customHeight="1">
      <c r="A61" s="660" t="s">
        <v>674</v>
      </c>
      <c r="B61" s="223">
        <v>203495712</v>
      </c>
      <c r="C61" s="212">
        <f t="shared" si="5"/>
        <v>5.0872747550750025E-2</v>
      </c>
      <c r="D61" s="223">
        <v>68450985</v>
      </c>
      <c r="E61" s="212">
        <f t="shared" si="5"/>
        <v>9.624049291128008E-3</v>
      </c>
      <c r="F61" s="223">
        <v>201993132</v>
      </c>
      <c r="G61" s="212">
        <f t="shared" si="6"/>
        <v>5.1194731499318136E-2</v>
      </c>
      <c r="H61" s="223">
        <v>1502580</v>
      </c>
      <c r="I61" s="212">
        <f t="shared" si="7"/>
        <v>9.3127231789004745E-3</v>
      </c>
      <c r="J61" s="223">
        <v>136971</v>
      </c>
      <c r="K61" s="212">
        <f t="shared" si="8"/>
        <v>-0.10380407757334659</v>
      </c>
      <c r="L61" s="223">
        <v>1335724</v>
      </c>
      <c r="M61" s="212">
        <f t="shared" si="9"/>
        <v>3.1521182602302716E-2</v>
      </c>
      <c r="N61" s="223">
        <v>29885</v>
      </c>
      <c r="O61" s="212">
        <f t="shared" si="10"/>
        <v>-0.2706172357406097</v>
      </c>
    </row>
    <row r="62" spans="1:15" ht="26.65" customHeight="1">
      <c r="A62" s="660" t="s">
        <v>675</v>
      </c>
      <c r="B62" s="223">
        <v>204337668</v>
      </c>
      <c r="C62" s="212">
        <f t="shared" si="5"/>
        <v>5.1320485999612551E-2</v>
      </c>
      <c r="D62" s="223">
        <v>68528940</v>
      </c>
      <c r="E62" s="212">
        <f t="shared" si="5"/>
        <v>1.0218593575299539E-2</v>
      </c>
      <c r="F62" s="223">
        <v>202816739</v>
      </c>
      <c r="G62" s="212">
        <f t="shared" si="6"/>
        <v>5.1590390899678096E-2</v>
      </c>
      <c r="H62" s="223">
        <v>1520929</v>
      </c>
      <c r="I62" s="212">
        <f t="shared" si="7"/>
        <v>1.6528550012398082E-2</v>
      </c>
      <c r="J62" s="223">
        <v>145336</v>
      </c>
      <c r="K62" s="212">
        <f t="shared" si="8"/>
        <v>-2.2931554922116078E-2</v>
      </c>
      <c r="L62" s="223">
        <v>1350903</v>
      </c>
      <c r="M62" s="212">
        <f t="shared" si="9"/>
        <v>3.4085159314898097E-2</v>
      </c>
      <c r="N62" s="223">
        <v>24690</v>
      </c>
      <c r="O62" s="212">
        <f t="shared" si="10"/>
        <v>-0.39893370986196652</v>
      </c>
    </row>
    <row r="63" spans="1:15" ht="26.65" customHeight="1">
      <c r="A63" s="660" t="s">
        <v>676</v>
      </c>
      <c r="B63" s="223">
        <v>205664972</v>
      </c>
      <c r="C63" s="212">
        <f t="shared" si="5"/>
        <v>5.3751515249950976E-2</v>
      </c>
      <c r="D63" s="223">
        <v>68843917</v>
      </c>
      <c r="E63" s="212">
        <f t="shared" si="5"/>
        <v>1.449370250256081E-2</v>
      </c>
      <c r="F63" s="223">
        <v>204120440</v>
      </c>
      <c r="G63" s="212">
        <f t="shared" si="6"/>
        <v>5.3937173593916102E-2</v>
      </c>
      <c r="H63" s="223">
        <v>1544532</v>
      </c>
      <c r="I63" s="212">
        <f t="shared" si="7"/>
        <v>2.9777933939564055E-2</v>
      </c>
      <c r="J63" s="223">
        <v>151437</v>
      </c>
      <c r="K63" s="212">
        <f t="shared" si="8"/>
        <v>2.804366420919718E-2</v>
      </c>
      <c r="L63" s="223">
        <v>1371998</v>
      </c>
      <c r="M63" s="212">
        <f t="shared" si="9"/>
        <v>4.5444120092139426E-2</v>
      </c>
      <c r="N63" s="223">
        <v>21097</v>
      </c>
      <c r="O63" s="212">
        <f t="shared" si="10"/>
        <v>-0.47525121878420057</v>
      </c>
    </row>
    <row r="64" spans="1:15" ht="26.65" customHeight="1">
      <c r="A64" s="660" t="s">
        <v>677</v>
      </c>
      <c r="B64" s="223">
        <v>206703810</v>
      </c>
      <c r="C64" s="212">
        <f t="shared" si="5"/>
        <v>5.2950418135867101E-2</v>
      </c>
      <c r="D64" s="223">
        <v>69128306</v>
      </c>
      <c r="E64" s="212">
        <f t="shared" si="5"/>
        <v>1.7202383575626833E-2</v>
      </c>
      <c r="F64" s="223">
        <v>205137387</v>
      </c>
      <c r="G64" s="212">
        <f t="shared" si="6"/>
        <v>5.3063457291100458E-2</v>
      </c>
      <c r="H64" s="223">
        <v>1566423</v>
      </c>
      <c r="I64" s="212">
        <f t="shared" si="7"/>
        <v>3.8353692650759268E-2</v>
      </c>
      <c r="J64" s="223">
        <v>159348</v>
      </c>
      <c r="K64" s="212">
        <f t="shared" si="8"/>
        <v>0.10033283155408858</v>
      </c>
      <c r="L64" s="223">
        <v>1393351</v>
      </c>
      <c r="M64" s="212">
        <f t="shared" si="9"/>
        <v>5.0513739942338085E-2</v>
      </c>
      <c r="N64" s="223">
        <v>13724</v>
      </c>
      <c r="O64" s="212">
        <f t="shared" si="10"/>
        <v>-0.63298924961223724</v>
      </c>
    </row>
    <row r="65" spans="1:15" ht="26.65" customHeight="1">
      <c r="A65" s="660" t="s">
        <v>678</v>
      </c>
      <c r="B65" s="223">
        <v>207728198</v>
      </c>
      <c r="C65" s="212">
        <f t="shared" si="5"/>
        <v>5.3652364703405772E-2</v>
      </c>
      <c r="D65" s="223">
        <v>69334847</v>
      </c>
      <c r="E65" s="212">
        <f t="shared" si="5"/>
        <v>2.0169247385931004E-2</v>
      </c>
      <c r="F65" s="223">
        <v>206144980</v>
      </c>
      <c r="G65" s="212">
        <f t="shared" si="6"/>
        <v>5.3742972126135373E-2</v>
      </c>
      <c r="H65" s="223">
        <v>1583218</v>
      </c>
      <c r="I65" s="212">
        <f t="shared" si="7"/>
        <v>4.1986332969818151E-2</v>
      </c>
      <c r="J65" s="223">
        <v>163483</v>
      </c>
      <c r="K65" s="212">
        <f t="shared" si="8"/>
        <v>0.12752339768126736</v>
      </c>
      <c r="L65" s="223">
        <v>1409683</v>
      </c>
      <c r="M65" s="212">
        <f t="shared" si="9"/>
        <v>5.2787901418969378E-2</v>
      </c>
      <c r="N65" s="223">
        <v>10052</v>
      </c>
      <c r="O65" s="212">
        <f t="shared" si="10"/>
        <v>-0.71628563364380471</v>
      </c>
    </row>
    <row r="66" spans="1:15" ht="26.65" customHeight="1">
      <c r="A66" s="660" t="s">
        <v>679</v>
      </c>
      <c r="B66" s="223">
        <v>208958562</v>
      </c>
      <c r="C66" s="212">
        <f t="shared" si="5"/>
        <v>5.5670843526618823E-2</v>
      </c>
      <c r="D66" s="223">
        <v>69630423</v>
      </c>
      <c r="E66" s="212">
        <f t="shared" si="5"/>
        <v>2.432831913716273E-2</v>
      </c>
      <c r="F66" s="223">
        <v>207367408</v>
      </c>
      <c r="G66" s="212">
        <f t="shared" si="6"/>
        <v>5.5738528649371018E-2</v>
      </c>
      <c r="H66" s="223">
        <v>1591154</v>
      </c>
      <c r="I66" s="212">
        <f t="shared" si="7"/>
        <v>4.6923422101566088E-2</v>
      </c>
      <c r="J66" s="223">
        <v>166327</v>
      </c>
      <c r="K66" s="212">
        <f t="shared" si="8"/>
        <v>0.17573002891133621</v>
      </c>
      <c r="L66" s="223">
        <v>1417322</v>
      </c>
      <c r="M66" s="212">
        <f t="shared" si="9"/>
        <v>5.5175289046388874E-2</v>
      </c>
      <c r="N66" s="223">
        <v>7505</v>
      </c>
      <c r="O66" s="212">
        <f t="shared" si="10"/>
        <v>-0.78655328346747821</v>
      </c>
    </row>
    <row r="67" spans="1:15" ht="26.65" customHeight="1">
      <c r="A67" s="660" t="s">
        <v>680</v>
      </c>
      <c r="B67" s="223">
        <v>209850645</v>
      </c>
      <c r="C67" s="212">
        <f t="shared" si="5"/>
        <v>5.6452999733569265E-2</v>
      </c>
      <c r="D67" s="223">
        <v>69803099</v>
      </c>
      <c r="E67" s="212">
        <f t="shared" si="5"/>
        <v>2.6191130815066251E-2</v>
      </c>
      <c r="F67" s="223">
        <v>208249458</v>
      </c>
      <c r="G67" s="212">
        <f t="shared" si="6"/>
        <v>5.6422964346278949E-2</v>
      </c>
      <c r="H67" s="223">
        <v>1601187</v>
      </c>
      <c r="I67" s="212">
        <f t="shared" si="7"/>
        <v>6.0373994798747832E-2</v>
      </c>
      <c r="J67" s="223">
        <v>168740</v>
      </c>
      <c r="K67" s="212">
        <f t="shared" si="8"/>
        <v>0.21191662955887211</v>
      </c>
      <c r="L67" s="223">
        <v>1425304</v>
      </c>
      <c r="M67" s="212">
        <f t="shared" si="9"/>
        <v>6.7294076770375535E-2</v>
      </c>
      <c r="N67" s="223">
        <v>7143</v>
      </c>
      <c r="O67" s="212">
        <f t="shared" si="10"/>
        <v>-0.79793493635077795</v>
      </c>
    </row>
    <row r="68" spans="1:15" ht="26.65" customHeight="1">
      <c r="A68" s="660" t="s">
        <v>681</v>
      </c>
      <c r="B68" s="223">
        <v>210623339</v>
      </c>
      <c r="C68" s="212">
        <f t="shared" si="5"/>
        <v>5.6059298629701798E-2</v>
      </c>
      <c r="D68" s="223">
        <v>69844571</v>
      </c>
      <c r="E68" s="212">
        <f t="shared" si="5"/>
        <v>2.5276761469544103E-2</v>
      </c>
      <c r="F68" s="223">
        <v>209007396</v>
      </c>
      <c r="G68" s="212">
        <f t="shared" si="6"/>
        <v>5.590245382794163E-2</v>
      </c>
      <c r="H68" s="223">
        <v>1615943</v>
      </c>
      <c r="I68" s="212">
        <f t="shared" si="7"/>
        <v>7.6746192775018068E-2</v>
      </c>
      <c r="J68" s="223">
        <v>171117</v>
      </c>
      <c r="K68" s="212">
        <f t="shared" si="8"/>
        <v>0.24649980331881291</v>
      </c>
      <c r="L68" s="223">
        <v>1437683</v>
      </c>
      <c r="M68" s="212">
        <f t="shared" si="9"/>
        <v>8.248094887801484E-2</v>
      </c>
      <c r="N68" s="223">
        <v>7143</v>
      </c>
      <c r="O68" s="212">
        <f t="shared" si="10"/>
        <v>-0.79793493635077795</v>
      </c>
    </row>
    <row r="69" spans="1:15" ht="26.65" customHeight="1">
      <c r="A69" s="661" t="s">
        <v>682</v>
      </c>
      <c r="B69" s="691">
        <v>211544211</v>
      </c>
      <c r="C69" s="692">
        <f t="shared" si="5"/>
        <v>5.6438633578312948E-2</v>
      </c>
      <c r="D69" s="691">
        <v>69946036</v>
      </c>
      <c r="E69" s="692">
        <f t="shared" si="5"/>
        <v>2.6003963636124141E-2</v>
      </c>
      <c r="F69" s="691">
        <v>209914805</v>
      </c>
      <c r="G69" s="692">
        <f t="shared" si="6"/>
        <v>5.6170421863381496E-2</v>
      </c>
      <c r="H69" s="691">
        <v>1629406</v>
      </c>
      <c r="I69" s="692">
        <f t="shared" si="7"/>
        <v>9.2169840029278138E-2</v>
      </c>
      <c r="J69" s="691">
        <v>173385</v>
      </c>
      <c r="K69" s="692">
        <f t="shared" si="8"/>
        <v>0.27291481598402478</v>
      </c>
      <c r="L69" s="691">
        <v>1448881</v>
      </c>
      <c r="M69" s="692">
        <f t="shared" si="9"/>
        <v>9.73594560164322E-2</v>
      </c>
      <c r="N69" s="691">
        <v>7140</v>
      </c>
      <c r="O69" s="692">
        <f t="shared" si="10"/>
        <v>-0.79803694170226003</v>
      </c>
    </row>
    <row r="70" spans="1:15" ht="26.65" customHeight="1">
      <c r="A70" s="660" t="s">
        <v>683</v>
      </c>
      <c r="B70" s="223">
        <v>212890047</v>
      </c>
      <c r="C70" s="212">
        <f t="shared" si="5"/>
        <v>5.88143357013554E-2</v>
      </c>
      <c r="D70" s="223">
        <v>70206693</v>
      </c>
      <c r="E70" s="212">
        <f t="shared" si="5"/>
        <v>2.9127120571167977E-2</v>
      </c>
      <c r="F70" s="223">
        <v>211247371</v>
      </c>
      <c r="G70" s="212">
        <f t="shared" si="6"/>
        <v>5.8445746597489232E-2</v>
      </c>
      <c r="H70" s="223">
        <v>1642676</v>
      </c>
      <c r="I70" s="212">
        <f t="shared" si="7"/>
        <v>0.10845425492863467</v>
      </c>
      <c r="J70" s="223">
        <v>176203</v>
      </c>
      <c r="K70" s="212">
        <f t="shared" si="8"/>
        <v>0.30374913985098151</v>
      </c>
      <c r="L70" s="223">
        <v>1459333</v>
      </c>
      <c r="M70" s="212">
        <f t="shared" si="9"/>
        <v>0.11276466928158799</v>
      </c>
      <c r="N70" s="223">
        <v>7140</v>
      </c>
      <c r="O70" s="212">
        <f t="shared" si="10"/>
        <v>-0.79803694170226003</v>
      </c>
    </row>
    <row r="71" spans="1:15" ht="26.65" customHeight="1">
      <c r="A71" s="660" t="s">
        <v>684</v>
      </c>
      <c r="B71" s="223">
        <v>214335963</v>
      </c>
      <c r="C71" s="212">
        <f t="shared" si="5"/>
        <v>5.9529113930858635E-2</v>
      </c>
      <c r="D71" s="223">
        <v>70419322</v>
      </c>
      <c r="E71" s="212">
        <f t="shared" si="5"/>
        <v>2.9562952313202558E-2</v>
      </c>
      <c r="F71" s="223">
        <v>212680817</v>
      </c>
      <c r="G71" s="212">
        <f t="shared" si="6"/>
        <v>5.9114391050930103E-2</v>
      </c>
      <c r="H71" s="223">
        <v>1655146</v>
      </c>
      <c r="I71" s="212">
        <f t="shared" si="7"/>
        <v>0.1156650496005867</v>
      </c>
      <c r="J71" s="223">
        <v>180553</v>
      </c>
      <c r="K71" s="212">
        <f t="shared" si="8"/>
        <v>0.34153372911202418</v>
      </c>
      <c r="L71" s="223">
        <v>1467453</v>
      </c>
      <c r="M71" s="212">
        <f t="shared" si="9"/>
        <v>0.11711381832216691</v>
      </c>
      <c r="N71" s="223">
        <v>7140</v>
      </c>
      <c r="O71" s="212">
        <f t="shared" si="10"/>
        <v>-0.79803694170226003</v>
      </c>
    </row>
    <row r="72" spans="1:15" ht="26.65" customHeight="1">
      <c r="A72" s="660" t="s">
        <v>685</v>
      </c>
      <c r="B72" s="223">
        <v>213272883</v>
      </c>
      <c r="C72" s="212">
        <f t="shared" si="5"/>
        <v>5.2414186114596341E-2</v>
      </c>
      <c r="D72" s="223">
        <v>70362714</v>
      </c>
      <c r="E72" s="212">
        <f t="shared" si="5"/>
        <v>2.9630423615263784E-2</v>
      </c>
      <c r="F72" s="223">
        <v>211608796</v>
      </c>
      <c r="G72" s="212">
        <f t="shared" si="6"/>
        <v>5.19417029988632E-2</v>
      </c>
      <c r="H72" s="223">
        <v>1664087</v>
      </c>
      <c r="I72" s="212">
        <f t="shared" si="7"/>
        <v>0.11616421780698613</v>
      </c>
      <c r="J72" s="223">
        <v>185916</v>
      </c>
      <c r="K72" s="212">
        <f t="shared" si="8"/>
        <v>0.39139936236135853</v>
      </c>
      <c r="L72" s="223">
        <v>1470929</v>
      </c>
      <c r="M72" s="212">
        <f t="shared" si="9"/>
        <v>0.11085274713324231</v>
      </c>
      <c r="N72" s="223">
        <v>7242</v>
      </c>
      <c r="O72" s="212">
        <f t="shared" si="10"/>
        <v>-0.78144616127474653</v>
      </c>
    </row>
    <row r="73" spans="1:15" ht="26.65" customHeight="1">
      <c r="A73" s="660" t="s">
        <v>686</v>
      </c>
      <c r="B73" s="223">
        <v>214345405</v>
      </c>
      <c r="C73" s="212">
        <f t="shared" si="5"/>
        <v>5.33165681643454E-2</v>
      </c>
      <c r="D73" s="223">
        <v>70367550</v>
      </c>
      <c r="E73" s="212">
        <f t="shared" si="5"/>
        <v>2.7999085769182138E-2</v>
      </c>
      <c r="F73" s="223">
        <v>212662855</v>
      </c>
      <c r="G73" s="212">
        <f t="shared" si="6"/>
        <v>5.2822206846121877E-2</v>
      </c>
      <c r="H73" s="223">
        <v>1682550</v>
      </c>
      <c r="I73" s="212">
        <f t="shared" si="7"/>
        <v>0.11977398873936829</v>
      </c>
      <c r="J73" s="223">
        <v>203735</v>
      </c>
      <c r="K73" s="212">
        <f t="shared" si="8"/>
        <v>0.48743164611487105</v>
      </c>
      <c r="L73" s="223">
        <v>1471573</v>
      </c>
      <c r="M73" s="212">
        <f t="shared" si="9"/>
        <v>0.10170439402151941</v>
      </c>
      <c r="N73" s="223">
        <v>7242</v>
      </c>
      <c r="O73" s="212">
        <f t="shared" si="10"/>
        <v>-0.75767107244437004</v>
      </c>
    </row>
    <row r="74" spans="1:15" ht="26.65" customHeight="1">
      <c r="A74" s="660" t="s">
        <v>687</v>
      </c>
      <c r="B74" s="223">
        <v>215760599</v>
      </c>
      <c r="C74" s="212">
        <f t="shared" si="5"/>
        <v>5.5902228462350857E-2</v>
      </c>
      <c r="D74" s="223">
        <v>70355425</v>
      </c>
      <c r="E74" s="212">
        <f t="shared" si="5"/>
        <v>2.6652754296214123E-2</v>
      </c>
      <c r="F74" s="223">
        <v>214055756</v>
      </c>
      <c r="G74" s="212">
        <f t="shared" si="6"/>
        <v>5.5414642082377626E-2</v>
      </c>
      <c r="H74" s="223">
        <v>1704843</v>
      </c>
      <c r="I74" s="212">
        <f t="shared" si="7"/>
        <v>0.12092214692467564</v>
      </c>
      <c r="J74" s="223">
        <v>215807</v>
      </c>
      <c r="K74" s="212">
        <f t="shared" si="8"/>
        <v>0.48488330489348819</v>
      </c>
      <c r="L74" s="223">
        <v>1480364</v>
      </c>
      <c r="M74" s="212">
        <f t="shared" si="9"/>
        <v>9.5832935451324042E-2</v>
      </c>
      <c r="N74" s="223">
        <v>8672</v>
      </c>
      <c r="O74" s="212">
        <f t="shared" si="10"/>
        <v>-0.64876468205751314</v>
      </c>
    </row>
    <row r="75" spans="1:15" ht="26.65" customHeight="1">
      <c r="A75" s="660" t="s">
        <v>688</v>
      </c>
      <c r="B75" s="223">
        <v>217553864</v>
      </c>
      <c r="C75" s="212">
        <f t="shared" si="5"/>
        <v>5.7807082481697469E-2</v>
      </c>
      <c r="D75" s="223">
        <v>70585908</v>
      </c>
      <c r="E75" s="212">
        <f t="shared" si="5"/>
        <v>2.5303484692772493E-2</v>
      </c>
      <c r="F75" s="223">
        <v>215837476</v>
      </c>
      <c r="G75" s="212">
        <f t="shared" si="6"/>
        <v>5.740256095861835E-2</v>
      </c>
      <c r="H75" s="223">
        <v>1716388</v>
      </c>
      <c r="I75" s="212">
        <f t="shared" si="7"/>
        <v>0.11126736124599555</v>
      </c>
      <c r="J75" s="223">
        <v>229580</v>
      </c>
      <c r="K75" s="212">
        <f t="shared" si="8"/>
        <v>0.51600995793630355</v>
      </c>
      <c r="L75" s="223">
        <v>1480877</v>
      </c>
      <c r="M75" s="212">
        <f t="shared" si="9"/>
        <v>7.9357987402313993E-2</v>
      </c>
      <c r="N75" s="223">
        <v>5931</v>
      </c>
      <c r="O75" s="212">
        <f t="shared" si="10"/>
        <v>-0.71886998151395931</v>
      </c>
    </row>
    <row r="76" spans="1:15" ht="26.65" customHeight="1">
      <c r="A76" s="660" t="s">
        <v>689</v>
      </c>
      <c r="B76" s="223">
        <v>219139221</v>
      </c>
      <c r="C76" s="212">
        <f t="shared" si="5"/>
        <v>6.0160531148409892E-2</v>
      </c>
      <c r="D76" s="223">
        <v>70643968</v>
      </c>
      <c r="E76" s="212">
        <f t="shared" si="5"/>
        <v>2.1925345603000888E-2</v>
      </c>
      <c r="F76" s="223">
        <v>217407584</v>
      </c>
      <c r="G76" s="212">
        <f t="shared" si="6"/>
        <v>5.9814532979305231E-2</v>
      </c>
      <c r="H76" s="223">
        <v>1731637</v>
      </c>
      <c r="I76" s="212">
        <f t="shared" si="7"/>
        <v>0.10547214896614772</v>
      </c>
      <c r="J76" s="223">
        <v>240735</v>
      </c>
      <c r="K76" s="212">
        <f t="shared" si="8"/>
        <v>0.51075005648015659</v>
      </c>
      <c r="L76" s="223">
        <v>1481989</v>
      </c>
      <c r="M76" s="212">
        <f t="shared" si="9"/>
        <v>6.3614982872226736E-2</v>
      </c>
      <c r="N76" s="223">
        <v>8913</v>
      </c>
      <c r="O76" s="212">
        <f t="shared" si="10"/>
        <v>-0.35055377440979307</v>
      </c>
    </row>
    <row r="77" spans="1:15" ht="26.65" customHeight="1">
      <c r="A77" s="660" t="s">
        <v>690</v>
      </c>
      <c r="B77" s="223">
        <v>220611484</v>
      </c>
      <c r="C77" s="212">
        <f t="shared" si="5"/>
        <v>6.2019918932719957E-2</v>
      </c>
      <c r="D77" s="223">
        <v>70716846</v>
      </c>
      <c r="E77" s="212">
        <f t="shared" si="5"/>
        <v>1.9932242729258493E-2</v>
      </c>
      <c r="F77" s="223">
        <v>218848706</v>
      </c>
      <c r="G77" s="212">
        <f t="shared" si="6"/>
        <v>6.1625201836105835E-2</v>
      </c>
      <c r="H77" s="223">
        <v>1762778</v>
      </c>
      <c r="I77" s="212">
        <f t="shared" si="7"/>
        <v>0.11341457714604053</v>
      </c>
      <c r="J77" s="223">
        <v>252816</v>
      </c>
      <c r="K77" s="212">
        <f t="shared" si="8"/>
        <v>0.54643602087067156</v>
      </c>
      <c r="L77" s="223">
        <v>1498140</v>
      </c>
      <c r="M77" s="212">
        <f t="shared" si="9"/>
        <v>6.2749568520014787E-2</v>
      </c>
      <c r="N77" s="223">
        <v>11822</v>
      </c>
      <c r="O77" s="212">
        <f t="shared" si="10"/>
        <v>0.17608436132113012</v>
      </c>
    </row>
    <row r="78" spans="1:15" ht="26.65" customHeight="1">
      <c r="A78" s="660" t="s">
        <v>691</v>
      </c>
      <c r="B78" s="223">
        <v>221894373</v>
      </c>
      <c r="C78" s="212">
        <f t="shared" si="5"/>
        <v>6.1906106532260689E-2</v>
      </c>
      <c r="D78" s="223">
        <v>70652944</v>
      </c>
      <c r="E78" s="212">
        <f t="shared" si="5"/>
        <v>1.4684974698487757E-2</v>
      </c>
      <c r="F78" s="223">
        <v>220109491</v>
      </c>
      <c r="G78" s="212">
        <f t="shared" si="6"/>
        <v>6.1446893332437275E-2</v>
      </c>
      <c r="H78" s="223">
        <v>1784882</v>
      </c>
      <c r="I78" s="212">
        <f t="shared" si="7"/>
        <v>0.12175314268763426</v>
      </c>
      <c r="J78" s="223">
        <v>256906</v>
      </c>
      <c r="K78" s="212">
        <f t="shared" si="8"/>
        <v>0.54458386191057373</v>
      </c>
      <c r="L78" s="223">
        <v>1516191</v>
      </c>
      <c r="M78" s="212">
        <f t="shared" si="9"/>
        <v>6.9757613301705615E-2</v>
      </c>
      <c r="N78" s="223">
        <v>11785</v>
      </c>
      <c r="O78" s="212">
        <f t="shared" si="10"/>
        <v>0.57028647568287805</v>
      </c>
    </row>
    <row r="79" spans="1:15" ht="26.65" customHeight="1">
      <c r="A79" s="660" t="s">
        <v>692</v>
      </c>
      <c r="B79" s="223">
        <v>222974643</v>
      </c>
      <c r="C79" s="212">
        <f t="shared" si="5"/>
        <v>6.2539707704972747E-2</v>
      </c>
      <c r="D79" s="223">
        <v>70777423</v>
      </c>
      <c r="E79" s="212">
        <f t="shared" si="5"/>
        <v>1.395817684254964E-2</v>
      </c>
      <c r="F79" s="223">
        <v>221155895</v>
      </c>
      <c r="G79" s="212">
        <f t="shared" si="6"/>
        <v>6.1975849176039634E-2</v>
      </c>
      <c r="H79" s="223">
        <v>1818748</v>
      </c>
      <c r="I79" s="212">
        <f t="shared" si="7"/>
        <v>0.13587482286578645</v>
      </c>
      <c r="J79" s="223">
        <v>258768</v>
      </c>
      <c r="K79" s="212">
        <f t="shared" si="8"/>
        <v>0.53353087590375725</v>
      </c>
      <c r="L79" s="223">
        <v>1548216</v>
      </c>
      <c r="M79" s="212">
        <f t="shared" si="9"/>
        <v>8.6235638151580293E-2</v>
      </c>
      <c r="N79" s="223">
        <v>11764</v>
      </c>
      <c r="O79" s="212">
        <f t="shared" si="10"/>
        <v>0.64692706145877088</v>
      </c>
    </row>
    <row r="80" spans="1:15" ht="26.65" customHeight="1">
      <c r="A80" s="662" t="s">
        <v>693</v>
      </c>
      <c r="B80" s="693">
        <v>224855771</v>
      </c>
      <c r="C80" s="694">
        <f t="shared" si="5"/>
        <v>6.7572910331651331E-2</v>
      </c>
      <c r="D80" s="693">
        <v>71041459</v>
      </c>
      <c r="E80" s="694">
        <f t="shared" si="5"/>
        <v>1.7136450018427344E-2</v>
      </c>
      <c r="F80" s="693">
        <v>222998697</v>
      </c>
      <c r="G80" s="694">
        <f t="shared" si="6"/>
        <v>6.6941655021624205E-2</v>
      </c>
      <c r="H80" s="693">
        <v>1857074</v>
      </c>
      <c r="I80" s="694">
        <f t="shared" si="7"/>
        <v>0.14921999105166456</v>
      </c>
      <c r="J80" s="693">
        <v>261376</v>
      </c>
      <c r="K80" s="694">
        <f t="shared" si="8"/>
        <v>0.52746950916624302</v>
      </c>
      <c r="L80" s="693">
        <v>1583888</v>
      </c>
      <c r="M80" s="694">
        <f t="shared" si="9"/>
        <v>0.10169487988659531</v>
      </c>
      <c r="N80" s="693">
        <v>11810</v>
      </c>
      <c r="O80" s="694">
        <f t="shared" si="10"/>
        <v>0.65336693266134682</v>
      </c>
    </row>
    <row r="81" spans="1:15" ht="26.65" customHeight="1">
      <c r="A81" s="660" t="s">
        <v>694</v>
      </c>
      <c r="B81" s="223">
        <v>226332812</v>
      </c>
      <c r="C81" s="212">
        <f t="shared" si="5"/>
        <v>6.9907850137293517E-2</v>
      </c>
      <c r="D81" s="223">
        <v>71269291</v>
      </c>
      <c r="E81" s="212">
        <f t="shared" si="5"/>
        <v>1.8918227188743048E-2</v>
      </c>
      <c r="F81" s="223">
        <v>224439072</v>
      </c>
      <c r="G81" s="212">
        <f t="shared" si="6"/>
        <v>6.9191246420184607E-2</v>
      </c>
      <c r="H81" s="223">
        <v>1893740</v>
      </c>
      <c r="I81" s="212">
        <f t="shared" si="7"/>
        <v>0.16222721654394301</v>
      </c>
      <c r="J81" s="223">
        <v>263876</v>
      </c>
      <c r="K81" s="212">
        <f t="shared" si="8"/>
        <v>0.52190789283963435</v>
      </c>
      <c r="L81" s="223">
        <v>1618054</v>
      </c>
      <c r="M81" s="212">
        <f t="shared" si="9"/>
        <v>0.11676114187431542</v>
      </c>
      <c r="N81" s="223">
        <v>11810</v>
      </c>
      <c r="O81" s="212">
        <f t="shared" si="10"/>
        <v>0.65406162464985995</v>
      </c>
    </row>
    <row r="82" spans="1:15" ht="26.65" customHeight="1">
      <c r="A82" s="660" t="s">
        <v>695</v>
      </c>
      <c r="B82" s="223">
        <v>227404154</v>
      </c>
      <c r="C82" s="212">
        <f t="shared" si="5"/>
        <v>6.8176540916447828E-2</v>
      </c>
      <c r="D82" s="223">
        <v>71363953</v>
      </c>
      <c r="E82" s="212">
        <f t="shared" si="5"/>
        <v>1.6483613606469116E-2</v>
      </c>
      <c r="F82" s="223">
        <v>225478688</v>
      </c>
      <c r="G82" s="212">
        <f t="shared" si="6"/>
        <v>6.7368019458097783E-2</v>
      </c>
      <c r="H82" s="223">
        <v>1925466</v>
      </c>
      <c r="I82" s="212">
        <f t="shared" si="7"/>
        <v>0.17215202511024694</v>
      </c>
      <c r="J82" s="223">
        <v>265772</v>
      </c>
      <c r="K82" s="212">
        <f t="shared" si="8"/>
        <v>0.50832846205796722</v>
      </c>
      <c r="L82" s="223">
        <v>1647843</v>
      </c>
      <c r="M82" s="212">
        <f t="shared" si="9"/>
        <v>0.12917545207296757</v>
      </c>
      <c r="N82" s="223">
        <v>11851</v>
      </c>
      <c r="O82" s="212">
        <f t="shared" si="10"/>
        <v>0.65980392156862744</v>
      </c>
    </row>
    <row r="83" spans="1:15" ht="26.65" customHeight="1">
      <c r="A83" s="660" t="s">
        <v>696</v>
      </c>
      <c r="B83" s="223">
        <v>228323309</v>
      </c>
      <c r="C83" s="212">
        <f t="shared" si="5"/>
        <v>6.5258978494430256E-2</v>
      </c>
      <c r="D83" s="223">
        <v>71402095</v>
      </c>
      <c r="E83" s="212">
        <f t="shared" si="5"/>
        <v>1.395601337939607E-2</v>
      </c>
      <c r="F83" s="223">
        <v>226369925</v>
      </c>
      <c r="G83" s="212">
        <f t="shared" si="6"/>
        <v>6.4364563730258756E-2</v>
      </c>
      <c r="H83" s="223">
        <v>1953384</v>
      </c>
      <c r="I83" s="212">
        <f t="shared" si="7"/>
        <v>0.18018833383882751</v>
      </c>
      <c r="J83" s="223">
        <v>266101</v>
      </c>
      <c r="K83" s="212">
        <f t="shared" si="8"/>
        <v>0.47381101394050501</v>
      </c>
      <c r="L83" s="223">
        <v>1675432</v>
      </c>
      <c r="M83" s="212">
        <f t="shared" si="9"/>
        <v>0.14172787816713722</v>
      </c>
      <c r="N83" s="223">
        <v>11851</v>
      </c>
      <c r="O83" s="212">
        <f t="shared" si="10"/>
        <v>0.65980392156862744</v>
      </c>
    </row>
    <row r="84" spans="1:15" ht="26.65" customHeight="1">
      <c r="A84" s="660" t="s">
        <v>697</v>
      </c>
      <c r="B84" s="223">
        <v>232896290</v>
      </c>
      <c r="C84" s="212">
        <f t="shared" si="5"/>
        <v>9.2010792576944722E-2</v>
      </c>
      <c r="D84" s="223">
        <v>72085823</v>
      </c>
      <c r="E84" s="212">
        <f t="shared" si="5"/>
        <v>2.4488950213034703E-2</v>
      </c>
      <c r="F84" s="223">
        <v>230887159</v>
      </c>
      <c r="G84" s="212">
        <f t="shared" ref="G84:G115" si="11">(F84-F72)/F72</f>
        <v>9.1103788521153917E-2</v>
      </c>
      <c r="H84" s="223">
        <v>2009131</v>
      </c>
      <c r="I84" s="212">
        <f t="shared" ref="I84:I115" si="12">(H84-H72)/H72</f>
        <v>0.20734733220078036</v>
      </c>
      <c r="J84" s="223">
        <v>270277</v>
      </c>
      <c r="K84" s="212">
        <f t="shared" ref="K84:K115" si="13">(J84-J72)/J72</f>
        <v>0.45375868671873321</v>
      </c>
      <c r="L84" s="223">
        <v>1727105</v>
      </c>
      <c r="M84" s="212">
        <f t="shared" ref="M84:M115" si="14">(L84-L72)/L72</f>
        <v>0.17415932380148871</v>
      </c>
      <c r="N84" s="223">
        <v>11749</v>
      </c>
      <c r="O84" s="212">
        <f t="shared" ref="O84:O115" si="15">(N84-N72)/N72</f>
        <v>0.62234189450428057</v>
      </c>
    </row>
    <row r="85" spans="1:15" ht="26.65" customHeight="1">
      <c r="A85" s="660" t="s">
        <v>698</v>
      </c>
      <c r="B85" s="223">
        <v>234525099</v>
      </c>
      <c r="C85" s="212">
        <f t="shared" ref="C85:E131" si="16">(B85-B73)/B73</f>
        <v>9.4145680426412692E-2</v>
      </c>
      <c r="D85" s="223">
        <v>72255512</v>
      </c>
      <c r="E85" s="212">
        <f t="shared" si="16"/>
        <v>2.6830009002729242E-2</v>
      </c>
      <c r="F85" s="223">
        <v>232477128</v>
      </c>
      <c r="G85" s="212">
        <f t="shared" si="11"/>
        <v>9.3172232640251165E-2</v>
      </c>
      <c r="H85" s="223">
        <v>2047971</v>
      </c>
      <c r="I85" s="212">
        <f t="shared" si="12"/>
        <v>0.21718284746367122</v>
      </c>
      <c r="J85" s="223">
        <v>258416</v>
      </c>
      <c r="K85" s="212">
        <f t="shared" si="13"/>
        <v>0.26839276511154198</v>
      </c>
      <c r="L85" s="223">
        <v>1777806</v>
      </c>
      <c r="M85" s="212">
        <f t="shared" si="14"/>
        <v>0.20809908852635922</v>
      </c>
      <c r="N85" s="223">
        <v>11749</v>
      </c>
      <c r="O85" s="212">
        <f t="shared" si="15"/>
        <v>0.62234189450428057</v>
      </c>
    </row>
    <row r="86" spans="1:15" ht="26.65" customHeight="1">
      <c r="A86" s="660" t="s">
        <v>699</v>
      </c>
      <c r="B86" s="223">
        <v>236028896</v>
      </c>
      <c r="C86" s="212">
        <f t="shared" si="16"/>
        <v>9.3938824298499465E-2</v>
      </c>
      <c r="D86" s="223">
        <v>72393679</v>
      </c>
      <c r="E86" s="212">
        <f t="shared" si="16"/>
        <v>2.897081497269045E-2</v>
      </c>
      <c r="F86" s="223">
        <v>233935462</v>
      </c>
      <c r="G86" s="212">
        <f t="shared" si="11"/>
        <v>9.2871625465656721E-2</v>
      </c>
      <c r="H86" s="223">
        <v>2093434</v>
      </c>
      <c r="I86" s="212">
        <f t="shared" si="12"/>
        <v>0.22793359857769893</v>
      </c>
      <c r="J86" s="223">
        <v>247290</v>
      </c>
      <c r="K86" s="212">
        <f t="shared" si="13"/>
        <v>0.14588498056133489</v>
      </c>
      <c r="L86" s="223">
        <v>1836699</v>
      </c>
      <c r="M86" s="212">
        <f t="shared" si="14"/>
        <v>0.24070769081117888</v>
      </c>
      <c r="N86" s="223">
        <v>9445</v>
      </c>
      <c r="O86" s="212">
        <f t="shared" si="15"/>
        <v>8.9137453874538738E-2</v>
      </c>
    </row>
    <row r="87" spans="1:15" ht="26.65" customHeight="1">
      <c r="A87" s="660" t="s">
        <v>700</v>
      </c>
      <c r="B87" s="223">
        <v>237388567</v>
      </c>
      <c r="C87" s="212">
        <f t="shared" si="16"/>
        <v>9.1171458117608975E-2</v>
      </c>
      <c r="D87" s="223">
        <v>72462105</v>
      </c>
      <c r="E87" s="212">
        <f t="shared" si="16"/>
        <v>2.6580333853607155E-2</v>
      </c>
      <c r="F87" s="223">
        <v>235233709</v>
      </c>
      <c r="G87" s="212">
        <f t="shared" si="11"/>
        <v>8.9864991749625533E-2</v>
      </c>
      <c r="H87" s="223">
        <v>2154858</v>
      </c>
      <c r="I87" s="212">
        <f t="shared" si="12"/>
        <v>0.25546088646623022</v>
      </c>
      <c r="J87" s="223">
        <v>237501</v>
      </c>
      <c r="K87" s="212">
        <f t="shared" si="13"/>
        <v>3.4502134332258905E-2</v>
      </c>
      <c r="L87" s="223">
        <v>1909689</v>
      </c>
      <c r="M87" s="212">
        <f t="shared" si="14"/>
        <v>0.28956625026926613</v>
      </c>
      <c r="N87" s="223">
        <v>7668</v>
      </c>
      <c r="O87" s="212">
        <f t="shared" si="15"/>
        <v>0.29286798179059181</v>
      </c>
    </row>
    <row r="88" spans="1:15" ht="26.65" customHeight="1">
      <c r="A88" s="660" t="s">
        <v>701</v>
      </c>
      <c r="B88" s="223">
        <v>238892690</v>
      </c>
      <c r="C88" s="212">
        <f t="shared" si="16"/>
        <v>9.0141184722017431E-2</v>
      </c>
      <c r="D88" s="223">
        <v>72574605</v>
      </c>
      <c r="E88" s="212">
        <f t="shared" si="16"/>
        <v>2.7329113223085091E-2</v>
      </c>
      <c r="F88" s="223">
        <v>236684988</v>
      </c>
      <c r="G88" s="212">
        <f t="shared" si="11"/>
        <v>8.8669418266475925E-2</v>
      </c>
      <c r="H88" s="223">
        <v>2207702</v>
      </c>
      <c r="I88" s="212">
        <f t="shared" si="12"/>
        <v>0.2749219380274272</v>
      </c>
      <c r="J88" s="223">
        <v>227660</v>
      </c>
      <c r="K88" s="212">
        <f t="shared" si="13"/>
        <v>-5.4312833613724638E-2</v>
      </c>
      <c r="L88" s="223">
        <v>1974666</v>
      </c>
      <c r="M88" s="212">
        <f t="shared" si="14"/>
        <v>0.33244308830902253</v>
      </c>
      <c r="N88" s="223">
        <v>5376</v>
      </c>
      <c r="O88" s="212">
        <f t="shared" si="15"/>
        <v>-0.39683608212722987</v>
      </c>
    </row>
    <row r="89" spans="1:15" ht="26.65" customHeight="1">
      <c r="A89" s="660" t="s">
        <v>702</v>
      </c>
      <c r="B89" s="223">
        <v>240318011</v>
      </c>
      <c r="C89" s="212">
        <f t="shared" si="16"/>
        <v>8.9326841208320781E-2</v>
      </c>
      <c r="D89" s="223">
        <v>72709761</v>
      </c>
      <c r="E89" s="212">
        <f t="shared" si="16"/>
        <v>2.8181616018338827E-2</v>
      </c>
      <c r="F89" s="223">
        <v>238085177</v>
      </c>
      <c r="G89" s="212">
        <f t="shared" si="11"/>
        <v>8.7898490932818221E-2</v>
      </c>
      <c r="H89" s="223">
        <v>2232834</v>
      </c>
      <c r="I89" s="212">
        <f t="shared" si="12"/>
        <v>0.26665637987313207</v>
      </c>
      <c r="J89" s="223">
        <v>211600</v>
      </c>
      <c r="K89" s="212">
        <f t="shared" si="13"/>
        <v>-0.16302765647743814</v>
      </c>
      <c r="L89" s="223">
        <v>2018767</v>
      </c>
      <c r="M89" s="212">
        <f t="shared" si="14"/>
        <v>0.34751558599329835</v>
      </c>
      <c r="N89" s="223">
        <v>2467</v>
      </c>
      <c r="O89" s="212">
        <f t="shared" si="15"/>
        <v>-0.79132126543732029</v>
      </c>
    </row>
    <row r="90" spans="1:15" ht="26.65" customHeight="1">
      <c r="A90" s="660" t="s">
        <v>703</v>
      </c>
      <c r="B90" s="223">
        <v>241215107</v>
      </c>
      <c r="C90" s="212">
        <f t="shared" si="16"/>
        <v>8.7071761842288806E-2</v>
      </c>
      <c r="D90" s="223">
        <v>72882024</v>
      </c>
      <c r="E90" s="212">
        <f t="shared" si="16"/>
        <v>3.154971150246761E-2</v>
      </c>
      <c r="F90" s="223">
        <v>238942594</v>
      </c>
      <c r="G90" s="212">
        <f t="shared" si="11"/>
        <v>8.5562430381523169E-2</v>
      </c>
      <c r="H90" s="223">
        <v>2272513</v>
      </c>
      <c r="I90" s="212">
        <f t="shared" si="12"/>
        <v>0.27320069337917019</v>
      </c>
      <c r="J90" s="223">
        <v>211327</v>
      </c>
      <c r="K90" s="212">
        <f t="shared" si="13"/>
        <v>-0.17741508567335912</v>
      </c>
      <c r="L90" s="223">
        <v>2058701</v>
      </c>
      <c r="M90" s="212">
        <f t="shared" si="14"/>
        <v>0.35781112010294219</v>
      </c>
      <c r="N90" s="223">
        <v>2485</v>
      </c>
      <c r="O90" s="212">
        <f t="shared" si="15"/>
        <v>-0.78913873568095039</v>
      </c>
    </row>
    <row r="91" spans="1:15" ht="26.65" customHeight="1">
      <c r="A91" s="660" t="s">
        <v>704</v>
      </c>
      <c r="B91" s="223">
        <v>241847960</v>
      </c>
      <c r="C91" s="212">
        <f t="shared" si="16"/>
        <v>8.4643333188339262E-2</v>
      </c>
      <c r="D91" s="223">
        <v>73063358</v>
      </c>
      <c r="E91" s="212">
        <f t="shared" si="16"/>
        <v>3.2297516681272787E-2</v>
      </c>
      <c r="F91" s="223">
        <v>239568896</v>
      </c>
      <c r="G91" s="212">
        <f t="shared" si="11"/>
        <v>8.3258015799217114E-2</v>
      </c>
      <c r="H91" s="223">
        <v>2279064</v>
      </c>
      <c r="I91" s="212">
        <f t="shared" si="12"/>
        <v>0.25309498622129067</v>
      </c>
      <c r="J91" s="223">
        <v>211032</v>
      </c>
      <c r="K91" s="212">
        <f t="shared" si="13"/>
        <v>-0.18447412353923207</v>
      </c>
      <c r="L91" s="223">
        <v>2065547</v>
      </c>
      <c r="M91" s="212">
        <f t="shared" si="14"/>
        <v>0.3341465273579397</v>
      </c>
      <c r="N91" s="223">
        <v>2485</v>
      </c>
      <c r="O91" s="212">
        <f t="shared" si="15"/>
        <v>-0.78876232573954441</v>
      </c>
    </row>
    <row r="92" spans="1:15" ht="26.65" customHeight="1">
      <c r="A92" s="660" t="s">
        <v>705</v>
      </c>
      <c r="B92" s="223">
        <v>242182535</v>
      </c>
      <c r="C92" s="212">
        <f t="shared" si="16"/>
        <v>7.7057235057578305E-2</v>
      </c>
      <c r="D92" s="223">
        <v>73212046</v>
      </c>
      <c r="E92" s="212">
        <f t="shared" si="16"/>
        <v>3.0553806615936759E-2</v>
      </c>
      <c r="F92" s="223">
        <v>239904643</v>
      </c>
      <c r="G92" s="212">
        <f t="shared" si="11"/>
        <v>7.5811860012796398E-2</v>
      </c>
      <c r="H92" s="223">
        <v>2277892</v>
      </c>
      <c r="I92" s="212">
        <f t="shared" si="12"/>
        <v>0.226602709423534</v>
      </c>
      <c r="J92" s="223">
        <v>209850</v>
      </c>
      <c r="K92" s="212">
        <f t="shared" si="13"/>
        <v>-0.19713363124387856</v>
      </c>
      <c r="L92" s="223">
        <v>2065571</v>
      </c>
      <c r="M92" s="212">
        <f t="shared" si="14"/>
        <v>0.30411430606204481</v>
      </c>
      <c r="N92" s="223">
        <v>2471</v>
      </c>
      <c r="O92" s="212">
        <f t="shared" si="15"/>
        <v>-0.79077053344623205</v>
      </c>
    </row>
    <row r="93" spans="1:15" ht="26.65" customHeight="1">
      <c r="A93" s="661" t="s">
        <v>706</v>
      </c>
      <c r="B93" s="691">
        <v>242457359</v>
      </c>
      <c r="C93" s="692">
        <f t="shared" si="16"/>
        <v>7.1242639798952345E-2</v>
      </c>
      <c r="D93" s="691">
        <v>73215838</v>
      </c>
      <c r="E93" s="692">
        <f t="shared" si="16"/>
        <v>2.7312562994347735E-2</v>
      </c>
      <c r="F93" s="691">
        <v>240171402</v>
      </c>
      <c r="G93" s="692">
        <f t="shared" si="11"/>
        <v>7.0096217471439196E-2</v>
      </c>
      <c r="H93" s="691">
        <v>2285957</v>
      </c>
      <c r="I93" s="692">
        <f t="shared" si="12"/>
        <v>0.20711238079144972</v>
      </c>
      <c r="J93" s="691">
        <v>207737</v>
      </c>
      <c r="K93" s="692">
        <f t="shared" si="13"/>
        <v>-0.21274765420121572</v>
      </c>
      <c r="L93" s="691">
        <v>2075716</v>
      </c>
      <c r="M93" s="692">
        <f t="shared" si="14"/>
        <v>0.28284717320929958</v>
      </c>
      <c r="N93" s="691">
        <v>2504</v>
      </c>
      <c r="O93" s="692">
        <f t="shared" si="15"/>
        <v>-0.78797629127857749</v>
      </c>
    </row>
    <row r="94" spans="1:15" ht="26.65" customHeight="1">
      <c r="A94" s="660" t="s">
        <v>707</v>
      </c>
      <c r="B94" s="223">
        <v>242743108</v>
      </c>
      <c r="C94" s="212">
        <f t="shared" si="16"/>
        <v>6.7452391392991001E-2</v>
      </c>
      <c r="D94" s="223">
        <v>73283887</v>
      </c>
      <c r="E94" s="212">
        <f t="shared" si="16"/>
        <v>2.6903414389054373E-2</v>
      </c>
      <c r="F94" s="223">
        <v>240448976</v>
      </c>
      <c r="G94" s="212">
        <f t="shared" si="11"/>
        <v>6.6393361309606339E-2</v>
      </c>
      <c r="H94" s="223">
        <v>2294132</v>
      </c>
      <c r="I94" s="212">
        <f t="shared" si="12"/>
        <v>0.19146845490909734</v>
      </c>
      <c r="J94" s="223">
        <v>205909</v>
      </c>
      <c r="K94" s="212">
        <f t="shared" si="13"/>
        <v>-0.22524193669762052</v>
      </c>
      <c r="L94" s="223">
        <v>2085738</v>
      </c>
      <c r="M94" s="212">
        <f t="shared" si="14"/>
        <v>0.2657383015250846</v>
      </c>
      <c r="N94" s="223">
        <v>2485</v>
      </c>
      <c r="O94" s="212">
        <f t="shared" si="15"/>
        <v>-0.79031305375073835</v>
      </c>
    </row>
    <row r="95" spans="1:15" ht="26.65" customHeight="1">
      <c r="A95" s="660" t="s">
        <v>708</v>
      </c>
      <c r="B95" s="223">
        <v>243471187</v>
      </c>
      <c r="C95" s="212">
        <f t="shared" si="16"/>
        <v>6.6343984179030965E-2</v>
      </c>
      <c r="D95" s="223">
        <v>73583994</v>
      </c>
      <c r="E95" s="212">
        <f t="shared" si="16"/>
        <v>3.0557912901575227E-2</v>
      </c>
      <c r="F95" s="223">
        <v>241160335</v>
      </c>
      <c r="G95" s="212">
        <f t="shared" si="11"/>
        <v>6.5337345497640642E-2</v>
      </c>
      <c r="H95" s="223">
        <v>2310852</v>
      </c>
      <c r="I95" s="212">
        <f t="shared" si="12"/>
        <v>0.18299934882235136</v>
      </c>
      <c r="J95" s="223">
        <v>204129</v>
      </c>
      <c r="K95" s="212">
        <f t="shared" si="13"/>
        <v>-0.23288901582481839</v>
      </c>
      <c r="L95" s="223">
        <v>2104130</v>
      </c>
      <c r="M95" s="212">
        <f t="shared" si="14"/>
        <v>0.25587311212869279</v>
      </c>
      <c r="N95" s="223">
        <v>2593</v>
      </c>
      <c r="O95" s="212">
        <f t="shared" si="15"/>
        <v>-0.78119989874272211</v>
      </c>
    </row>
    <row r="96" spans="1:15" ht="26.65" customHeight="1">
      <c r="A96" s="660" t="s">
        <v>709</v>
      </c>
      <c r="B96" s="223">
        <v>243377986</v>
      </c>
      <c r="C96" s="212">
        <f t="shared" si="16"/>
        <v>4.5005852175661533E-2</v>
      </c>
      <c r="D96" s="223">
        <v>73385387</v>
      </c>
      <c r="E96" s="212">
        <f t="shared" si="16"/>
        <v>1.8028010861442199E-2</v>
      </c>
      <c r="F96" s="223">
        <v>241069598</v>
      </c>
      <c r="G96" s="212">
        <f t="shared" si="11"/>
        <v>4.4101365550606474E-2</v>
      </c>
      <c r="H96" s="223">
        <v>2308388</v>
      </c>
      <c r="I96" s="212">
        <f t="shared" si="12"/>
        <v>0.14894847573403625</v>
      </c>
      <c r="J96" s="223">
        <v>187849</v>
      </c>
      <c r="K96" s="212">
        <f t="shared" si="13"/>
        <v>-0.30497600609744818</v>
      </c>
      <c r="L96" s="223">
        <v>2117946</v>
      </c>
      <c r="M96" s="212">
        <f t="shared" si="14"/>
        <v>0.22629834318121944</v>
      </c>
      <c r="N96" s="223">
        <v>2593</v>
      </c>
      <c r="O96" s="212">
        <f t="shared" si="15"/>
        <v>-0.77930036598859476</v>
      </c>
    </row>
    <row r="97" spans="1:15" ht="26.65" customHeight="1">
      <c r="A97" s="660" t="s">
        <v>710</v>
      </c>
      <c r="B97" s="223">
        <v>243944623</v>
      </c>
      <c r="C97" s="212">
        <f t="shared" si="16"/>
        <v>4.0164246983219479E-2</v>
      </c>
      <c r="D97" s="223">
        <v>73514964</v>
      </c>
      <c r="E97" s="212">
        <f t="shared" si="16"/>
        <v>1.743053180496458E-2</v>
      </c>
      <c r="F97" s="223">
        <v>241611325</v>
      </c>
      <c r="G97" s="212">
        <f t="shared" si="11"/>
        <v>3.9290734011476605E-2</v>
      </c>
      <c r="H97" s="223">
        <v>2333298</v>
      </c>
      <c r="I97" s="212">
        <f t="shared" si="12"/>
        <v>0.13932179703716507</v>
      </c>
      <c r="J97" s="223">
        <v>180246</v>
      </c>
      <c r="K97" s="212">
        <f t="shared" si="13"/>
        <v>-0.30249674942728005</v>
      </c>
      <c r="L97" s="223">
        <v>2150459</v>
      </c>
      <c r="M97" s="212">
        <f t="shared" si="14"/>
        <v>0.20961398487799007</v>
      </c>
      <c r="N97" s="223">
        <v>2593</v>
      </c>
      <c r="O97" s="212">
        <f t="shared" si="15"/>
        <v>-0.77930036598859476</v>
      </c>
    </row>
    <row r="98" spans="1:15" ht="26.65" customHeight="1">
      <c r="A98" s="660" t="s">
        <v>711</v>
      </c>
      <c r="B98" s="223">
        <v>244965565</v>
      </c>
      <c r="C98" s="212">
        <f t="shared" si="16"/>
        <v>3.7862605602324219E-2</v>
      </c>
      <c r="D98" s="223">
        <v>73835696</v>
      </c>
      <c r="E98" s="212">
        <f t="shared" si="16"/>
        <v>1.9919100948026139E-2</v>
      </c>
      <c r="F98" s="223">
        <v>242605879</v>
      </c>
      <c r="G98" s="212">
        <f t="shared" si="11"/>
        <v>3.7063286283633222E-2</v>
      </c>
      <c r="H98" s="223">
        <v>2359686</v>
      </c>
      <c r="I98" s="212">
        <f t="shared" si="12"/>
        <v>0.12718432967077062</v>
      </c>
      <c r="J98" s="223">
        <v>173456</v>
      </c>
      <c r="K98" s="212">
        <f t="shared" si="13"/>
        <v>-0.29857252618383273</v>
      </c>
      <c r="L98" s="223">
        <v>2183495</v>
      </c>
      <c r="M98" s="212">
        <f t="shared" si="14"/>
        <v>0.18881482485698528</v>
      </c>
      <c r="N98" s="223">
        <v>2735</v>
      </c>
      <c r="O98" s="212">
        <f t="shared" si="15"/>
        <v>-0.71042879830598205</v>
      </c>
    </row>
    <row r="99" spans="1:15" ht="26.65" customHeight="1">
      <c r="A99" s="660" t="s">
        <v>712</v>
      </c>
      <c r="B99" s="223">
        <v>245548412</v>
      </c>
      <c r="C99" s="212">
        <f t="shared" si="16"/>
        <v>3.4373369800913788E-2</v>
      </c>
      <c r="D99" s="223">
        <v>74101181</v>
      </c>
      <c r="E99" s="212">
        <f t="shared" si="16"/>
        <v>2.2619767946294136E-2</v>
      </c>
      <c r="F99" s="223">
        <v>243160154</v>
      </c>
      <c r="G99" s="212">
        <f t="shared" si="11"/>
        <v>3.3696042262378309E-2</v>
      </c>
      <c r="H99" s="223">
        <v>2388258</v>
      </c>
      <c r="I99" s="212">
        <f t="shared" si="12"/>
        <v>0.10831340162553635</v>
      </c>
      <c r="J99" s="223">
        <v>163017</v>
      </c>
      <c r="K99" s="212">
        <f t="shared" si="13"/>
        <v>-0.31361552161885636</v>
      </c>
      <c r="L99" s="223">
        <v>2222461</v>
      </c>
      <c r="M99" s="212">
        <f t="shared" si="14"/>
        <v>0.16378164193227274</v>
      </c>
      <c r="N99" s="223">
        <v>2780</v>
      </c>
      <c r="O99" s="212">
        <f t="shared" si="15"/>
        <v>-0.63745435576421494</v>
      </c>
    </row>
    <row r="100" spans="1:15" ht="26.65" customHeight="1">
      <c r="A100" s="660" t="s">
        <v>713</v>
      </c>
      <c r="B100" s="223">
        <v>246038434</v>
      </c>
      <c r="C100" s="212">
        <f t="shared" si="16"/>
        <v>2.9911940796514117E-2</v>
      </c>
      <c r="D100" s="223">
        <v>74278095</v>
      </c>
      <c r="E100" s="212">
        <f t="shared" si="16"/>
        <v>2.3472260028146209E-2</v>
      </c>
      <c r="F100" s="223">
        <v>243618407</v>
      </c>
      <c r="G100" s="212">
        <f t="shared" si="11"/>
        <v>2.9293868861678715E-2</v>
      </c>
      <c r="H100" s="223">
        <v>2420027</v>
      </c>
      <c r="I100" s="212">
        <f t="shared" si="12"/>
        <v>9.6174664877777885E-2</v>
      </c>
      <c r="J100" s="223">
        <v>152747</v>
      </c>
      <c r="K100" s="212">
        <f t="shared" si="13"/>
        <v>-0.32905648774488272</v>
      </c>
      <c r="L100" s="223">
        <v>2264581</v>
      </c>
      <c r="M100" s="212">
        <f t="shared" si="14"/>
        <v>0.14681723390183454</v>
      </c>
      <c r="N100" s="223">
        <v>2699</v>
      </c>
      <c r="O100" s="212">
        <f t="shared" si="15"/>
        <v>-0.49795386904761907</v>
      </c>
    </row>
    <row r="101" spans="1:15" ht="26.65" customHeight="1">
      <c r="A101" s="660" t="s">
        <v>714</v>
      </c>
      <c r="B101" s="223">
        <v>246401305</v>
      </c>
      <c r="C101" s="212">
        <f t="shared" si="16"/>
        <v>2.5313516763418951E-2</v>
      </c>
      <c r="D101" s="223">
        <v>74309290</v>
      </c>
      <c r="E101" s="212">
        <f t="shared" si="16"/>
        <v>2.1998820763556078E-2</v>
      </c>
      <c r="F101" s="223">
        <v>243945098</v>
      </c>
      <c r="G101" s="212">
        <f t="shared" si="11"/>
        <v>2.4612708249367409E-2</v>
      </c>
      <c r="H101" s="223">
        <v>2456207</v>
      </c>
      <c r="I101" s="212">
        <f t="shared" si="12"/>
        <v>0.100040128374971</v>
      </c>
      <c r="J101" s="223">
        <v>150655</v>
      </c>
      <c r="K101" s="212">
        <f t="shared" si="13"/>
        <v>-0.28801984877126652</v>
      </c>
      <c r="L101" s="223">
        <v>2302853</v>
      </c>
      <c r="M101" s="212">
        <f t="shared" si="14"/>
        <v>0.14072253013844591</v>
      </c>
      <c r="N101" s="223">
        <v>2699</v>
      </c>
      <c r="O101" s="212">
        <f t="shared" si="15"/>
        <v>9.4041345764085932E-2</v>
      </c>
    </row>
    <row r="102" spans="1:15" ht="26.65" customHeight="1">
      <c r="A102" s="660" t="s">
        <v>715</v>
      </c>
      <c r="B102" s="223">
        <v>247431409</v>
      </c>
      <c r="C102" s="212">
        <f t="shared" si="16"/>
        <v>2.5770782258675035E-2</v>
      </c>
      <c r="D102" s="223">
        <v>74588211</v>
      </c>
      <c r="E102" s="212">
        <f t="shared" si="16"/>
        <v>2.341025820029367E-2</v>
      </c>
      <c r="F102" s="223">
        <v>244955598</v>
      </c>
      <c r="G102" s="212">
        <f t="shared" si="11"/>
        <v>2.5165057009467303E-2</v>
      </c>
      <c r="H102" s="223">
        <v>2475811</v>
      </c>
      <c r="I102" s="212">
        <f t="shared" si="12"/>
        <v>8.9459554246774389E-2</v>
      </c>
      <c r="J102" s="223">
        <v>137227</v>
      </c>
      <c r="K102" s="212">
        <f t="shared" si="13"/>
        <v>-0.35064142300794504</v>
      </c>
      <c r="L102" s="223">
        <v>2335903</v>
      </c>
      <c r="M102" s="212">
        <f t="shared" si="14"/>
        <v>0.13464898496673389</v>
      </c>
      <c r="N102" s="223">
        <v>2681</v>
      </c>
      <c r="O102" s="212">
        <f t="shared" si="15"/>
        <v>7.8873239436619724E-2</v>
      </c>
    </row>
    <row r="103" spans="1:15" ht="26.65" customHeight="1">
      <c r="A103" s="660" t="s">
        <v>716</v>
      </c>
      <c r="B103" s="223">
        <v>248318892</v>
      </c>
      <c r="C103" s="212">
        <f t="shared" si="16"/>
        <v>2.6756198398365651E-2</v>
      </c>
      <c r="D103" s="223">
        <v>74811337</v>
      </c>
      <c r="E103" s="212">
        <f t="shared" si="16"/>
        <v>2.3924153609255136E-2</v>
      </c>
      <c r="F103" s="223">
        <v>245837326</v>
      </c>
      <c r="G103" s="212">
        <f t="shared" si="11"/>
        <v>2.6165458474208605E-2</v>
      </c>
      <c r="H103" s="223">
        <v>2481566</v>
      </c>
      <c r="I103" s="212">
        <f t="shared" si="12"/>
        <v>8.8853143220199174E-2</v>
      </c>
      <c r="J103" s="223">
        <v>136510</v>
      </c>
      <c r="K103" s="212">
        <f t="shared" si="13"/>
        <v>-0.35313127866863792</v>
      </c>
      <c r="L103" s="223">
        <v>2342375</v>
      </c>
      <c r="M103" s="212">
        <f t="shared" si="14"/>
        <v>0.13402164172492806</v>
      </c>
      <c r="N103" s="223">
        <v>2681</v>
      </c>
      <c r="O103" s="212">
        <f t="shared" si="15"/>
        <v>7.8873239436619724E-2</v>
      </c>
    </row>
    <row r="104" spans="1:15" ht="26.65" customHeight="1">
      <c r="A104" s="662" t="s">
        <v>717</v>
      </c>
      <c r="B104" s="693">
        <v>249076912</v>
      </c>
      <c r="C104" s="694">
        <f t="shared" si="16"/>
        <v>2.8467688638241399E-2</v>
      </c>
      <c r="D104" s="693">
        <v>74996059</v>
      </c>
      <c r="E104" s="694">
        <f t="shared" si="16"/>
        <v>2.4367752268526957E-2</v>
      </c>
      <c r="F104" s="693">
        <v>246588361</v>
      </c>
      <c r="G104" s="694">
        <f t="shared" si="11"/>
        <v>2.7859894316426381E-2</v>
      </c>
      <c r="H104" s="693">
        <v>2488551</v>
      </c>
      <c r="I104" s="694">
        <f t="shared" si="12"/>
        <v>9.2479801500685715E-2</v>
      </c>
      <c r="J104" s="693">
        <v>136117</v>
      </c>
      <c r="K104" s="694">
        <f t="shared" si="13"/>
        <v>-0.35136049559208959</v>
      </c>
      <c r="L104" s="693">
        <v>2349785</v>
      </c>
      <c r="M104" s="694">
        <f t="shared" si="14"/>
        <v>0.1375958512198322</v>
      </c>
      <c r="N104" s="693">
        <v>2649</v>
      </c>
      <c r="O104" s="694">
        <f t="shared" si="15"/>
        <v>7.2035613112100369E-2</v>
      </c>
    </row>
    <row r="105" spans="1:15" ht="26.65" customHeight="1">
      <c r="A105" s="660" t="s">
        <v>718</v>
      </c>
      <c r="B105" s="223">
        <v>249777665</v>
      </c>
      <c r="C105" s="212">
        <f t="shared" si="16"/>
        <v>3.0192137826594079E-2</v>
      </c>
      <c r="D105" s="223">
        <v>75189324</v>
      </c>
      <c r="E105" s="212">
        <f t="shared" si="16"/>
        <v>2.6954359246697417E-2</v>
      </c>
      <c r="F105" s="223">
        <v>247282091</v>
      </c>
      <c r="G105" s="212">
        <f t="shared" si="11"/>
        <v>2.9606726449471283E-2</v>
      </c>
      <c r="H105" s="223">
        <v>2495574</v>
      </c>
      <c r="I105" s="212">
        <f t="shared" si="12"/>
        <v>9.1697700350444042E-2</v>
      </c>
      <c r="J105" s="223">
        <v>135572</v>
      </c>
      <c r="K105" s="212">
        <f t="shared" si="13"/>
        <v>-0.34738635871318063</v>
      </c>
      <c r="L105" s="223">
        <v>2357020</v>
      </c>
      <c r="M105" s="212">
        <f t="shared" si="14"/>
        <v>0.1355214297138915</v>
      </c>
      <c r="N105" s="223">
        <v>2982</v>
      </c>
      <c r="O105" s="212">
        <f t="shared" si="15"/>
        <v>0.19089456869009586</v>
      </c>
    </row>
    <row r="106" spans="1:15" ht="26.65" customHeight="1">
      <c r="A106" s="660" t="s">
        <v>719</v>
      </c>
      <c r="B106" s="223">
        <v>250493834</v>
      </c>
      <c r="C106" s="212">
        <f t="shared" si="16"/>
        <v>3.1929746899343484E-2</v>
      </c>
      <c r="D106" s="223">
        <v>75349721</v>
      </c>
      <c r="E106" s="212">
        <f t="shared" si="16"/>
        <v>2.8189470899653561E-2</v>
      </c>
      <c r="F106" s="223">
        <v>247988986</v>
      </c>
      <c r="G106" s="212">
        <f t="shared" si="11"/>
        <v>3.1358045791802416E-2</v>
      </c>
      <c r="H106" s="223">
        <v>2504848</v>
      </c>
      <c r="I106" s="212">
        <f t="shared" si="12"/>
        <v>9.1849989451348049E-2</v>
      </c>
      <c r="J106" s="223">
        <v>135145</v>
      </c>
      <c r="K106" s="212">
        <f t="shared" si="13"/>
        <v>-0.34366637689464763</v>
      </c>
      <c r="L106" s="223">
        <v>2366743</v>
      </c>
      <c r="M106" s="212">
        <f t="shared" si="14"/>
        <v>0.1347268928312185</v>
      </c>
      <c r="N106" s="223">
        <v>2960</v>
      </c>
      <c r="O106" s="212">
        <f t="shared" si="15"/>
        <v>0.19114688128772636</v>
      </c>
    </row>
    <row r="107" spans="1:15" ht="26.65" customHeight="1">
      <c r="A107" s="660" t="s">
        <v>720</v>
      </c>
      <c r="B107" s="223">
        <v>251108873</v>
      </c>
      <c r="C107" s="212">
        <f t="shared" si="16"/>
        <v>3.1369978904321028E-2</v>
      </c>
      <c r="D107" s="223">
        <v>75425230</v>
      </c>
      <c r="E107" s="212">
        <f t="shared" si="16"/>
        <v>2.5022235134450573E-2</v>
      </c>
      <c r="F107" s="223">
        <v>248602229</v>
      </c>
      <c r="G107" s="212">
        <f t="shared" si="11"/>
        <v>3.0858698218345068E-2</v>
      </c>
      <c r="H107" s="223">
        <v>2506644</v>
      </c>
      <c r="I107" s="212">
        <f t="shared" si="12"/>
        <v>8.4727191529358009E-2</v>
      </c>
      <c r="J107" s="223">
        <v>134136</v>
      </c>
      <c r="K107" s="212">
        <f t="shared" si="13"/>
        <v>-0.34288611613244568</v>
      </c>
      <c r="L107" s="223">
        <v>2369656</v>
      </c>
      <c r="M107" s="212">
        <f t="shared" si="14"/>
        <v>0.12619277326020731</v>
      </c>
      <c r="N107" s="223">
        <v>2852</v>
      </c>
      <c r="O107" s="212">
        <f t="shared" si="15"/>
        <v>9.9884303895102194E-2</v>
      </c>
    </row>
    <row r="108" spans="1:15" ht="26.65" customHeight="1">
      <c r="A108" s="660" t="s">
        <v>721</v>
      </c>
      <c r="B108" s="223">
        <v>252066393</v>
      </c>
      <c r="C108" s="212">
        <f t="shared" si="16"/>
        <v>3.5699231236139821E-2</v>
      </c>
      <c r="D108" s="223">
        <v>75667172</v>
      </c>
      <c r="E108" s="212">
        <f t="shared" si="16"/>
        <v>3.1093179354630917E-2</v>
      </c>
      <c r="F108" s="223">
        <v>249533546</v>
      </c>
      <c r="G108" s="212">
        <f t="shared" si="11"/>
        <v>3.5109976829181093E-2</v>
      </c>
      <c r="H108" s="223">
        <v>2532847</v>
      </c>
      <c r="I108" s="212">
        <f t="shared" si="12"/>
        <v>9.7236253177542073E-2</v>
      </c>
      <c r="J108" s="223">
        <v>139778</v>
      </c>
      <c r="K108" s="212">
        <f t="shared" si="13"/>
        <v>-0.25590234709793502</v>
      </c>
      <c r="L108" s="223">
        <v>2390217</v>
      </c>
      <c r="M108" s="212">
        <f t="shared" si="14"/>
        <v>0.1285542690890136</v>
      </c>
      <c r="N108" s="223">
        <v>2852</v>
      </c>
      <c r="O108" s="212">
        <f t="shared" si="15"/>
        <v>9.9884303895102194E-2</v>
      </c>
    </row>
    <row r="109" spans="1:15" ht="26.65" customHeight="1">
      <c r="A109" s="660" t="s">
        <v>722</v>
      </c>
      <c r="B109" s="223">
        <v>252887469</v>
      </c>
      <c r="C109" s="212">
        <f t="shared" si="16"/>
        <v>3.6659328211550699E-2</v>
      </c>
      <c r="D109" s="223">
        <v>75793909</v>
      </c>
      <c r="E109" s="212">
        <f t="shared" si="16"/>
        <v>3.0999743127127152E-2</v>
      </c>
      <c r="F109" s="223">
        <v>250332333</v>
      </c>
      <c r="G109" s="212">
        <f t="shared" si="11"/>
        <v>3.6095195454931596E-2</v>
      </c>
      <c r="H109" s="223">
        <v>2555136</v>
      </c>
      <c r="I109" s="212">
        <f t="shared" si="12"/>
        <v>9.5074868276576754E-2</v>
      </c>
      <c r="J109" s="223">
        <v>137662</v>
      </c>
      <c r="K109" s="212">
        <f t="shared" si="13"/>
        <v>-0.23625489608645961</v>
      </c>
      <c r="L109" s="223">
        <v>2414622</v>
      </c>
      <c r="M109" s="212">
        <f t="shared" si="14"/>
        <v>0.12284028665508154</v>
      </c>
      <c r="N109" s="223">
        <v>2852</v>
      </c>
      <c r="O109" s="212">
        <f t="shared" si="15"/>
        <v>9.9884303895102194E-2</v>
      </c>
    </row>
    <row r="110" spans="1:15" ht="26.65" customHeight="1">
      <c r="A110" s="660" t="s">
        <v>723</v>
      </c>
      <c r="B110" s="223">
        <v>253561774</v>
      </c>
      <c r="C110" s="212">
        <f t="shared" si="16"/>
        <v>3.5091499493000167E-2</v>
      </c>
      <c r="D110" s="223">
        <v>75944345</v>
      </c>
      <c r="E110" s="212">
        <f t="shared" si="16"/>
        <v>2.8558666258119921E-2</v>
      </c>
      <c r="F110" s="223">
        <v>251000062</v>
      </c>
      <c r="G110" s="212">
        <f t="shared" si="11"/>
        <v>3.4600080734234803E-2</v>
      </c>
      <c r="H110" s="223">
        <v>2561712</v>
      </c>
      <c r="I110" s="212">
        <f t="shared" si="12"/>
        <v>8.5615628520065809E-2</v>
      </c>
      <c r="J110" s="223">
        <v>135647</v>
      </c>
      <c r="K110" s="212">
        <f t="shared" si="13"/>
        <v>-0.21797458721520155</v>
      </c>
      <c r="L110" s="223">
        <v>2423637</v>
      </c>
      <c r="M110" s="212">
        <f t="shared" si="14"/>
        <v>0.10998055869145568</v>
      </c>
      <c r="N110" s="223">
        <v>2428</v>
      </c>
      <c r="O110" s="212">
        <f t="shared" si="15"/>
        <v>-0.11224862888482633</v>
      </c>
    </row>
    <row r="111" spans="1:15" ht="26.65" customHeight="1">
      <c r="A111" s="660" t="s">
        <v>724</v>
      </c>
      <c r="B111" s="223">
        <v>253986735</v>
      </c>
      <c r="C111" s="212">
        <f t="shared" si="16"/>
        <v>3.4365211044411072E-2</v>
      </c>
      <c r="D111" s="223">
        <v>75884093</v>
      </c>
      <c r="E111" s="212">
        <f t="shared" si="16"/>
        <v>2.4060507213778413E-2</v>
      </c>
      <c r="F111" s="223">
        <v>251438376</v>
      </c>
      <c r="G111" s="212">
        <f t="shared" si="11"/>
        <v>3.4044319613319537E-2</v>
      </c>
      <c r="H111" s="223">
        <v>2548359</v>
      </c>
      <c r="I111" s="212">
        <f t="shared" si="12"/>
        <v>6.703672718776614E-2</v>
      </c>
      <c r="J111" s="223">
        <v>134688</v>
      </c>
      <c r="K111" s="212">
        <f t="shared" si="13"/>
        <v>-0.17377942177809677</v>
      </c>
      <c r="L111" s="223">
        <v>2412696</v>
      </c>
      <c r="M111" s="212">
        <f t="shared" si="14"/>
        <v>8.5596552650417712E-2</v>
      </c>
      <c r="N111" s="223">
        <v>975</v>
      </c>
      <c r="O111" s="212">
        <f t="shared" si="15"/>
        <v>-0.64928057553956831</v>
      </c>
    </row>
    <row r="112" spans="1:15" ht="26.65" customHeight="1">
      <c r="A112" s="660" t="s">
        <v>725</v>
      </c>
      <c r="B112" s="223">
        <v>254564678</v>
      </c>
      <c r="C112" s="212">
        <f t="shared" si="16"/>
        <v>3.4654114242980427E-2</v>
      </c>
      <c r="D112" s="223">
        <v>75905406</v>
      </c>
      <c r="E112" s="212">
        <f t="shared" si="16"/>
        <v>2.1908356696546942E-2</v>
      </c>
      <c r="F112" s="223">
        <v>252019806</v>
      </c>
      <c r="G112" s="212">
        <f t="shared" si="11"/>
        <v>3.4485895805073545E-2</v>
      </c>
      <c r="H112" s="223">
        <v>2544872</v>
      </c>
      <c r="I112" s="212">
        <f t="shared" si="12"/>
        <v>5.1588267403628138E-2</v>
      </c>
      <c r="J112" s="223">
        <v>135606</v>
      </c>
      <c r="K112" s="212">
        <f t="shared" si="13"/>
        <v>-0.11221824323881975</v>
      </c>
      <c r="L112" s="223">
        <v>2408900</v>
      </c>
      <c r="M112" s="212">
        <f t="shared" si="14"/>
        <v>6.372878691466545E-2</v>
      </c>
      <c r="N112" s="223">
        <v>366</v>
      </c>
      <c r="O112" s="212">
        <f t="shared" si="15"/>
        <v>-0.86439422008151168</v>
      </c>
    </row>
    <row r="113" spans="1:15" ht="26.65" customHeight="1">
      <c r="A113" s="660" t="s">
        <v>726</v>
      </c>
      <c r="B113" s="223">
        <v>254757201</v>
      </c>
      <c r="C113" s="212">
        <f t="shared" si="16"/>
        <v>3.3911735978833395E-2</v>
      </c>
      <c r="D113" s="223">
        <v>75747893</v>
      </c>
      <c r="E113" s="212">
        <f t="shared" si="16"/>
        <v>1.9359665527688395E-2</v>
      </c>
      <c r="F113" s="223">
        <v>252228785</v>
      </c>
      <c r="G113" s="212">
        <f t="shared" si="11"/>
        <v>3.3957177528527338E-2</v>
      </c>
      <c r="H113" s="223">
        <v>2528416</v>
      </c>
      <c r="I113" s="212">
        <f t="shared" si="12"/>
        <v>2.9398580819939037E-2</v>
      </c>
      <c r="J113" s="223">
        <v>126734</v>
      </c>
      <c r="K113" s="212">
        <f t="shared" si="13"/>
        <v>-0.15877999402608609</v>
      </c>
      <c r="L113" s="223">
        <v>2401316</v>
      </c>
      <c r="M113" s="212">
        <f t="shared" si="14"/>
        <v>4.2756962776173732E-2</v>
      </c>
      <c r="N113" s="223">
        <v>366</v>
      </c>
      <c r="O113" s="212">
        <f t="shared" si="15"/>
        <v>-0.86439422008151168</v>
      </c>
    </row>
    <row r="114" spans="1:15" ht="26.65" customHeight="1">
      <c r="A114" s="660" t="s">
        <v>727</v>
      </c>
      <c r="B114" s="223">
        <v>254801163</v>
      </c>
      <c r="C114" s="212">
        <f t="shared" si="16"/>
        <v>2.9785038325510244E-2</v>
      </c>
      <c r="D114" s="223">
        <v>75781363</v>
      </c>
      <c r="E114" s="212">
        <f t="shared" si="16"/>
        <v>1.599652256038156E-2</v>
      </c>
      <c r="F114" s="223">
        <v>252286660</v>
      </c>
      <c r="G114" s="212">
        <f t="shared" si="11"/>
        <v>2.9928125994491458E-2</v>
      </c>
      <c r="H114" s="223">
        <v>2514503</v>
      </c>
      <c r="I114" s="212">
        <f t="shared" si="12"/>
        <v>1.5628010377205692E-2</v>
      </c>
      <c r="J114" s="223">
        <v>123866</v>
      </c>
      <c r="K114" s="212">
        <f t="shared" si="13"/>
        <v>-9.7364221326706843E-2</v>
      </c>
      <c r="L114" s="223">
        <v>2390271</v>
      </c>
      <c r="M114" s="212">
        <f t="shared" si="14"/>
        <v>2.3274939070672029E-2</v>
      </c>
      <c r="N114" s="223">
        <v>366</v>
      </c>
      <c r="O114" s="212">
        <f t="shared" si="15"/>
        <v>-0.86348377471092874</v>
      </c>
    </row>
    <row r="115" spans="1:15" ht="26.65" customHeight="1">
      <c r="A115" s="660" t="s">
        <v>728</v>
      </c>
      <c r="B115" s="223">
        <v>254809515</v>
      </c>
      <c r="C115" s="212">
        <f t="shared" si="16"/>
        <v>2.613825693133328E-2</v>
      </c>
      <c r="D115" s="223">
        <v>75864828</v>
      </c>
      <c r="E115" s="212">
        <f t="shared" si="16"/>
        <v>1.408196995597071E-2</v>
      </c>
      <c r="F115" s="223">
        <v>252320660</v>
      </c>
      <c r="G115" s="212">
        <f t="shared" si="11"/>
        <v>2.6372455743356078E-2</v>
      </c>
      <c r="H115" s="223">
        <v>2488855</v>
      </c>
      <c r="I115" s="212">
        <f t="shared" si="12"/>
        <v>2.9372581668188555E-3</v>
      </c>
      <c r="J115" s="223">
        <v>125088</v>
      </c>
      <c r="K115" s="212">
        <f t="shared" si="13"/>
        <v>-8.3671525895538792E-2</v>
      </c>
      <c r="L115" s="223">
        <v>2363401</v>
      </c>
      <c r="M115" s="212">
        <f t="shared" si="14"/>
        <v>8.9763594642190084E-3</v>
      </c>
      <c r="N115" s="223">
        <v>366</v>
      </c>
      <c r="O115" s="212">
        <f t="shared" si="15"/>
        <v>-0.86348377471092874</v>
      </c>
    </row>
    <row r="116" spans="1:15" ht="26.65" customHeight="1">
      <c r="A116" s="660" t="s">
        <v>729</v>
      </c>
      <c r="B116" s="223">
        <v>255420487</v>
      </c>
      <c r="C116" s="212">
        <f t="shared" si="16"/>
        <v>2.546833806900577E-2</v>
      </c>
      <c r="D116" s="223">
        <v>76023706</v>
      </c>
      <c r="E116" s="212">
        <f t="shared" si="16"/>
        <v>1.3702680030159984E-2</v>
      </c>
      <c r="F116" s="223">
        <v>252953184</v>
      </c>
      <c r="G116" s="212">
        <f t="shared" ref="G116:G151" si="17">(F116-F104)/F104</f>
        <v>2.5811530496364345E-2</v>
      </c>
      <c r="H116" s="223">
        <v>2467303</v>
      </c>
      <c r="I116" s="212">
        <f t="shared" ref="I116:I151" si="18">(H116-H104)/H104</f>
        <v>-8.5383020078752658E-3</v>
      </c>
      <c r="J116" s="223">
        <v>125280</v>
      </c>
      <c r="K116" s="212">
        <f t="shared" ref="K116:K151" si="19">(J116-J104)/J104</f>
        <v>-7.9615330928539424E-2</v>
      </c>
      <c r="L116" s="223">
        <v>2341657</v>
      </c>
      <c r="M116" s="212">
        <f t="shared" ref="M116:M151" si="20">(L116-L104)/L104</f>
        <v>-3.4590398696050916E-3</v>
      </c>
      <c r="N116" s="223">
        <v>366</v>
      </c>
      <c r="O116" s="212">
        <f t="shared" ref="O116:O128" si="21">(N116-N104)/N104</f>
        <v>-0.86183465458663644</v>
      </c>
    </row>
    <row r="117" spans="1:15" ht="26.65" customHeight="1">
      <c r="A117" s="661" t="s">
        <v>730</v>
      </c>
      <c r="B117" s="691">
        <v>255625892</v>
      </c>
      <c r="C117" s="692">
        <f t="shared" si="16"/>
        <v>2.341373076732061E-2</v>
      </c>
      <c r="D117" s="691">
        <v>76158265</v>
      </c>
      <c r="E117" s="692">
        <f t="shared" si="16"/>
        <v>1.2886683221144534E-2</v>
      </c>
      <c r="F117" s="691">
        <v>253188128</v>
      </c>
      <c r="G117" s="692">
        <f t="shared" si="17"/>
        <v>2.3883804023640352E-2</v>
      </c>
      <c r="H117" s="691">
        <v>2437764</v>
      </c>
      <c r="I117" s="692">
        <f t="shared" si="18"/>
        <v>-2.3165011336069376E-2</v>
      </c>
      <c r="J117" s="691">
        <v>124686</v>
      </c>
      <c r="K117" s="692">
        <f t="shared" si="19"/>
        <v>-8.0296816451774708E-2</v>
      </c>
      <c r="L117" s="691">
        <v>2313078</v>
      </c>
      <c r="M117" s="692">
        <f t="shared" si="20"/>
        <v>-1.864303230350188E-2</v>
      </c>
      <c r="N117" s="691">
        <v>0</v>
      </c>
      <c r="O117" s="692">
        <f t="shared" si="21"/>
        <v>-1</v>
      </c>
    </row>
    <row r="118" spans="1:15" ht="26.65" customHeight="1">
      <c r="A118" s="660" t="s">
        <v>731</v>
      </c>
      <c r="B118" s="223">
        <v>255532577</v>
      </c>
      <c r="C118" s="212">
        <f t="shared" si="16"/>
        <v>2.0115237646927468E-2</v>
      </c>
      <c r="D118" s="223">
        <v>76089780</v>
      </c>
      <c r="E118" s="212">
        <f t="shared" si="16"/>
        <v>9.8216554776626181E-3</v>
      </c>
      <c r="F118" s="223">
        <v>253116051</v>
      </c>
      <c r="G118" s="212">
        <f t="shared" si="17"/>
        <v>2.0674567377762496E-2</v>
      </c>
      <c r="H118" s="223">
        <v>2416526</v>
      </c>
      <c r="I118" s="212">
        <f t="shared" si="18"/>
        <v>-3.5260422987742172E-2</v>
      </c>
      <c r="J118" s="223">
        <v>124409</v>
      </c>
      <c r="K118" s="212">
        <f t="shared" si="19"/>
        <v>-7.9440600836138964E-2</v>
      </c>
      <c r="L118" s="223">
        <v>2292117</v>
      </c>
      <c r="M118" s="212">
        <f t="shared" si="20"/>
        <v>-3.1531095687195441E-2</v>
      </c>
      <c r="N118" s="223">
        <v>0</v>
      </c>
      <c r="O118" s="212">
        <f t="shared" si="21"/>
        <v>-1</v>
      </c>
    </row>
    <row r="119" spans="1:15" ht="26.65" customHeight="1">
      <c r="A119" s="660" t="s">
        <v>732</v>
      </c>
      <c r="B119" s="223">
        <v>245288489</v>
      </c>
      <c r="C119" s="212">
        <f t="shared" si="16"/>
        <v>-2.3178726942078228E-2</v>
      </c>
      <c r="D119" s="223">
        <v>72853465</v>
      </c>
      <c r="E119" s="212">
        <f t="shared" si="16"/>
        <v>-3.4096879784125282E-2</v>
      </c>
      <c r="F119" s="223">
        <v>242960633</v>
      </c>
      <c r="G119" s="212">
        <f t="shared" si="17"/>
        <v>-2.269326394495039E-2</v>
      </c>
      <c r="H119" s="223">
        <v>2327856</v>
      </c>
      <c r="I119" s="212">
        <f t="shared" si="18"/>
        <v>-7.1325644965938517E-2</v>
      </c>
      <c r="J119" s="223">
        <v>122409</v>
      </c>
      <c r="K119" s="212">
        <f t="shared" si="19"/>
        <v>-8.7426194310252281E-2</v>
      </c>
      <c r="L119" s="223">
        <v>2205447</v>
      </c>
      <c r="M119" s="212">
        <f t="shared" si="20"/>
        <v>-6.9296556124602046E-2</v>
      </c>
      <c r="N119" s="223">
        <v>0</v>
      </c>
      <c r="O119" s="212">
        <f t="shared" si="21"/>
        <v>-1</v>
      </c>
    </row>
    <row r="120" spans="1:15" ht="26.65" customHeight="1">
      <c r="A120" s="660" t="s">
        <v>733</v>
      </c>
      <c r="B120" s="223">
        <v>224491116</v>
      </c>
      <c r="C120" s="212">
        <f t="shared" si="16"/>
        <v>-0.10939688021004847</v>
      </c>
      <c r="D120" s="223">
        <v>66674387</v>
      </c>
      <c r="E120" s="212">
        <f t="shared" si="16"/>
        <v>-0.11884658514791593</v>
      </c>
      <c r="F120" s="223">
        <v>222364853</v>
      </c>
      <c r="G120" s="212">
        <f t="shared" si="17"/>
        <v>-0.10887791816175289</v>
      </c>
      <c r="H120" s="223">
        <v>2126263</v>
      </c>
      <c r="I120" s="212">
        <f t="shared" si="18"/>
        <v>-0.16052450069032989</v>
      </c>
      <c r="J120" s="223">
        <v>111485</v>
      </c>
      <c r="K120" s="212">
        <f t="shared" si="19"/>
        <v>-0.20241382764097354</v>
      </c>
      <c r="L120" s="223">
        <v>2014778</v>
      </c>
      <c r="M120" s="212">
        <f t="shared" si="20"/>
        <v>-0.15707318624208597</v>
      </c>
      <c r="N120" s="223">
        <v>0</v>
      </c>
      <c r="O120" s="212">
        <f t="shared" si="21"/>
        <v>-1</v>
      </c>
    </row>
    <row r="121" spans="1:15" ht="26.65" customHeight="1">
      <c r="A121" s="660" t="s">
        <v>734</v>
      </c>
      <c r="B121" s="223">
        <v>201827658</v>
      </c>
      <c r="C121" s="212">
        <f t="shared" si="16"/>
        <v>-0.20190724040976502</v>
      </c>
      <c r="D121" s="223">
        <v>60560147</v>
      </c>
      <c r="E121" s="212">
        <f t="shared" si="16"/>
        <v>-0.20098926419008156</v>
      </c>
      <c r="F121" s="223">
        <v>199971362</v>
      </c>
      <c r="G121" s="212">
        <f t="shared" si="17"/>
        <v>-0.20117645370244683</v>
      </c>
      <c r="H121" s="223">
        <v>1856296</v>
      </c>
      <c r="I121" s="212">
        <f t="shared" si="18"/>
        <v>-0.27350403266205792</v>
      </c>
      <c r="J121" s="223">
        <v>94263</v>
      </c>
      <c r="K121" s="212">
        <f t="shared" si="19"/>
        <v>-0.31525766006595868</v>
      </c>
      <c r="L121" s="223">
        <v>1762033</v>
      </c>
      <c r="M121" s="212">
        <f t="shared" si="20"/>
        <v>-0.27026549083044882</v>
      </c>
      <c r="N121" s="223">
        <v>0</v>
      </c>
      <c r="O121" s="212">
        <f t="shared" si="21"/>
        <v>-1</v>
      </c>
    </row>
    <row r="122" spans="1:15" ht="26.65" customHeight="1">
      <c r="A122" s="660" t="s">
        <v>735</v>
      </c>
      <c r="B122" s="223">
        <v>177483416</v>
      </c>
      <c r="C122" s="212">
        <f t="shared" si="16"/>
        <v>-0.30003875110922673</v>
      </c>
      <c r="D122" s="223">
        <v>54078857</v>
      </c>
      <c r="E122" s="212">
        <f t="shared" si="16"/>
        <v>-0.28791463011498747</v>
      </c>
      <c r="F122" s="223">
        <v>175938795</v>
      </c>
      <c r="G122" s="212">
        <f t="shared" si="17"/>
        <v>-0.2990487986413326</v>
      </c>
      <c r="H122" s="223">
        <v>1544621</v>
      </c>
      <c r="I122" s="212">
        <f t="shared" si="18"/>
        <v>-0.39703565428119947</v>
      </c>
      <c r="J122" s="223">
        <v>75849</v>
      </c>
      <c r="K122" s="212">
        <f t="shared" si="19"/>
        <v>-0.44083540365802415</v>
      </c>
      <c r="L122" s="223">
        <v>1468772</v>
      </c>
      <c r="M122" s="212">
        <f t="shared" si="20"/>
        <v>-0.39398020413122925</v>
      </c>
      <c r="N122" s="223">
        <v>0</v>
      </c>
      <c r="O122" s="212">
        <f t="shared" si="21"/>
        <v>-1</v>
      </c>
    </row>
    <row r="123" spans="1:15" ht="26.65" customHeight="1">
      <c r="A123" s="660" t="s">
        <v>736</v>
      </c>
      <c r="B123" s="223">
        <v>153960004</v>
      </c>
      <c r="C123" s="212">
        <f t="shared" si="16"/>
        <v>-0.39382659492040006</v>
      </c>
      <c r="D123" s="223">
        <v>47577149</v>
      </c>
      <c r="E123" s="212">
        <f t="shared" si="16"/>
        <v>-0.37302869258778648</v>
      </c>
      <c r="F123" s="223">
        <v>152731145</v>
      </c>
      <c r="G123" s="212">
        <f t="shared" si="17"/>
        <v>-0.39257026938481338</v>
      </c>
      <c r="H123" s="223">
        <v>1228859</v>
      </c>
      <c r="I123" s="212">
        <f t="shared" si="18"/>
        <v>-0.51778418974720597</v>
      </c>
      <c r="J123" s="223">
        <v>54873</v>
      </c>
      <c r="K123" s="212">
        <f t="shared" si="19"/>
        <v>-0.59259176764076982</v>
      </c>
      <c r="L123" s="223">
        <v>1173986</v>
      </c>
      <c r="M123" s="212">
        <f t="shared" si="20"/>
        <v>-0.51341321078163182</v>
      </c>
      <c r="N123" s="223">
        <v>0</v>
      </c>
      <c r="O123" s="212">
        <f t="shared" si="21"/>
        <v>-1</v>
      </c>
    </row>
    <row r="124" spans="1:15" ht="26.65" customHeight="1">
      <c r="A124" s="660" t="s">
        <v>737</v>
      </c>
      <c r="B124" s="223">
        <v>132677644</v>
      </c>
      <c r="C124" s="212">
        <f t="shared" si="16"/>
        <v>-0.47880575953275029</v>
      </c>
      <c r="D124" s="223">
        <v>41647102</v>
      </c>
      <c r="E124" s="212">
        <f t="shared" si="16"/>
        <v>-0.45132890798318109</v>
      </c>
      <c r="F124" s="223">
        <v>131735521</v>
      </c>
      <c r="G124" s="212">
        <f t="shared" si="17"/>
        <v>-0.47728107924977931</v>
      </c>
      <c r="H124" s="223">
        <v>942123</v>
      </c>
      <c r="I124" s="212">
        <f t="shared" si="18"/>
        <v>-0.62979552606182154</v>
      </c>
      <c r="J124" s="223">
        <v>34649</v>
      </c>
      <c r="K124" s="212">
        <f t="shared" si="19"/>
        <v>-0.74448770703361211</v>
      </c>
      <c r="L124" s="223">
        <v>907404</v>
      </c>
      <c r="M124" s="212">
        <f t="shared" si="20"/>
        <v>-0.6233118850927809</v>
      </c>
      <c r="N124" s="223">
        <v>70</v>
      </c>
      <c r="O124" s="212">
        <f t="shared" si="21"/>
        <v>-0.80874316939890711</v>
      </c>
    </row>
    <row r="125" spans="1:15" ht="26.65" customHeight="1">
      <c r="A125" s="660" t="s">
        <v>738</v>
      </c>
      <c r="B125" s="223">
        <v>113148021</v>
      </c>
      <c r="C125" s="212">
        <f t="shared" si="16"/>
        <v>-0.55585938079135988</v>
      </c>
      <c r="D125" s="223">
        <v>36404792</v>
      </c>
      <c r="E125" s="212">
        <f t="shared" si="16"/>
        <v>-0.51939531836218866</v>
      </c>
      <c r="F125" s="223">
        <v>112455927</v>
      </c>
      <c r="G125" s="212">
        <f t="shared" si="17"/>
        <v>-0.55415109738565327</v>
      </c>
      <c r="H125" s="223">
        <v>692094</v>
      </c>
      <c r="I125" s="212">
        <f t="shared" si="18"/>
        <v>-0.72627368281168925</v>
      </c>
      <c r="J125" s="223">
        <v>24093</v>
      </c>
      <c r="K125" s="212">
        <f t="shared" si="19"/>
        <v>-0.80989316205595974</v>
      </c>
      <c r="L125" s="223">
        <v>667931</v>
      </c>
      <c r="M125" s="212">
        <f t="shared" si="20"/>
        <v>-0.72184793671470149</v>
      </c>
      <c r="N125" s="223">
        <v>70</v>
      </c>
      <c r="O125" s="212">
        <f t="shared" si="21"/>
        <v>-0.80874316939890711</v>
      </c>
    </row>
    <row r="126" spans="1:15" ht="26.65" customHeight="1">
      <c r="A126" s="660" t="s">
        <v>739</v>
      </c>
      <c r="B126" s="223">
        <v>93938757</v>
      </c>
      <c r="C126" s="212">
        <f t="shared" si="16"/>
        <v>-0.6313252424204987</v>
      </c>
      <c r="D126" s="223">
        <v>30959980</v>
      </c>
      <c r="E126" s="212">
        <f t="shared" si="16"/>
        <v>-0.59145654321366592</v>
      </c>
      <c r="F126" s="223">
        <v>93433455</v>
      </c>
      <c r="G126" s="212">
        <f t="shared" si="17"/>
        <v>-0.62965360514899993</v>
      </c>
      <c r="H126" s="223">
        <v>505302</v>
      </c>
      <c r="I126" s="212">
        <f t="shared" si="18"/>
        <v>-0.79904498026051274</v>
      </c>
      <c r="J126" s="223">
        <v>20303</v>
      </c>
      <c r="K126" s="212">
        <f t="shared" si="19"/>
        <v>-0.83608899940258019</v>
      </c>
      <c r="L126" s="223">
        <v>484929</v>
      </c>
      <c r="M126" s="212">
        <f t="shared" si="20"/>
        <v>-0.79712384076951948</v>
      </c>
      <c r="N126" s="223">
        <v>70</v>
      </c>
      <c r="O126" s="212">
        <f t="shared" si="21"/>
        <v>-0.80874316939890711</v>
      </c>
    </row>
    <row r="127" spans="1:15" ht="26.65" customHeight="1">
      <c r="A127" s="660" t="s">
        <v>740</v>
      </c>
      <c r="B127" s="223">
        <v>78643193</v>
      </c>
      <c r="C127" s="212">
        <f t="shared" si="16"/>
        <v>-0.69136477105260374</v>
      </c>
      <c r="D127" s="223">
        <v>25830668</v>
      </c>
      <c r="E127" s="212">
        <f t="shared" si="16"/>
        <v>-0.65951721395848939</v>
      </c>
      <c r="F127" s="223">
        <v>78215376</v>
      </c>
      <c r="G127" s="212">
        <f t="shared" si="17"/>
        <v>-0.69001596619159133</v>
      </c>
      <c r="H127" s="223">
        <v>427817</v>
      </c>
      <c r="I127" s="212">
        <f t="shared" si="18"/>
        <v>-0.82810690056270853</v>
      </c>
      <c r="J127" s="223">
        <v>16340</v>
      </c>
      <c r="K127" s="212">
        <f t="shared" si="19"/>
        <v>-0.86937196213865442</v>
      </c>
      <c r="L127" s="223">
        <v>411407</v>
      </c>
      <c r="M127" s="212">
        <f t="shared" si="20"/>
        <v>-0.82592585854029854</v>
      </c>
      <c r="N127" s="223">
        <v>70</v>
      </c>
      <c r="O127" s="212">
        <f t="shared" si="21"/>
        <v>-0.80874316939890711</v>
      </c>
    </row>
    <row r="128" spans="1:15" ht="26.65" customHeight="1">
      <c r="A128" s="662" t="s">
        <v>741</v>
      </c>
      <c r="B128" s="693">
        <v>62113179</v>
      </c>
      <c r="C128" s="694">
        <f t="shared" si="16"/>
        <v>-0.75681990223438889</v>
      </c>
      <c r="D128" s="693">
        <v>20590898</v>
      </c>
      <c r="E128" s="694">
        <f t="shared" si="16"/>
        <v>-0.72915161489233371</v>
      </c>
      <c r="F128" s="693">
        <v>61766601</v>
      </c>
      <c r="G128" s="694">
        <f t="shared" si="17"/>
        <v>-0.75581805287732606</v>
      </c>
      <c r="H128" s="693">
        <v>346578</v>
      </c>
      <c r="I128" s="694">
        <f t="shared" si="18"/>
        <v>-0.85953164244521241</v>
      </c>
      <c r="J128" s="693">
        <v>12944</v>
      </c>
      <c r="K128" s="694">
        <f t="shared" si="19"/>
        <v>-0.89667943805874839</v>
      </c>
      <c r="L128" s="693">
        <v>333564</v>
      </c>
      <c r="M128" s="694">
        <f t="shared" si="20"/>
        <v>-0.85755215217258551</v>
      </c>
      <c r="N128" s="693">
        <v>70</v>
      </c>
      <c r="O128" s="694">
        <f t="shared" si="21"/>
        <v>-0.80874316939890711</v>
      </c>
    </row>
    <row r="129" spans="1:15" ht="26.65" customHeight="1">
      <c r="A129" s="660" t="s">
        <v>742</v>
      </c>
      <c r="B129" s="223">
        <v>46812851</v>
      </c>
      <c r="C129" s="212">
        <f t="shared" si="16"/>
        <v>-0.81686968157357076</v>
      </c>
      <c r="D129" s="223">
        <v>15471373</v>
      </c>
      <c r="E129" s="212">
        <f t="shared" si="16"/>
        <v>-0.79685234425968077</v>
      </c>
      <c r="F129" s="223">
        <v>46550236</v>
      </c>
      <c r="G129" s="212">
        <f t="shared" si="17"/>
        <v>-0.81614368585244246</v>
      </c>
      <c r="H129" s="223">
        <v>262615</v>
      </c>
      <c r="I129" s="212">
        <f t="shared" si="18"/>
        <v>-0.89227218057203239</v>
      </c>
      <c r="J129" s="223">
        <v>10168</v>
      </c>
      <c r="K129" s="212">
        <f t="shared" si="19"/>
        <v>-0.91845114928700899</v>
      </c>
      <c r="L129" s="223">
        <v>252377</v>
      </c>
      <c r="M129" s="212">
        <f t="shared" si="20"/>
        <v>-0.89089127128440981</v>
      </c>
      <c r="N129" s="223">
        <v>70</v>
      </c>
      <c r="O129" s="212">
        <v>1</v>
      </c>
    </row>
    <row r="130" spans="1:15" ht="26.65" customHeight="1">
      <c r="A130" s="660" t="s">
        <v>743</v>
      </c>
      <c r="B130" s="223">
        <v>31564180</v>
      </c>
      <c r="C130" s="212">
        <f t="shared" si="16"/>
        <v>-0.8764768845891614</v>
      </c>
      <c r="D130" s="223">
        <v>10787419</v>
      </c>
      <c r="E130" s="212">
        <f t="shared" si="16"/>
        <v>-0.85822775410837038</v>
      </c>
      <c r="F130" s="223">
        <v>31395433</v>
      </c>
      <c r="G130" s="212">
        <f t="shared" si="17"/>
        <v>-0.87596427458486226</v>
      </c>
      <c r="H130" s="223">
        <v>168747</v>
      </c>
      <c r="I130" s="212">
        <f t="shared" si="18"/>
        <v>-0.93016959056099546</v>
      </c>
      <c r="J130" s="223">
        <v>6817</v>
      </c>
      <c r="K130" s="212">
        <f t="shared" si="19"/>
        <v>-0.94520492890385743</v>
      </c>
      <c r="L130" s="223">
        <v>161860</v>
      </c>
      <c r="M130" s="212">
        <f t="shared" si="20"/>
        <v>-0.92938405849265115</v>
      </c>
      <c r="N130" s="223">
        <v>70</v>
      </c>
      <c r="O130" s="212">
        <v>1</v>
      </c>
    </row>
    <row r="131" spans="1:15" ht="26.65" customHeight="1">
      <c r="A131" s="663" t="s">
        <v>744</v>
      </c>
      <c r="B131" s="293">
        <v>23813850</v>
      </c>
      <c r="C131" s="212">
        <f t="shared" si="16"/>
        <v>-0.90291493050862248</v>
      </c>
      <c r="D131" s="293">
        <v>8369085</v>
      </c>
      <c r="E131" s="212">
        <f t="shared" si="16"/>
        <v>-0.88512440691736483</v>
      </c>
      <c r="F131" s="293">
        <v>23691138</v>
      </c>
      <c r="G131" s="212">
        <f t="shared" si="17"/>
        <v>-0.90248980788587263</v>
      </c>
      <c r="H131" s="293">
        <v>122712</v>
      </c>
      <c r="I131" s="212">
        <f t="shared" si="18"/>
        <v>-0.94728539909685139</v>
      </c>
      <c r="J131" s="293">
        <v>5073</v>
      </c>
      <c r="K131" s="212">
        <f t="shared" si="19"/>
        <v>-0.95855696885032959</v>
      </c>
      <c r="L131" s="293">
        <v>117569</v>
      </c>
      <c r="M131" s="212">
        <f t="shared" si="20"/>
        <v>-0.9466915323741627</v>
      </c>
      <c r="N131" s="293">
        <v>70</v>
      </c>
      <c r="O131" s="212">
        <v>1</v>
      </c>
    </row>
    <row r="132" spans="1:15" ht="26.65" customHeight="1">
      <c r="A132" s="663" t="s">
        <v>745</v>
      </c>
      <c r="B132" s="293">
        <v>24350825</v>
      </c>
      <c r="C132" s="212">
        <f>(B132-B120)/B120</f>
        <v>-0.89152878103202982</v>
      </c>
      <c r="D132" s="293">
        <v>8643239</v>
      </c>
      <c r="E132" s="212">
        <f>(D132-D120)/D120</f>
        <v>-0.8703664272158963</v>
      </c>
      <c r="F132" s="293">
        <v>24227491</v>
      </c>
      <c r="G132" s="212">
        <f t="shared" si="17"/>
        <v>-0.89104622122993515</v>
      </c>
      <c r="H132" s="293">
        <v>123334</v>
      </c>
      <c r="I132" s="212">
        <f t="shared" si="18"/>
        <v>-0.94199494606264611</v>
      </c>
      <c r="J132" s="293">
        <v>5477</v>
      </c>
      <c r="K132" s="212">
        <f t="shared" si="19"/>
        <v>-0.95087231466116517</v>
      </c>
      <c r="L132" s="293">
        <v>117787</v>
      </c>
      <c r="M132" s="212">
        <f t="shared" si="20"/>
        <v>-0.94153847222870213</v>
      </c>
      <c r="N132" s="293">
        <v>70</v>
      </c>
      <c r="O132" s="212">
        <v>1</v>
      </c>
    </row>
    <row r="133" spans="1:15" ht="26.65" customHeight="1">
      <c r="A133" s="663" t="s">
        <v>746</v>
      </c>
      <c r="B133" s="293">
        <v>25187024</v>
      </c>
      <c r="C133" s="212">
        <f>(B133-B121)/B121</f>
        <v>-0.87520529024817795</v>
      </c>
      <c r="D133" s="293">
        <v>8994383</v>
      </c>
      <c r="E133" s="212">
        <f>(D133-D121)/D121</f>
        <v>-0.85148016566076035</v>
      </c>
      <c r="F133" s="293">
        <v>25061714</v>
      </c>
      <c r="G133" s="212">
        <f t="shared" si="17"/>
        <v>-0.87467348449624505</v>
      </c>
      <c r="H133" s="293">
        <v>125310</v>
      </c>
      <c r="I133" s="212">
        <f t="shared" si="18"/>
        <v>-0.93249460215396685</v>
      </c>
      <c r="J133" s="293">
        <v>6463</v>
      </c>
      <c r="K133" s="212">
        <f t="shared" si="19"/>
        <v>-0.93143651273564387</v>
      </c>
      <c r="L133" s="293">
        <v>118777</v>
      </c>
      <c r="M133" s="212">
        <f t="shared" si="20"/>
        <v>-0.93259093331396181</v>
      </c>
      <c r="N133" s="293">
        <v>70</v>
      </c>
      <c r="O133" s="212">
        <v>1</v>
      </c>
    </row>
    <row r="134" spans="1:15" ht="26.65" customHeight="1">
      <c r="A134" s="663" t="s">
        <v>747</v>
      </c>
      <c r="B134" s="293">
        <v>26550690</v>
      </c>
      <c r="C134" s="212">
        <f>(B134-B122)/B122</f>
        <v>-0.85040467104825168</v>
      </c>
      <c r="D134" s="293">
        <v>9465879</v>
      </c>
      <c r="E134" s="212">
        <f>(D134-D122)/D122</f>
        <v>-0.82496155567785023</v>
      </c>
      <c r="F134" s="293">
        <v>26414623</v>
      </c>
      <c r="G134" s="212">
        <f t="shared" si="17"/>
        <v>-0.84986470437063066</v>
      </c>
      <c r="H134" s="293">
        <v>136067</v>
      </c>
      <c r="I134" s="212">
        <f t="shared" si="18"/>
        <v>-0.91190913499169057</v>
      </c>
      <c r="J134" s="293">
        <v>12498</v>
      </c>
      <c r="K134" s="212">
        <f t="shared" si="19"/>
        <v>-0.83522525016809712</v>
      </c>
      <c r="L134" s="293">
        <v>123499</v>
      </c>
      <c r="M134" s="212">
        <f t="shared" si="20"/>
        <v>-0.91591683392657264</v>
      </c>
      <c r="N134" s="293">
        <v>70</v>
      </c>
      <c r="O134" s="212">
        <v>1</v>
      </c>
    </row>
    <row r="135" spans="1:15" ht="26.65" customHeight="1">
      <c r="A135" s="660" t="s">
        <v>760</v>
      </c>
      <c r="B135" s="223">
        <v>27384796</v>
      </c>
      <c r="C135" s="212">
        <f>(B135-B123)/B123</f>
        <v>-0.82213045408858265</v>
      </c>
      <c r="D135" s="223">
        <v>9991493</v>
      </c>
      <c r="E135" s="212">
        <f>(D135-D123)/D123</f>
        <v>-0.7899938686952428</v>
      </c>
      <c r="F135" s="223">
        <v>27234770</v>
      </c>
      <c r="G135" s="212">
        <f t="shared" si="17"/>
        <v>-0.82168162230434405</v>
      </c>
      <c r="H135" s="223">
        <v>150026</v>
      </c>
      <c r="I135" s="212">
        <f t="shared" si="18"/>
        <v>-0.87791439050371112</v>
      </c>
      <c r="J135" s="223">
        <v>25569</v>
      </c>
      <c r="K135" s="212">
        <f t="shared" si="19"/>
        <v>-0.53403313104805639</v>
      </c>
      <c r="L135" s="223">
        <v>124387</v>
      </c>
      <c r="M135" s="212">
        <f t="shared" si="20"/>
        <v>-0.89404728846851667</v>
      </c>
      <c r="N135" s="223">
        <v>70</v>
      </c>
      <c r="O135" s="212">
        <v>1</v>
      </c>
    </row>
    <row r="136" spans="1:15" ht="26.65" customHeight="1">
      <c r="A136" s="688" t="s">
        <v>773</v>
      </c>
      <c r="B136" s="223">
        <v>28597844</v>
      </c>
      <c r="C136" s="212">
        <f t="shared" ref="C136:M156" si="22">(B136-B124)/B124</f>
        <v>-0.78445619670484956</v>
      </c>
      <c r="D136" s="223">
        <v>10696572</v>
      </c>
      <c r="E136" s="212">
        <f t="shared" ref="E136:E151" si="23">(D136-D124)/D124</f>
        <v>-0.74316167304990388</v>
      </c>
      <c r="F136" s="223">
        <v>28429003</v>
      </c>
      <c r="G136" s="212">
        <f t="shared" si="17"/>
        <v>-0.78419637479552684</v>
      </c>
      <c r="H136" s="223">
        <v>168841</v>
      </c>
      <c r="I136" s="212">
        <f t="shared" si="18"/>
        <v>-0.82078667010570805</v>
      </c>
      <c r="J136" s="223">
        <v>44664</v>
      </c>
      <c r="K136" s="212">
        <f t="shared" si="19"/>
        <v>0.28904153078010908</v>
      </c>
      <c r="L136" s="223">
        <v>124177</v>
      </c>
      <c r="M136" s="212">
        <f t="shared" si="20"/>
        <v>-0.86315136367042689</v>
      </c>
      <c r="N136" s="223">
        <v>0</v>
      </c>
      <c r="O136" s="212">
        <v>-1</v>
      </c>
    </row>
    <row r="137" spans="1:15" ht="26.65" customHeight="1">
      <c r="A137" s="688" t="s">
        <v>999</v>
      </c>
      <c r="B137" s="223">
        <v>31578509</v>
      </c>
      <c r="C137" s="212">
        <f t="shared" si="22"/>
        <v>-0.72090975413524905</v>
      </c>
      <c r="D137" s="223">
        <v>11895969</v>
      </c>
      <c r="E137" s="212">
        <f t="shared" si="23"/>
        <v>-0.67323068347705439</v>
      </c>
      <c r="F137" s="223">
        <v>31377815</v>
      </c>
      <c r="G137" s="212">
        <f t="shared" si="17"/>
        <v>-0.72097677875173272</v>
      </c>
      <c r="H137" s="223">
        <v>200694</v>
      </c>
      <c r="I137" s="212">
        <f t="shared" si="18"/>
        <v>-0.71001915924715431</v>
      </c>
      <c r="J137" s="223">
        <v>52910</v>
      </c>
      <c r="K137" s="212">
        <f t="shared" si="19"/>
        <v>1.196073548333541</v>
      </c>
      <c r="L137" s="223">
        <v>147784</v>
      </c>
      <c r="M137" s="212">
        <f t="shared" si="20"/>
        <v>-0.7787436127384415</v>
      </c>
      <c r="N137" s="223">
        <v>0</v>
      </c>
      <c r="O137" s="212">
        <v>-1</v>
      </c>
    </row>
    <row r="138" spans="1:15" ht="26.65" customHeight="1">
      <c r="A138" s="688" t="s">
        <v>997</v>
      </c>
      <c r="B138" s="223">
        <v>37674707</v>
      </c>
      <c r="C138" s="212">
        <f t="shared" si="22"/>
        <v>-0.59894394812995022</v>
      </c>
      <c r="D138" s="223">
        <v>13555484</v>
      </c>
      <c r="E138" s="212">
        <f t="shared" si="23"/>
        <v>-0.56216108666736864</v>
      </c>
      <c r="F138" s="223">
        <v>37409000</v>
      </c>
      <c r="G138" s="212">
        <f t="shared" si="17"/>
        <v>-0.5996187875103195</v>
      </c>
      <c r="H138" s="223">
        <v>265707</v>
      </c>
      <c r="I138" s="212">
        <f t="shared" si="18"/>
        <v>-0.47416198629730338</v>
      </c>
      <c r="J138" s="223">
        <v>55116</v>
      </c>
      <c r="K138" s="212">
        <f t="shared" si="19"/>
        <v>1.714672708466729</v>
      </c>
      <c r="L138" s="223">
        <v>210591</v>
      </c>
      <c r="M138" s="212">
        <f t="shared" si="20"/>
        <v>-0.56572817876431392</v>
      </c>
      <c r="N138" s="223">
        <v>0</v>
      </c>
      <c r="O138" s="212">
        <v>-1</v>
      </c>
    </row>
    <row r="139" spans="1:15" ht="26.65" customHeight="1">
      <c r="A139" s="689" t="s">
        <v>1028</v>
      </c>
      <c r="B139" s="481">
        <v>44049020</v>
      </c>
      <c r="C139" s="212">
        <f t="shared" si="22"/>
        <v>-0.43988769631975649</v>
      </c>
      <c r="D139" s="481">
        <v>15653075</v>
      </c>
      <c r="E139" s="212">
        <f t="shared" si="23"/>
        <v>-0.39401199380519314</v>
      </c>
      <c r="F139" s="481">
        <v>43752738</v>
      </c>
      <c r="G139" s="212">
        <f t="shared" si="17"/>
        <v>-0.4406120607283151</v>
      </c>
      <c r="H139" s="481">
        <v>296282</v>
      </c>
      <c r="I139" s="212">
        <f t="shared" si="18"/>
        <v>-0.3074562254421867</v>
      </c>
      <c r="J139" s="481">
        <v>57101</v>
      </c>
      <c r="K139" s="212">
        <f t="shared" si="19"/>
        <v>2.4945532435740514</v>
      </c>
      <c r="L139" s="481">
        <v>239181</v>
      </c>
      <c r="M139" s="212">
        <f t="shared" si="20"/>
        <v>-0.41862680994732709</v>
      </c>
      <c r="N139" s="481">
        <v>0</v>
      </c>
      <c r="O139" s="212">
        <v>-1</v>
      </c>
    </row>
    <row r="140" spans="1:15" ht="26.65" customHeight="1">
      <c r="A140" s="689" t="s">
        <v>1029</v>
      </c>
      <c r="B140" s="481">
        <v>49652586</v>
      </c>
      <c r="C140" s="212">
        <f t="shared" si="22"/>
        <v>-0.20061109736469937</v>
      </c>
      <c r="D140" s="481">
        <v>17468928</v>
      </c>
      <c r="E140" s="212">
        <f t="shared" si="23"/>
        <v>-0.1516189337638407</v>
      </c>
      <c r="F140" s="481">
        <v>49332385</v>
      </c>
      <c r="G140" s="212">
        <f t="shared" si="17"/>
        <v>-0.20130970133843046</v>
      </c>
      <c r="H140" s="481">
        <v>320201</v>
      </c>
      <c r="I140" s="212">
        <f t="shared" si="18"/>
        <v>-7.6106965820103983E-2</v>
      </c>
      <c r="J140" s="481">
        <v>58688</v>
      </c>
      <c r="K140" s="212">
        <f t="shared" si="19"/>
        <v>3.533992583436341</v>
      </c>
      <c r="L140" s="481">
        <v>261513</v>
      </c>
      <c r="M140" s="212">
        <f t="shared" si="20"/>
        <v>-0.21600352556031227</v>
      </c>
      <c r="N140" s="481">
        <v>0</v>
      </c>
      <c r="O140" s="212">
        <v>-1</v>
      </c>
    </row>
    <row r="141" spans="1:15" ht="26.65" customHeight="1">
      <c r="A141" s="695" t="s">
        <v>1093</v>
      </c>
      <c r="B141" s="696">
        <v>54334988</v>
      </c>
      <c r="C141" s="692">
        <f t="shared" si="22"/>
        <v>0.16068529985494795</v>
      </c>
      <c r="D141" s="696">
        <v>19243756</v>
      </c>
      <c r="E141" s="692">
        <f t="shared" si="23"/>
        <v>0.24382987857638749</v>
      </c>
      <c r="F141" s="696">
        <v>53984406</v>
      </c>
      <c r="G141" s="692">
        <f t="shared" si="17"/>
        <v>0.15970209044697431</v>
      </c>
      <c r="H141" s="696">
        <v>350582</v>
      </c>
      <c r="I141" s="692">
        <f t="shared" si="18"/>
        <v>0.33496563410315483</v>
      </c>
      <c r="J141" s="696">
        <v>59457</v>
      </c>
      <c r="K141" s="692">
        <f t="shared" si="19"/>
        <v>4.8474626278520851</v>
      </c>
      <c r="L141" s="696">
        <v>291125</v>
      </c>
      <c r="M141" s="692">
        <f t="shared" si="20"/>
        <v>0.15353221569318914</v>
      </c>
      <c r="N141" s="696">
        <v>0</v>
      </c>
      <c r="O141" s="692">
        <v>-1</v>
      </c>
    </row>
    <row r="142" spans="1:15" ht="26.65" customHeight="1">
      <c r="A142" s="689" t="s">
        <v>1098</v>
      </c>
      <c r="B142" s="481">
        <v>61957011</v>
      </c>
      <c r="C142" s="212">
        <f t="shared" si="22"/>
        <v>0.9628899277598848</v>
      </c>
      <c r="D142" s="481">
        <v>21477085</v>
      </c>
      <c r="E142" s="212">
        <f t="shared" si="23"/>
        <v>0.99093824018516385</v>
      </c>
      <c r="F142" s="481">
        <v>61554265</v>
      </c>
      <c r="G142" s="212">
        <f t="shared" si="17"/>
        <v>0.96061207373696678</v>
      </c>
      <c r="H142" s="481">
        <v>402746</v>
      </c>
      <c r="I142" s="212">
        <f t="shared" si="18"/>
        <v>1.3866853929255039</v>
      </c>
      <c r="J142" s="481">
        <v>60512</v>
      </c>
      <c r="K142" s="212">
        <f t="shared" si="19"/>
        <v>7.87663194953792</v>
      </c>
      <c r="L142" s="481">
        <v>342234</v>
      </c>
      <c r="M142" s="212">
        <f t="shared" si="20"/>
        <v>1.1143827999505747</v>
      </c>
      <c r="N142" s="481">
        <v>0</v>
      </c>
      <c r="O142" s="212">
        <v>-1</v>
      </c>
    </row>
    <row r="143" spans="1:15" ht="26.65" customHeight="1">
      <c r="A143" s="689" t="s">
        <v>1099</v>
      </c>
      <c r="B143" s="481">
        <v>72755953</v>
      </c>
      <c r="C143" s="212">
        <f t="shared" si="22"/>
        <v>2.0551948970871994</v>
      </c>
      <c r="D143" s="481">
        <v>24886343</v>
      </c>
      <c r="E143" s="212">
        <f t="shared" si="23"/>
        <v>1.9736038049559779</v>
      </c>
      <c r="F143" s="481">
        <v>72280748</v>
      </c>
      <c r="G143" s="212">
        <f t="shared" si="17"/>
        <v>2.0509614185692557</v>
      </c>
      <c r="H143" s="481">
        <v>475205</v>
      </c>
      <c r="I143" s="212">
        <f t="shared" si="18"/>
        <v>2.8725226546711</v>
      </c>
      <c r="J143" s="481">
        <v>62933</v>
      </c>
      <c r="K143" s="212">
        <f>(J143-J131)/J131</f>
        <v>11.405479992115119</v>
      </c>
      <c r="L143" s="481">
        <v>412272</v>
      </c>
      <c r="M143" s="212">
        <f t="shared" si="20"/>
        <v>2.5066386547474249</v>
      </c>
      <c r="N143" s="481">
        <v>0</v>
      </c>
      <c r="O143" s="212">
        <v>-1</v>
      </c>
    </row>
    <row r="144" spans="1:15" ht="26.65" customHeight="1">
      <c r="A144" s="689" t="s">
        <v>1209</v>
      </c>
      <c r="B144" s="481">
        <v>87898440</v>
      </c>
      <c r="C144" s="212">
        <f t="shared" si="22"/>
        <v>2.6096698982478008</v>
      </c>
      <c r="D144" s="481">
        <v>29171161</v>
      </c>
      <c r="E144" s="212">
        <f t="shared" si="23"/>
        <v>2.3750265380836977</v>
      </c>
      <c r="F144" s="481">
        <v>87301670</v>
      </c>
      <c r="G144" s="212">
        <f t="shared" si="17"/>
        <v>2.6034135767504774</v>
      </c>
      <c r="H144" s="481">
        <v>596770</v>
      </c>
      <c r="I144" s="212">
        <f t="shared" si="18"/>
        <v>3.8386495208134011</v>
      </c>
      <c r="J144" s="481">
        <v>66444</v>
      </c>
      <c r="K144" s="212">
        <f t="shared" si="19"/>
        <v>11.131458827825451</v>
      </c>
      <c r="L144" s="481">
        <v>530326</v>
      </c>
      <c r="M144" s="212">
        <f t="shared" si="20"/>
        <v>3.5024153769091666</v>
      </c>
      <c r="N144" s="481">
        <v>0</v>
      </c>
      <c r="O144" s="212">
        <v>-1</v>
      </c>
    </row>
    <row r="145" spans="1:15" ht="26.65" customHeight="1">
      <c r="A145" s="689" t="s">
        <v>1244</v>
      </c>
      <c r="B145" s="481">
        <v>104701204</v>
      </c>
      <c r="C145" s="212">
        <f t="shared" si="22"/>
        <v>3.1569501819667143</v>
      </c>
      <c r="D145" s="481">
        <v>33588639</v>
      </c>
      <c r="E145" s="212">
        <f t="shared" si="23"/>
        <v>2.734401681582828</v>
      </c>
      <c r="F145" s="481">
        <v>103938071</v>
      </c>
      <c r="G145" s="212">
        <f t="shared" si="17"/>
        <v>3.1472850180957295</v>
      </c>
      <c r="H145" s="481">
        <v>763133</v>
      </c>
      <c r="I145" s="212">
        <f t="shared" si="18"/>
        <v>5.0899608969755006</v>
      </c>
      <c r="J145" s="481">
        <v>70387</v>
      </c>
      <c r="K145" s="212">
        <f t="shared" si="19"/>
        <v>9.8907628036515547</v>
      </c>
      <c r="L145" s="481">
        <v>692746</v>
      </c>
      <c r="M145" s="212">
        <f t="shared" si="20"/>
        <v>4.8323244399168193</v>
      </c>
      <c r="N145" s="481">
        <v>0</v>
      </c>
      <c r="O145" s="212">
        <v>-1</v>
      </c>
    </row>
    <row r="146" spans="1:15" ht="26.65" customHeight="1">
      <c r="A146" s="689" t="s">
        <v>1264</v>
      </c>
      <c r="B146" s="481">
        <v>123062049</v>
      </c>
      <c r="C146" s="212">
        <f t="shared" si="22"/>
        <v>3.6349849664923961</v>
      </c>
      <c r="D146" s="481">
        <v>38429814</v>
      </c>
      <c r="E146" s="212">
        <f t="shared" si="23"/>
        <v>3.0598251889761108</v>
      </c>
      <c r="F146" s="481">
        <v>122118871</v>
      </c>
      <c r="G146" s="212">
        <f t="shared" si="17"/>
        <v>3.6231540385793126</v>
      </c>
      <c r="H146" s="481">
        <v>943178</v>
      </c>
      <c r="I146" s="212">
        <f t="shared" si="18"/>
        <v>5.9317174627205711</v>
      </c>
      <c r="J146" s="481">
        <v>71213</v>
      </c>
      <c r="K146" s="212">
        <f t="shared" si="19"/>
        <v>4.6979516722675632</v>
      </c>
      <c r="L146" s="481">
        <v>871598</v>
      </c>
      <c r="M146" s="212">
        <f t="shared" si="20"/>
        <v>6.0575308302091511</v>
      </c>
      <c r="N146" s="481">
        <v>367</v>
      </c>
      <c r="O146" s="212">
        <f>(International_air_flow[[#This Row],[   City of Derry Airport]]-N134)/N134</f>
        <v>4.2428571428571429</v>
      </c>
    </row>
    <row r="147" spans="1:15" ht="26.65" customHeight="1">
      <c r="A147" s="689" t="s">
        <v>1267</v>
      </c>
      <c r="B147" s="481">
        <v>140993457</v>
      </c>
      <c r="C147" s="212">
        <f t="shared" si="22"/>
        <v>4.1486035170756796</v>
      </c>
      <c r="D147" s="481">
        <v>43124104</v>
      </c>
      <c r="E147" s="212">
        <f t="shared" si="23"/>
        <v>3.3160820910348434</v>
      </c>
      <c r="F147" s="481">
        <v>139872010</v>
      </c>
      <c r="G147" s="212">
        <f t="shared" si="17"/>
        <v>4.1357881854702647</v>
      </c>
      <c r="H147" s="481">
        <v>1121447</v>
      </c>
      <c r="I147" s="212">
        <f t="shared" si="18"/>
        <v>6.4750176636049748</v>
      </c>
      <c r="J147" s="481">
        <v>67731</v>
      </c>
      <c r="K147" s="212">
        <f t="shared" si="19"/>
        <v>1.648949900269858</v>
      </c>
      <c r="L147" s="481">
        <v>1050882</v>
      </c>
      <c r="M147" s="212">
        <f t="shared" si="20"/>
        <v>7.4484873821219262</v>
      </c>
      <c r="N147" s="481">
        <v>2834</v>
      </c>
      <c r="O147" s="212">
        <f>(International_air_flow[[#This Row],[   City of Derry Airport]]-N135)/N135</f>
        <v>39.485714285714288</v>
      </c>
    </row>
    <row r="148" spans="1:15" ht="26.65" customHeight="1">
      <c r="A148" s="689" t="s">
        <v>1358</v>
      </c>
      <c r="B148" s="481">
        <v>156137208</v>
      </c>
      <c r="C148" s="212">
        <f t="shared" si="22"/>
        <v>4.4597545185574132</v>
      </c>
      <c r="D148" s="481">
        <v>46872265</v>
      </c>
      <c r="E148" s="212">
        <f t="shared" si="23"/>
        <v>3.3819893887499659</v>
      </c>
      <c r="F148" s="481">
        <v>154868553</v>
      </c>
      <c r="G148" s="212">
        <f t="shared" si="17"/>
        <v>4.4475548439036006</v>
      </c>
      <c r="H148" s="481">
        <v>1268655</v>
      </c>
      <c r="I148" s="212">
        <f t="shared" si="18"/>
        <v>6.5139036134588162</v>
      </c>
      <c r="J148" s="481">
        <v>54972</v>
      </c>
      <c r="K148" s="212">
        <f t="shared" si="19"/>
        <v>0.2307898979043525</v>
      </c>
      <c r="L148" s="481">
        <v>1209182</v>
      </c>
      <c r="M148" s="212">
        <f t="shared" si="20"/>
        <v>8.7375681486909809</v>
      </c>
      <c r="N148" s="481">
        <v>4501</v>
      </c>
      <c r="O148" s="212">
        <v>1</v>
      </c>
    </row>
    <row r="149" spans="1:15" ht="26.65" customHeight="1">
      <c r="A149" s="689" t="s">
        <v>1359</v>
      </c>
      <c r="B149" s="481">
        <v>168008620</v>
      </c>
      <c r="C149" s="212">
        <f t="shared" si="22"/>
        <v>4.3203468219478003</v>
      </c>
      <c r="D149" s="481">
        <v>50023873</v>
      </c>
      <c r="E149" s="212">
        <f t="shared" si="23"/>
        <v>3.2051112439852525</v>
      </c>
      <c r="F149" s="481">
        <v>166618416</v>
      </c>
      <c r="G149" s="212">
        <f t="shared" si="17"/>
        <v>4.3100706980393628</v>
      </c>
      <c r="H149" s="481">
        <v>1390204</v>
      </c>
      <c r="I149" s="212">
        <f t="shared" si="18"/>
        <v>5.9269833677140324</v>
      </c>
      <c r="J149" s="481">
        <v>50482</v>
      </c>
      <c r="K149" s="212">
        <f t="shared" si="19"/>
        <v>-4.5889245889245887E-2</v>
      </c>
      <c r="L149" s="481">
        <v>1335221</v>
      </c>
      <c r="M149" s="212">
        <f t="shared" si="20"/>
        <v>8.0349496562550744</v>
      </c>
      <c r="N149" s="481">
        <v>4501</v>
      </c>
      <c r="O149" s="212">
        <v>1</v>
      </c>
    </row>
    <row r="150" spans="1:15" ht="26.65" customHeight="1">
      <c r="A150" s="690" t="s">
        <v>1374</v>
      </c>
      <c r="B150" s="697">
        <v>178191751</v>
      </c>
      <c r="C150" s="212">
        <f t="shared" si="22"/>
        <v>3.7297448391569441</v>
      </c>
      <c r="D150" s="697">
        <v>52817098</v>
      </c>
      <c r="E150" s="212">
        <f t="shared" si="23"/>
        <v>2.8963638627731774</v>
      </c>
      <c r="F150" s="697">
        <v>176728706</v>
      </c>
      <c r="G150" s="212">
        <f t="shared" si="17"/>
        <v>3.7242296238872998</v>
      </c>
      <c r="H150" s="697">
        <v>1463045</v>
      </c>
      <c r="I150" s="212">
        <f t="shared" si="18"/>
        <v>4.5062343107257243</v>
      </c>
      <c r="J150" s="697">
        <v>52027</v>
      </c>
      <c r="K150" s="212">
        <f t="shared" si="19"/>
        <v>-5.6045431453661372E-2</v>
      </c>
      <c r="L150" s="697">
        <v>1406443</v>
      </c>
      <c r="M150" s="212">
        <f t="shared" si="20"/>
        <v>5.6785522648166351</v>
      </c>
      <c r="N150" s="697">
        <v>4575</v>
      </c>
      <c r="O150" s="212">
        <v>1</v>
      </c>
    </row>
    <row r="151" spans="1:15" ht="26.65" customHeight="1">
      <c r="A151" s="690" t="s">
        <v>1375</v>
      </c>
      <c r="B151" s="697">
        <v>184514898</v>
      </c>
      <c r="C151" s="212">
        <f t="shared" si="22"/>
        <v>3.1888536453251399</v>
      </c>
      <c r="D151" s="697">
        <v>55212651</v>
      </c>
      <c r="E151" s="212">
        <f t="shared" si="23"/>
        <v>2.5272718619185048</v>
      </c>
      <c r="F151" s="697">
        <v>183024641</v>
      </c>
      <c r="G151" s="212">
        <f t="shared" si="17"/>
        <v>3.183158571698987</v>
      </c>
      <c r="H151" s="697">
        <v>1490257</v>
      </c>
      <c r="I151" s="212">
        <f t="shared" si="18"/>
        <v>4.0298600657481725</v>
      </c>
      <c r="J151" s="697">
        <v>53952</v>
      </c>
      <c r="K151" s="212">
        <f t="shared" si="19"/>
        <v>-5.5147895833698182E-2</v>
      </c>
      <c r="L151" s="697">
        <v>1431730</v>
      </c>
      <c r="M151" s="212">
        <f t="shared" si="20"/>
        <v>4.9859687851459773</v>
      </c>
      <c r="N151" s="697">
        <v>4575</v>
      </c>
      <c r="O151" s="212">
        <v>1</v>
      </c>
    </row>
    <row r="152" spans="1:15" ht="26.65" customHeight="1">
      <c r="A152" s="698" t="s">
        <v>1398</v>
      </c>
      <c r="B152" s="693">
        <v>192611282</v>
      </c>
      <c r="C152" s="694">
        <f t="shared" si="22"/>
        <v>2.8791792636943421</v>
      </c>
      <c r="D152" s="693">
        <v>57940092</v>
      </c>
      <c r="E152" s="694">
        <f t="shared" si="22"/>
        <v>2.3167514343181219</v>
      </c>
      <c r="F152" s="693">
        <v>191083773</v>
      </c>
      <c r="G152" s="694">
        <f t="shared" si="22"/>
        <v>2.8733941811246302</v>
      </c>
      <c r="H152" s="693">
        <v>1527509</v>
      </c>
      <c r="I152" s="694">
        <f t="shared" si="22"/>
        <v>3.7704691740500498</v>
      </c>
      <c r="J152" s="693">
        <v>56454</v>
      </c>
      <c r="K152" s="694">
        <f t="shared" si="22"/>
        <v>-3.8065703380588879E-2</v>
      </c>
      <c r="L152" s="693">
        <v>1466480</v>
      </c>
      <c r="M152" s="694">
        <f t="shared" si="22"/>
        <v>4.6076753354517752</v>
      </c>
      <c r="N152" s="693">
        <v>4575</v>
      </c>
      <c r="O152" s="694">
        <v>1</v>
      </c>
    </row>
    <row r="153" spans="1:15" ht="26.65" customHeight="1">
      <c r="A153" s="688" t="s">
        <v>1611</v>
      </c>
      <c r="B153" s="184">
        <v>200891043</v>
      </c>
      <c r="C153" s="212">
        <f t="shared" si="22"/>
        <v>2.6972685629377522</v>
      </c>
      <c r="D153" s="184">
        <v>60680678</v>
      </c>
      <c r="E153" s="212">
        <f t="shared" si="22"/>
        <v>2.1532658177540807</v>
      </c>
      <c r="F153" s="184">
        <v>199320421</v>
      </c>
      <c r="G153" s="212">
        <f t="shared" si="22"/>
        <v>2.692185128423938</v>
      </c>
      <c r="H153" s="184">
        <v>1570622</v>
      </c>
      <c r="I153" s="212">
        <f t="shared" si="22"/>
        <v>3.4800417591319577</v>
      </c>
      <c r="J153" s="184">
        <v>60294</v>
      </c>
      <c r="K153" s="212">
        <f t="shared" si="22"/>
        <v>1.4077400474292345E-2</v>
      </c>
      <c r="L153" s="184">
        <v>1505753</v>
      </c>
      <c r="M153" s="212">
        <f t="shared" si="22"/>
        <v>4.1721872048089308</v>
      </c>
      <c r="N153" s="184">
        <v>4575</v>
      </c>
      <c r="O153" s="212">
        <v>1</v>
      </c>
    </row>
    <row r="154" spans="1:15" ht="26.65" customHeight="1">
      <c r="A154" s="688" t="s">
        <v>1612</v>
      </c>
      <c r="B154" s="184">
        <v>206772944</v>
      </c>
      <c r="C154" s="212">
        <f t="shared" si="22"/>
        <v>2.3373615134532555</v>
      </c>
      <c r="D154" s="184">
        <v>62894380</v>
      </c>
      <c r="E154" s="212">
        <f t="shared" si="22"/>
        <v>1.9284411734646485</v>
      </c>
      <c r="F154" s="184">
        <v>205177816</v>
      </c>
      <c r="G154" s="212">
        <f t="shared" si="22"/>
        <v>2.333283501963674</v>
      </c>
      <c r="H154" s="184">
        <v>1595128</v>
      </c>
      <c r="I154" s="212">
        <f t="shared" si="22"/>
        <v>2.9606302731746559</v>
      </c>
      <c r="J154" s="184">
        <v>64076</v>
      </c>
      <c r="K154" s="212">
        <f t="shared" si="22"/>
        <v>5.8897408778424115E-2</v>
      </c>
      <c r="L154" s="184">
        <v>1526477</v>
      </c>
      <c r="M154" s="212">
        <f t="shared" si="22"/>
        <v>3.4603312353535887</v>
      </c>
      <c r="N154" s="184">
        <v>4575</v>
      </c>
      <c r="O154" s="212">
        <v>1</v>
      </c>
    </row>
    <row r="155" spans="1:15" ht="26.65" customHeight="1">
      <c r="A155" s="688" t="s">
        <v>1623</v>
      </c>
      <c r="B155" s="184">
        <v>212096492</v>
      </c>
      <c r="C155" s="212">
        <f t="shared" si="22"/>
        <v>1.9151771539574225</v>
      </c>
      <c r="D155" s="184">
        <v>64849549</v>
      </c>
      <c r="E155" s="212">
        <f t="shared" si="22"/>
        <v>1.6058287872991222</v>
      </c>
      <c r="F155" s="184">
        <v>210478100</v>
      </c>
      <c r="G155" s="212">
        <f t="shared" si="22"/>
        <v>1.9119524330323754</v>
      </c>
      <c r="H155" s="184">
        <v>1618392</v>
      </c>
      <c r="I155" s="212">
        <f t="shared" si="22"/>
        <v>2.4056712366241939</v>
      </c>
      <c r="J155" s="184">
        <v>66839</v>
      </c>
      <c r="K155" s="212">
        <f t="shared" si="22"/>
        <v>6.2066006705543991E-2</v>
      </c>
      <c r="L155" s="184">
        <v>1546978</v>
      </c>
      <c r="M155" s="212">
        <f t="shared" si="22"/>
        <v>2.752323708619552</v>
      </c>
      <c r="N155" s="184">
        <v>4575</v>
      </c>
      <c r="O155" s="212">
        <v>1</v>
      </c>
    </row>
    <row r="156" spans="1:15" ht="26.65" customHeight="1">
      <c r="A156" s="688" t="s">
        <v>1624</v>
      </c>
      <c r="B156" s="184">
        <v>215294263</v>
      </c>
      <c r="C156" s="212">
        <f t="shared" si="22"/>
        <v>1.44935249135252</v>
      </c>
      <c r="D156" s="184">
        <v>66138526</v>
      </c>
      <c r="E156" s="212">
        <f t="shared" si="22"/>
        <v>1.2672572408071108</v>
      </c>
      <c r="F156" s="184">
        <v>213624140</v>
      </c>
      <c r="G156" s="212">
        <f t="shared" si="22"/>
        <v>1.4469651038748743</v>
      </c>
      <c r="H156" s="184">
        <v>1670123</v>
      </c>
      <c r="I156" s="212">
        <f t="shared" si="22"/>
        <v>1.798604152353503</v>
      </c>
      <c r="J156" s="184">
        <v>66983</v>
      </c>
      <c r="K156" s="212">
        <f t="shared" si="22"/>
        <v>8.1120943952802359E-3</v>
      </c>
      <c r="L156" s="184">
        <v>1598565</v>
      </c>
      <c r="M156" s="212">
        <f t="shared" si="22"/>
        <v>2.0143062946187817</v>
      </c>
      <c r="N156" s="184">
        <v>4575</v>
      </c>
      <c r="O156" s="212">
        <v>1</v>
      </c>
    </row>
    <row r="157" spans="1:15" ht="26.65" customHeight="1">
      <c r="A157" s="688" t="s">
        <v>1625</v>
      </c>
      <c r="B157" s="184">
        <v>218726545</v>
      </c>
      <c r="C157" s="212">
        <f t="shared" ref="C157:C158" si="24">(B157-B145)/B145</f>
        <v>1.0890547256744059</v>
      </c>
      <c r="D157" s="184">
        <v>67481665</v>
      </c>
      <c r="E157" s="212">
        <f t="shared" ref="E157:E158" si="25">(D157-D145)/D145</f>
        <v>1.0090622010614958</v>
      </c>
      <c r="F157" s="184">
        <v>217009423</v>
      </c>
      <c r="G157" s="212">
        <f t="shared" ref="G157:G158" si="26">(F157-F145)/F145</f>
        <v>1.0878723350561317</v>
      </c>
      <c r="H157" s="184">
        <v>1717122</v>
      </c>
      <c r="I157" s="212">
        <f t="shared" ref="I157:I158" si="27">(H157-H145)/H145</f>
        <v>1.2500953306959599</v>
      </c>
      <c r="J157" s="184">
        <v>67920</v>
      </c>
      <c r="K157" s="212">
        <f t="shared" ref="K157:K158" si="28">(J157-J145)/J145</f>
        <v>-3.5049085768678878E-2</v>
      </c>
      <c r="L157" s="184">
        <v>1644261</v>
      </c>
      <c r="M157" s="212">
        <f t="shared" ref="M157:M158" si="29">(L157-L145)/L145</f>
        <v>1.3735409515175836</v>
      </c>
      <c r="N157" s="184">
        <v>4941</v>
      </c>
      <c r="O157" s="212">
        <v>1</v>
      </c>
    </row>
    <row r="158" spans="1:15" ht="26.65" customHeight="1">
      <c r="A158" s="688" t="s">
        <v>1626</v>
      </c>
      <c r="B158" s="184">
        <v>221581845</v>
      </c>
      <c r="C158" s="212">
        <f t="shared" si="24"/>
        <v>0.80057009289679548</v>
      </c>
      <c r="D158" s="184">
        <v>68498472</v>
      </c>
      <c r="E158" s="212">
        <f t="shared" si="25"/>
        <v>0.78243048483138633</v>
      </c>
      <c r="F158" s="184">
        <v>219808994</v>
      </c>
      <c r="G158" s="212">
        <f t="shared" si="26"/>
        <v>0.79995927083210583</v>
      </c>
      <c r="H158" s="184">
        <v>1772851</v>
      </c>
      <c r="I158" s="212">
        <f t="shared" si="27"/>
        <v>0.87965686222536998</v>
      </c>
      <c r="J158" s="184">
        <v>68427</v>
      </c>
      <c r="K158" s="212">
        <f t="shared" si="28"/>
        <v>-3.9122070408492832E-2</v>
      </c>
      <c r="L158" s="184">
        <v>1699657</v>
      </c>
      <c r="M158" s="212">
        <f t="shared" si="29"/>
        <v>0.95004692530271984</v>
      </c>
      <c r="N158" s="184">
        <v>4767</v>
      </c>
      <c r="O158" s="212">
        <v>1</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
  <sheetViews>
    <sheetView showGridLines="0" workbookViewId="0">
      <selection activeCell="I3" sqref="B3:I4"/>
    </sheetView>
  </sheetViews>
  <sheetFormatPr defaultRowHeight="14.5"/>
  <sheetData>
    <row r="2" spans="1:9">
      <c r="B2" t="s">
        <v>1573</v>
      </c>
      <c r="C2" t="s">
        <v>1574</v>
      </c>
      <c r="D2" t="s">
        <v>1575</v>
      </c>
      <c r="E2" t="s">
        <v>1576</v>
      </c>
      <c r="F2" t="s">
        <v>1577</v>
      </c>
      <c r="G2" t="s">
        <v>1578</v>
      </c>
      <c r="H2" t="s">
        <v>1579</v>
      </c>
      <c r="I2" t="s">
        <v>1580</v>
      </c>
    </row>
    <row r="3" spans="1:9">
      <c r="A3" t="s">
        <v>1527</v>
      </c>
      <c r="B3">
        <f>'WQI Earnings'!B9/100</f>
        <v>0.34499999999999997</v>
      </c>
      <c r="C3">
        <f>'WQI Job Security'!B10/100</f>
        <v>0.93299999999999994</v>
      </c>
      <c r="D3">
        <f>'WQI Over_Under'!B10/100</f>
        <v>0.78900000000000003</v>
      </c>
      <c r="E3">
        <f>'WQI Job Satisfaction'!B10/100</f>
        <v>0.76800000000000002</v>
      </c>
      <c r="F3">
        <f>'WQI Job Per '!B10/100</f>
        <v>0.77500000000000002</v>
      </c>
      <c r="G3">
        <f>'WQI Dec Making'!B10/100</f>
        <v>0.54500000000000004</v>
      </c>
      <c r="H3">
        <f>'WQI career progression'!B10/100</f>
        <v>0.40399999999999997</v>
      </c>
      <c r="I3">
        <f>'WQI Flexibility'!B10/100</f>
        <v>0.53</v>
      </c>
    </row>
    <row r="4" spans="1:9">
      <c r="A4" t="s">
        <v>1057</v>
      </c>
      <c r="B4">
        <f>'WQI Earnings'!B10/100</f>
        <v>0.79099999999999993</v>
      </c>
      <c r="C4">
        <f>'WQI Job Security'!B11/100</f>
        <v>0.95200000000000007</v>
      </c>
      <c r="D4">
        <f>'WQI Over_Under'!B11/100</f>
        <v>0.86199999999999999</v>
      </c>
      <c r="E4">
        <f>'WQI Job Satisfaction'!B11/100</f>
        <v>0.79500000000000004</v>
      </c>
      <c r="F4">
        <f>'WQI Job Per '!B11/100</f>
        <v>0.87599999999999989</v>
      </c>
      <c r="G4">
        <f>'WQI Dec Making'!B11/100</f>
        <v>0.53900000000000003</v>
      </c>
      <c r="H4">
        <f>'WQI career progression'!B11/100</f>
        <v>0.53200000000000003</v>
      </c>
      <c r="I4">
        <f>'WQI Flexibility'!B11/100</f>
        <v>0.51700000000000002</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
  <sheetViews>
    <sheetView showGridLines="0" workbookViewId="0">
      <selection activeCell="I138" sqref="I138:I140"/>
    </sheetView>
  </sheetViews>
  <sheetFormatPr defaultRowHeight="14.5"/>
  <sheetData>
    <row r="1" spans="1:120" s="3" customFormat="1" ht="28.5" customHeight="1" thickBot="1">
      <c r="A1" s="213" t="s">
        <v>519</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520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499</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497</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3" customFormat="1" ht="28.5" customHeight="1">
      <c r="A5" s="114" t="s">
        <v>515</v>
      </c>
      <c r="B5" s="220"/>
      <c r="C5" s="148"/>
      <c r="D5" s="220"/>
      <c r="E5" s="148"/>
      <c r="F5" s="220"/>
      <c r="G5" s="148"/>
      <c r="H5" s="220"/>
      <c r="I5" s="148"/>
      <c r="J5" s="220"/>
      <c r="K5" s="148"/>
      <c r="L5" s="220"/>
      <c r="M5" s="148"/>
      <c r="N5" s="220"/>
      <c r="O5" s="148"/>
      <c r="P5" s="203"/>
      <c r="Q5" s="203"/>
      <c r="R5" s="203"/>
      <c r="S5" s="203"/>
      <c r="T5" s="203"/>
      <c r="U5" s="203"/>
      <c r="V5" s="23"/>
      <c r="W5" s="23"/>
      <c r="X5" s="23"/>
      <c r="Y5" s="23"/>
    </row>
    <row r="6" spans="1:120" s="4" customFormat="1" ht="28.5" customHeight="1">
      <c r="A6" s="214" t="s">
        <v>97</v>
      </c>
      <c r="B6" s="221"/>
      <c r="C6" s="106"/>
      <c r="D6" s="221"/>
      <c r="E6" s="106"/>
      <c r="F6" s="221"/>
      <c r="G6" s="106"/>
      <c r="H6" s="221"/>
      <c r="I6" s="106"/>
      <c r="J6" s="221"/>
      <c r="K6" s="106"/>
      <c r="L6" s="221"/>
      <c r="M6" s="106"/>
      <c r="N6" s="221"/>
      <c r="O6" s="106"/>
      <c r="P6" s="48"/>
      <c r="Q6" s="48"/>
      <c r="R6" s="48"/>
      <c r="S6" s="48"/>
      <c r="T6" s="48"/>
      <c r="U6" s="48"/>
    </row>
  </sheetData>
  <hyperlinks>
    <hyperlink ref="A6" location="Contents!A1" display="&lt;&lt; link back to contents &gt;&gt;"/>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workbookViewId="0">
      <selection activeCell="A28" sqref="A28"/>
    </sheetView>
  </sheetViews>
  <sheetFormatPr defaultColWidth="8.7265625" defaultRowHeight="15.5"/>
  <cols>
    <col min="1" max="1" width="205.453125" style="48" customWidth="1"/>
    <col min="2" max="16384" width="8.7265625" style="48"/>
  </cols>
  <sheetData>
    <row r="1" spans="1:26" s="203" customFormat="1" ht="39" customHeight="1" thickBot="1">
      <c r="A1" s="297" t="s">
        <v>1096</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26" s="203" customFormat="1" ht="39" customHeight="1" thickTop="1">
      <c r="A2" s="201" t="s">
        <v>620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26" ht="39" customHeight="1">
      <c r="A3" s="48" t="s">
        <v>1097</v>
      </c>
    </row>
    <row r="4" spans="1:26" ht="39" customHeight="1">
      <c r="A4" s="48" t="s">
        <v>294</v>
      </c>
    </row>
    <row r="5" spans="1:26" ht="39" customHeight="1">
      <c r="A5" s="48" t="s">
        <v>295</v>
      </c>
    </row>
    <row r="6" spans="1:26" ht="39" customHeight="1">
      <c r="A6" s="48" t="s">
        <v>296</v>
      </c>
    </row>
    <row r="7" spans="1:26" ht="54" customHeight="1">
      <c r="A7" s="48" t="s">
        <v>1095</v>
      </c>
    </row>
    <row r="8" spans="1:26" ht="39" customHeight="1">
      <c r="A8" s="48" t="s">
        <v>775</v>
      </c>
    </row>
    <row r="9" spans="1:26" ht="54" customHeight="1">
      <c r="A9" s="48" t="s">
        <v>1043</v>
      </c>
    </row>
    <row r="10" spans="1:26" ht="54" customHeight="1">
      <c r="A10" s="48" t="s">
        <v>1041</v>
      </c>
    </row>
    <row r="11" spans="1:26" ht="54" customHeight="1">
      <c r="A11" s="48" t="s">
        <v>1042</v>
      </c>
    </row>
    <row r="12" spans="1:26" ht="54" customHeight="1">
      <c r="A12" s="48" t="s">
        <v>1094</v>
      </c>
    </row>
    <row r="13" spans="1:26" ht="54" customHeight="1">
      <c r="A13" s="48" t="s">
        <v>1206</v>
      </c>
    </row>
    <row r="14" spans="1:26" ht="54" customHeight="1">
      <c r="A14" s="48" t="s">
        <v>1207</v>
      </c>
    </row>
    <row r="15" spans="1:26" ht="54" customHeight="1">
      <c r="A15" s="48" t="s">
        <v>1208</v>
      </c>
    </row>
    <row r="16" spans="1:26" ht="54" customHeight="1">
      <c r="A16" s="48" t="s">
        <v>1261</v>
      </c>
    </row>
    <row r="17" spans="1:1" ht="54" customHeight="1">
      <c r="A17" s="48" t="s">
        <v>1262</v>
      </c>
    </row>
    <row r="18" spans="1:1" ht="54" customHeight="1">
      <c r="A18" s="48" t="s">
        <v>1263</v>
      </c>
    </row>
    <row r="19" spans="1:1" ht="54" customHeight="1">
      <c r="A19" s="48" t="s">
        <v>1332</v>
      </c>
    </row>
    <row r="20" spans="1:1" ht="54" customHeight="1">
      <c r="A20" s="48" t="s">
        <v>1371</v>
      </c>
    </row>
    <row r="21" spans="1:1" ht="54" customHeight="1">
      <c r="A21" s="48" t="s">
        <v>1376</v>
      </c>
    </row>
    <row r="22" spans="1:1" ht="54" customHeight="1">
      <c r="A22" s="48" t="s">
        <v>1518</v>
      </c>
    </row>
    <row r="23" spans="1:1" ht="54" customHeight="1">
      <c r="A23" s="48" t="s">
        <v>1519</v>
      </c>
    </row>
    <row r="24" spans="1:1" ht="54" customHeight="1">
      <c r="A24" s="48" t="s">
        <v>1583</v>
      </c>
    </row>
    <row r="25" spans="1:1" ht="54" customHeight="1">
      <c r="A25" s="48" t="s">
        <v>1628</v>
      </c>
    </row>
    <row r="26" spans="1:1" ht="54" customHeight="1">
      <c r="A26" s="48" t="s">
        <v>1629</v>
      </c>
    </row>
    <row r="27" spans="1:1" ht="54" customHeight="1">
      <c r="A27" s="48" t="s">
        <v>1630</v>
      </c>
    </row>
    <row r="28" spans="1:1" ht="39" customHeight="1">
      <c r="A28" s="298" t="s">
        <v>97</v>
      </c>
    </row>
  </sheetData>
  <hyperlinks>
    <hyperlink ref="A28" location="Contents!A1" display="&lt;&lt; link back to contents &gt;&gt;"/>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workbookViewId="0">
      <selection activeCell="A2" sqref="A2"/>
    </sheetView>
  </sheetViews>
  <sheetFormatPr defaultColWidth="8.26953125" defaultRowHeight="12.5"/>
  <cols>
    <col min="1" max="1" width="140.453125" style="555" customWidth="1"/>
    <col min="2" max="16384" width="8.26953125" style="555"/>
  </cols>
  <sheetData>
    <row r="1" spans="1:1" ht="15.5">
      <c r="A1" s="596" t="s">
        <v>1595</v>
      </c>
    </row>
    <row r="2" spans="1:1" ht="15.5">
      <c r="A2" s="556" t="s">
        <v>1451</v>
      </c>
    </row>
    <row r="3" spans="1:1" s="558" customFormat="1" ht="62">
      <c r="A3" s="557" t="s">
        <v>1452</v>
      </c>
    </row>
    <row r="4" spans="1:1" ht="93">
      <c r="A4" s="557" t="s">
        <v>1520</v>
      </c>
    </row>
    <row r="5" spans="1:1" ht="62">
      <c r="A5" s="557" t="s">
        <v>1454</v>
      </c>
    </row>
    <row r="6" spans="1:1" ht="31">
      <c r="A6" s="557" t="s">
        <v>1521</v>
      </c>
    </row>
    <row r="7" spans="1:1" ht="15.5">
      <c r="A7" s="559" t="s">
        <v>1456</v>
      </c>
    </row>
    <row r="8" spans="1:1" ht="15.5">
      <c r="A8" s="556" t="s">
        <v>1459</v>
      </c>
    </row>
    <row r="9" spans="1:1" ht="155">
      <c r="A9" s="557" t="s">
        <v>1460</v>
      </c>
    </row>
    <row r="10" spans="1:1" ht="15.5">
      <c r="A10" s="556" t="s">
        <v>1461</v>
      </c>
    </row>
    <row r="11" spans="1:1" ht="46.5">
      <c r="A11" s="561" t="s">
        <v>1462</v>
      </c>
    </row>
    <row r="12" spans="1:1" ht="15.5">
      <c r="A12" s="562" t="s">
        <v>1463</v>
      </c>
    </row>
    <row r="13" spans="1:1" ht="15.5">
      <c r="A13" s="556" t="s">
        <v>1464</v>
      </c>
    </row>
    <row r="14" spans="1:1" ht="93">
      <c r="A14" s="557" t="s">
        <v>1522</v>
      </c>
    </row>
    <row r="15" spans="1:1" ht="15.5">
      <c r="A15" s="563" t="s">
        <v>1466</v>
      </c>
    </row>
    <row r="16" spans="1:1" ht="93">
      <c r="A16" s="564" t="s">
        <v>1467</v>
      </c>
    </row>
    <row r="17" spans="1:1" ht="15.5">
      <c r="A17" s="562" t="s">
        <v>1468</v>
      </c>
    </row>
    <row r="18" spans="1:1" ht="15.5">
      <c r="A18" s="556" t="s">
        <v>1469</v>
      </c>
    </row>
    <row r="19" spans="1:1" ht="62">
      <c r="A19" s="565" t="s">
        <v>1470</v>
      </c>
    </row>
    <row r="20" spans="1:1" ht="15.5">
      <c r="A20" s="562" t="s">
        <v>1471</v>
      </c>
    </row>
    <row r="21" spans="1:1" ht="15.5">
      <c r="A21" s="561" t="s">
        <v>1472</v>
      </c>
    </row>
    <row r="22" spans="1:1" ht="15.5">
      <c r="A22" s="562" t="s">
        <v>1473</v>
      </c>
    </row>
    <row r="23" spans="1:1" ht="15.5">
      <c r="A23" s="566" t="s">
        <v>1474</v>
      </c>
    </row>
    <row r="24" spans="1:1" ht="15.5">
      <c r="A24" s="562" t="s">
        <v>1475</v>
      </c>
    </row>
    <row r="25" spans="1:1" s="567" customFormat="1" ht="15.5">
      <c r="A25" s="556" t="s">
        <v>1476</v>
      </c>
    </row>
    <row r="26" spans="1:1" s="567" customFormat="1" ht="15.5">
      <c r="A26" s="562" t="s">
        <v>1477</v>
      </c>
    </row>
    <row r="27" spans="1:1" s="567" customFormat="1" ht="15.5">
      <c r="A27" s="557" t="s">
        <v>1478</v>
      </c>
    </row>
    <row r="28" spans="1:1" s="567" customFormat="1" ht="31">
      <c r="A28" s="601" t="s">
        <v>1531</v>
      </c>
    </row>
    <row r="29" spans="1:1" ht="93">
      <c r="A29" s="601" t="s">
        <v>1528</v>
      </c>
    </row>
    <row r="30" spans="1:1" ht="62">
      <c r="A30" s="603" t="s">
        <v>1532</v>
      </c>
    </row>
    <row r="31" spans="1:1" ht="46.5">
      <c r="A31" s="603" t="s">
        <v>1533</v>
      </c>
    </row>
    <row r="32" spans="1:1" ht="46.5">
      <c r="A32" s="603" t="s">
        <v>1534</v>
      </c>
    </row>
    <row r="33" spans="1:1" ht="62">
      <c r="A33" s="603" t="s">
        <v>1535</v>
      </c>
    </row>
    <row r="34" spans="1:1" ht="77.5">
      <c r="A34" s="604" t="s">
        <v>1536</v>
      </c>
    </row>
    <row r="35" spans="1:1" ht="77.5">
      <c r="A35" s="604" t="s">
        <v>1537</v>
      </c>
    </row>
    <row r="36" spans="1:1" ht="77.5">
      <c r="A36" s="604" t="s">
        <v>1538</v>
      </c>
    </row>
    <row r="37" spans="1:1" ht="77.5">
      <c r="A37" s="604" t="s">
        <v>1539</v>
      </c>
    </row>
    <row r="38" spans="1:1" ht="62">
      <c r="A38" s="603" t="s">
        <v>1540</v>
      </c>
    </row>
    <row r="39" spans="1:1" ht="77.5">
      <c r="A39" s="575" t="s">
        <v>1541</v>
      </c>
    </row>
    <row r="40" spans="1:1" ht="15.5">
      <c r="A40" s="562" t="s">
        <v>1479</v>
      </c>
    </row>
    <row r="41" spans="1:1" ht="15.5">
      <c r="A41" s="562" t="s">
        <v>1480</v>
      </c>
    </row>
    <row r="42" spans="1:1" ht="15.5">
      <c r="A42" s="562" t="s">
        <v>1481</v>
      </c>
    </row>
    <row r="43" spans="1:1" ht="15.5">
      <c r="A43" s="566" t="s">
        <v>1482</v>
      </c>
    </row>
    <row r="44" spans="1:1" ht="15.5">
      <c r="A44" s="562" t="s">
        <v>1483</v>
      </c>
    </row>
  </sheetData>
  <hyperlinks>
    <hyperlink ref="A22" r:id="rId1"/>
    <hyperlink ref="A24" r:id="rId2"/>
    <hyperlink ref="A26" r:id="rId3" display="https://www.ons.gov.uk/employmentandlabourmarket/ "/>
    <hyperlink ref="A41" r:id="rId4"/>
    <hyperlink ref="A42" r:id="rId5" location="glossary"/>
    <hyperlink ref="A40" r:id="rId6"/>
    <hyperlink ref="A7" r:id="rId7"/>
    <hyperlink ref="A20" r:id="rId8"/>
    <hyperlink ref="A12" r:id="rId9"/>
    <hyperlink ref="A17" r:id="rId1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election activeCell="A7" sqref="A7:C10"/>
    </sheetView>
  </sheetViews>
  <sheetFormatPr defaultRowHeight="14.5"/>
  <cols>
    <col min="1" max="1" width="26.1796875" customWidth="1"/>
    <col min="2" max="2" width="17.1796875" style="327" customWidth="1"/>
    <col min="3" max="3" width="8.7265625" style="327"/>
  </cols>
  <sheetData>
    <row r="1" spans="1:3" s="598" customFormat="1" ht="19">
      <c r="A1" s="597" t="s">
        <v>1585</v>
      </c>
      <c r="B1" s="395"/>
      <c r="C1" s="395"/>
    </row>
    <row r="2" spans="1:3" s="598" customFormat="1" ht="15.5">
      <c r="A2" s="550" t="s">
        <v>1523</v>
      </c>
      <c r="B2" s="395"/>
      <c r="C2" s="395"/>
    </row>
    <row r="3" spans="1:3" s="598" customFormat="1" ht="15.5">
      <c r="A3" s="550" t="s">
        <v>1524</v>
      </c>
      <c r="B3" s="395"/>
      <c r="C3" s="395"/>
    </row>
    <row r="4" spans="1:3" s="314" customFormat="1" ht="17.5" customHeight="1">
      <c r="A4" s="602" t="s">
        <v>1529</v>
      </c>
      <c r="B4" s="623"/>
      <c r="C4" s="624"/>
    </row>
    <row r="5" spans="1:3" s="598" customFormat="1" ht="15.5">
      <c r="A5" s="550" t="s">
        <v>1530</v>
      </c>
      <c r="B5" s="395"/>
      <c r="C5" s="395"/>
    </row>
    <row r="6" spans="1:3" s="598" customFormat="1" ht="15.5">
      <c r="A6" s="123" t="s">
        <v>1594</v>
      </c>
      <c r="B6" s="395"/>
      <c r="C6" s="395"/>
    </row>
    <row r="7" spans="1:3" ht="25.5" customHeight="1">
      <c r="A7" s="599" t="s">
        <v>1586</v>
      </c>
    </row>
    <row r="8" spans="1:3" ht="15.5">
      <c r="A8" s="316" t="s">
        <v>1526</v>
      </c>
      <c r="B8" s="551" t="s">
        <v>993</v>
      </c>
      <c r="C8" s="551" t="s">
        <v>1270</v>
      </c>
    </row>
    <row r="9" spans="1:3" ht="15.5">
      <c r="A9" s="316" t="s">
        <v>1527</v>
      </c>
      <c r="B9" s="625">
        <v>34.5</v>
      </c>
      <c r="C9" s="625">
        <v>59.2</v>
      </c>
    </row>
    <row r="10" spans="1:3" ht="15.5">
      <c r="A10" s="316" t="s">
        <v>1057</v>
      </c>
      <c r="B10" s="625">
        <v>79.099999999999994</v>
      </c>
      <c r="C10" s="625">
        <v>85.5</v>
      </c>
    </row>
  </sheetData>
  <phoneticPr fontId="99" type="noConversion"/>
  <pageMargins left="0.7" right="0.7" top="0.75" bottom="0.75" header="0.3" footer="0.3"/>
  <pageSetup paperSize="9"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A9" sqref="A9:C11"/>
    </sheetView>
  </sheetViews>
  <sheetFormatPr defaultRowHeight="14.5"/>
  <cols>
    <col min="1" max="1" width="19.453125" customWidth="1"/>
    <col min="2" max="2" width="15.81640625" customWidth="1"/>
    <col min="3" max="3" width="14.453125" customWidth="1"/>
  </cols>
  <sheetData>
    <row r="1" spans="1:3" ht="20">
      <c r="A1" s="605" t="s">
        <v>1590</v>
      </c>
    </row>
    <row r="2" spans="1:3" s="598" customFormat="1" ht="15.5">
      <c r="A2" s="550" t="s">
        <v>1523</v>
      </c>
    </row>
    <row r="3" spans="1:3" s="107" customFormat="1" ht="15.5">
      <c r="A3" s="550" t="s">
        <v>1542</v>
      </c>
    </row>
    <row r="4" spans="1:3" s="107" customFormat="1" ht="15.5">
      <c r="A4" s="607" t="s">
        <v>1544</v>
      </c>
    </row>
    <row r="5" spans="1:3" s="598" customFormat="1" ht="15.5">
      <c r="A5" s="606" t="s">
        <v>1543</v>
      </c>
    </row>
    <row r="6" spans="1:3" s="598" customFormat="1" ht="15.5">
      <c r="A6" s="550" t="s">
        <v>1525</v>
      </c>
    </row>
    <row r="7" spans="1:3" s="598" customFormat="1" ht="15.5">
      <c r="A7" s="123" t="s">
        <v>1593</v>
      </c>
    </row>
    <row r="8" spans="1:3" ht="31" customHeight="1">
      <c r="A8" s="599" t="s">
        <v>1587</v>
      </c>
    </row>
    <row r="9" spans="1:3" ht="31">
      <c r="A9" s="316" t="s">
        <v>1526</v>
      </c>
      <c r="B9" s="551" t="s">
        <v>1588</v>
      </c>
      <c r="C9" s="573" t="s">
        <v>1589</v>
      </c>
    </row>
    <row r="10" spans="1:3" ht="15.5">
      <c r="A10" s="316" t="s">
        <v>1527</v>
      </c>
      <c r="B10" s="600">
        <v>93.3</v>
      </c>
      <c r="C10" s="600">
        <v>93.147015397595439</v>
      </c>
    </row>
    <row r="11" spans="1:3" ht="15.5">
      <c r="A11" s="316" t="s">
        <v>1057</v>
      </c>
      <c r="B11" s="600">
        <v>95.2</v>
      </c>
      <c r="C11" s="600">
        <v>95.62094510093317</v>
      </c>
    </row>
  </sheetData>
  <phoneticPr fontId="99" type="noConversion"/>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A9" sqref="A9:C11"/>
    </sheetView>
  </sheetViews>
  <sheetFormatPr defaultRowHeight="14.5"/>
  <cols>
    <col min="1" max="1" width="21.26953125" customWidth="1"/>
    <col min="2" max="2" width="15.1796875" customWidth="1"/>
    <col min="3" max="3" width="13.453125" customWidth="1"/>
  </cols>
  <sheetData>
    <row r="1" spans="1:3" ht="20">
      <c r="A1" s="608" t="s">
        <v>1592</v>
      </c>
    </row>
    <row r="2" spans="1:3" s="598" customFormat="1" ht="15.5">
      <c r="A2" s="550" t="s">
        <v>1523</v>
      </c>
    </row>
    <row r="3" spans="1:3" s="107" customFormat="1" ht="15.5">
      <c r="A3" s="550" t="s">
        <v>1545</v>
      </c>
    </row>
    <row r="4" spans="1:3" s="107" customFormat="1" ht="15.5">
      <c r="A4" s="607" t="s">
        <v>1546</v>
      </c>
    </row>
    <row r="5" spans="1:3" s="107" customFormat="1" ht="15.5">
      <c r="A5" s="606" t="s">
        <v>1543</v>
      </c>
    </row>
    <row r="6" spans="1:3" s="107" customFormat="1" ht="15.5">
      <c r="A6" s="550" t="s">
        <v>1525</v>
      </c>
    </row>
    <row r="7" spans="1:3" s="107" customFormat="1" ht="15.5">
      <c r="A7" s="123" t="s">
        <v>1593</v>
      </c>
    </row>
    <row r="8" spans="1:3" ht="33.65" customHeight="1">
      <c r="A8" s="599" t="s">
        <v>1591</v>
      </c>
    </row>
    <row r="9" spans="1:3" ht="31">
      <c r="A9" s="316" t="s">
        <v>1526</v>
      </c>
      <c r="B9" s="551" t="s">
        <v>1588</v>
      </c>
      <c r="C9" s="573" t="s">
        <v>1589</v>
      </c>
    </row>
    <row r="10" spans="1:3" ht="15.5">
      <c r="A10" s="316" t="s">
        <v>1527</v>
      </c>
      <c r="B10" s="600">
        <v>78.900000000000006</v>
      </c>
      <c r="C10" s="600">
        <v>85.382266941864458</v>
      </c>
    </row>
    <row r="11" spans="1:3" ht="15.5">
      <c r="A11" s="316" t="s">
        <v>1057</v>
      </c>
      <c r="B11" s="600">
        <v>86.2</v>
      </c>
      <c r="C11" s="600">
        <v>87.35609565459103</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A9" sqref="A9:C11"/>
    </sheetView>
  </sheetViews>
  <sheetFormatPr defaultRowHeight="14.5"/>
  <cols>
    <col min="1" max="1" width="23.54296875" customWidth="1"/>
    <col min="2" max="2" width="21.1796875" customWidth="1"/>
    <col min="3" max="3" width="13.54296875" customWidth="1"/>
  </cols>
  <sheetData>
    <row r="1" spans="1:3" ht="20">
      <c r="A1" s="608" t="s">
        <v>1596</v>
      </c>
    </row>
    <row r="2" spans="1:3" s="598" customFormat="1" ht="15.5">
      <c r="A2" s="550" t="s">
        <v>1523</v>
      </c>
    </row>
    <row r="3" spans="1:3" s="107" customFormat="1" ht="15.5">
      <c r="A3" s="550" t="s">
        <v>1547</v>
      </c>
    </row>
    <row r="4" spans="1:3" s="107" customFormat="1" ht="15.5">
      <c r="A4" s="609" t="s">
        <v>1548</v>
      </c>
    </row>
    <row r="5" spans="1:3" s="107" customFormat="1" ht="15.5">
      <c r="A5" s="606" t="s">
        <v>1543</v>
      </c>
    </row>
    <row r="6" spans="1:3" s="107" customFormat="1" ht="15.5">
      <c r="A6" s="550" t="s">
        <v>1525</v>
      </c>
    </row>
    <row r="7" spans="1:3" s="107" customFormat="1" ht="15.5">
      <c r="A7" s="123" t="s">
        <v>1593</v>
      </c>
    </row>
    <row r="8" spans="1:3" ht="15.5">
      <c r="A8" s="599" t="s">
        <v>1597</v>
      </c>
    </row>
    <row r="9" spans="1:3" ht="31">
      <c r="A9" s="316" t="s">
        <v>1526</v>
      </c>
      <c r="B9" s="551" t="s">
        <v>1588</v>
      </c>
      <c r="C9" s="573" t="s">
        <v>1589</v>
      </c>
    </row>
    <row r="10" spans="1:3" ht="15.5">
      <c r="A10" s="316" t="s">
        <v>1527</v>
      </c>
      <c r="B10" s="600">
        <v>76.8</v>
      </c>
      <c r="C10" s="600">
        <v>77.586138692195107</v>
      </c>
    </row>
    <row r="11" spans="1:3" ht="15.5">
      <c r="A11" s="316" t="s">
        <v>1057</v>
      </c>
      <c r="B11" s="600">
        <v>79.5</v>
      </c>
      <c r="C11" s="600">
        <v>80.035773583694947</v>
      </c>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A9" sqref="A9:C11"/>
    </sheetView>
  </sheetViews>
  <sheetFormatPr defaultRowHeight="14.5"/>
  <cols>
    <col min="1" max="1" width="22.1796875" customWidth="1"/>
    <col min="2" max="2" width="15.81640625" customWidth="1"/>
    <col min="3" max="3" width="13.54296875" customWidth="1"/>
  </cols>
  <sheetData>
    <row r="1" spans="1:3" ht="20">
      <c r="A1" s="608" t="s">
        <v>1598</v>
      </c>
    </row>
    <row r="2" spans="1:3" s="598" customFormat="1" ht="15.5">
      <c r="A2" s="550" t="s">
        <v>1523</v>
      </c>
    </row>
    <row r="3" spans="1:3" s="107" customFormat="1" ht="15.5">
      <c r="A3" s="550" t="s">
        <v>1549</v>
      </c>
    </row>
    <row r="4" spans="1:3" s="107" customFormat="1" ht="15.5">
      <c r="A4" s="609" t="s">
        <v>1550</v>
      </c>
    </row>
    <row r="5" spans="1:3" s="107" customFormat="1" ht="15.5">
      <c r="A5" s="606" t="s">
        <v>1543</v>
      </c>
    </row>
    <row r="6" spans="1:3" s="107" customFormat="1" ht="15.5">
      <c r="A6" s="550" t="s">
        <v>1525</v>
      </c>
    </row>
    <row r="7" spans="1:3" s="107" customFormat="1" ht="15.5">
      <c r="A7" s="123" t="s">
        <v>1593</v>
      </c>
    </row>
    <row r="8" spans="1:3" ht="27" customHeight="1">
      <c r="A8" s="599" t="s">
        <v>1599</v>
      </c>
    </row>
    <row r="9" spans="1:3" ht="31">
      <c r="A9" s="316" t="s">
        <v>1526</v>
      </c>
      <c r="B9" s="551" t="s">
        <v>1588</v>
      </c>
      <c r="C9" s="573" t="s">
        <v>1589</v>
      </c>
    </row>
    <row r="10" spans="1:3" ht="15.5">
      <c r="A10" s="316" t="s">
        <v>1527</v>
      </c>
      <c r="B10" s="600">
        <v>77.5</v>
      </c>
      <c r="C10" s="600">
        <v>73.956643854582865</v>
      </c>
    </row>
    <row r="11" spans="1:3" ht="15.5">
      <c r="A11" s="316" t="s">
        <v>1057</v>
      </c>
      <c r="B11" s="600">
        <v>87.6</v>
      </c>
      <c r="C11" s="600">
        <v>86.454547034438136</v>
      </c>
    </row>
  </sheetData>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A9" sqref="A9:C11"/>
    </sheetView>
  </sheetViews>
  <sheetFormatPr defaultRowHeight="14.5"/>
  <cols>
    <col min="1" max="1" width="23.1796875" customWidth="1"/>
    <col min="2" max="2" width="15.81640625" customWidth="1"/>
    <col min="3" max="3" width="13.54296875" customWidth="1"/>
  </cols>
  <sheetData>
    <row r="1" spans="1:3" ht="20">
      <c r="A1" s="608" t="s">
        <v>1601</v>
      </c>
    </row>
    <row r="2" spans="1:3" s="598" customFormat="1" ht="15.5">
      <c r="A2" s="550" t="s">
        <v>1523</v>
      </c>
    </row>
    <row r="3" spans="1:3" s="107" customFormat="1" ht="15.5">
      <c r="A3" s="550" t="s">
        <v>1551</v>
      </c>
    </row>
    <row r="4" spans="1:3" s="107" customFormat="1" ht="15.5">
      <c r="A4" s="609" t="s">
        <v>1552</v>
      </c>
    </row>
    <row r="5" spans="1:3" s="107" customFormat="1" ht="15.5">
      <c r="A5" s="606" t="s">
        <v>1543</v>
      </c>
    </row>
    <row r="6" spans="1:3" s="107" customFormat="1" ht="15.5">
      <c r="A6" s="550" t="s">
        <v>1525</v>
      </c>
    </row>
    <row r="7" spans="1:3" s="107" customFormat="1" ht="15.5">
      <c r="A7" s="123" t="s">
        <v>1593</v>
      </c>
    </row>
    <row r="8" spans="1:3" ht="34" customHeight="1">
      <c r="A8" s="599" t="s">
        <v>1600</v>
      </c>
    </row>
    <row r="9" spans="1:3" ht="31">
      <c r="A9" s="316" t="s">
        <v>1526</v>
      </c>
      <c r="B9" s="551" t="s">
        <v>1588</v>
      </c>
      <c r="C9" s="573" t="s">
        <v>1589</v>
      </c>
    </row>
    <row r="10" spans="1:3" ht="15.5">
      <c r="A10" s="316" t="s">
        <v>1527</v>
      </c>
      <c r="B10" s="600">
        <v>54.5</v>
      </c>
      <c r="C10" s="600">
        <v>62.635479757730316</v>
      </c>
    </row>
    <row r="11" spans="1:3" ht="15.5">
      <c r="A11" s="316" t="s">
        <v>1057</v>
      </c>
      <c r="B11" s="600">
        <v>53.9</v>
      </c>
      <c r="C11" s="600">
        <v>58.372686008776185</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A9" sqref="A9:C11"/>
    </sheetView>
  </sheetViews>
  <sheetFormatPr defaultRowHeight="14.5"/>
  <cols>
    <col min="1" max="1" width="28.54296875" customWidth="1"/>
    <col min="2" max="3" width="15.7265625" customWidth="1"/>
    <col min="4" max="4" width="43.453125" customWidth="1"/>
  </cols>
  <sheetData>
    <row r="1" spans="1:3" ht="20">
      <c r="A1" s="610" t="s">
        <v>1602</v>
      </c>
    </row>
    <row r="2" spans="1:3" ht="15.5">
      <c r="A2" s="550" t="s">
        <v>1523</v>
      </c>
    </row>
    <row r="3" spans="1:3" ht="15.5">
      <c r="A3" s="550" t="s">
        <v>1553</v>
      </c>
    </row>
    <row r="4" spans="1:3" ht="15.5">
      <c r="A4" s="609" t="s">
        <v>1554</v>
      </c>
    </row>
    <row r="5" spans="1:3" ht="15.5">
      <c r="A5" s="606" t="s">
        <v>1543</v>
      </c>
    </row>
    <row r="6" spans="1:3" ht="15.5">
      <c r="A6" s="550" t="s">
        <v>1525</v>
      </c>
    </row>
    <row r="7" spans="1:3" ht="15.5">
      <c r="A7" s="123" t="s">
        <v>1593</v>
      </c>
    </row>
    <row r="8" spans="1:3" ht="41.5" customHeight="1">
      <c r="A8" s="599" t="s">
        <v>1605</v>
      </c>
    </row>
    <row r="9" spans="1:3" ht="32.5" customHeight="1">
      <c r="A9" s="316" t="s">
        <v>1526</v>
      </c>
      <c r="B9" s="573" t="s">
        <v>1588</v>
      </c>
      <c r="C9" s="573" t="s">
        <v>1589</v>
      </c>
    </row>
    <row r="10" spans="1:3" ht="15.5">
      <c r="A10" s="316" t="s">
        <v>1527</v>
      </c>
      <c r="B10" s="600">
        <v>40.4</v>
      </c>
      <c r="C10" s="600">
        <v>54.558518281973498</v>
      </c>
    </row>
    <row r="11" spans="1:3" ht="15.5">
      <c r="A11" s="316" t="s">
        <v>1057</v>
      </c>
      <c r="B11" s="600">
        <v>53.2</v>
      </c>
      <c r="C11" s="600">
        <v>58.305489612848014</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
  <sheetViews>
    <sheetView showGridLines="0" workbookViewId="0">
      <selection activeCell="B3" sqref="B3"/>
    </sheetView>
  </sheetViews>
  <sheetFormatPr defaultRowHeight="14.5"/>
  <sheetData>
    <row r="2" spans="1:9">
      <c r="B2" t="s">
        <v>1573</v>
      </c>
      <c r="C2" t="s">
        <v>1574</v>
      </c>
      <c r="D2" t="s">
        <v>1575</v>
      </c>
      <c r="E2" t="s">
        <v>1576</v>
      </c>
      <c r="F2" t="s">
        <v>1577</v>
      </c>
      <c r="G2" t="s">
        <v>1578</v>
      </c>
      <c r="H2" t="s">
        <v>1579</v>
      </c>
      <c r="I2" t="s">
        <v>1580</v>
      </c>
    </row>
    <row r="3" spans="1:9">
      <c r="A3" t="s">
        <v>1527</v>
      </c>
      <c r="B3">
        <f>'WQI Earnings'!C9/100</f>
        <v>0.59200000000000008</v>
      </c>
      <c r="C3">
        <f>'WQI Job Security'!C10/100</f>
        <v>0.93147015397595434</v>
      </c>
      <c r="D3">
        <f>'WQI Over_Under'!C10/100</f>
        <v>0.8538226694186446</v>
      </c>
      <c r="E3">
        <f>'WQI Job Satisfaction'!C10/100</f>
        <v>0.77586138692195106</v>
      </c>
      <c r="F3">
        <f>'WQI Job Per '!C10/100</f>
        <v>0.7395664385458286</v>
      </c>
      <c r="G3">
        <f>'WQI Dec Making'!C10/100</f>
        <v>0.62635479757730317</v>
      </c>
      <c r="H3">
        <f>'WQI career progression'!C10/100</f>
        <v>0.545585182819735</v>
      </c>
      <c r="I3">
        <f>'WQI Flexibility'!C10/100</f>
        <v>0.56890951276102086</v>
      </c>
    </row>
    <row r="4" spans="1:9">
      <c r="A4" t="s">
        <v>1057</v>
      </c>
      <c r="B4">
        <f>'WQI Earnings'!C10/100</f>
        <v>0.85499999999999998</v>
      </c>
      <c r="C4">
        <f>'WQI Job Security'!C11/100</f>
        <v>0.95620945100933175</v>
      </c>
      <c r="D4">
        <f>'WQI Over_Under'!C11/100</f>
        <v>0.87356095654591026</v>
      </c>
      <c r="E4">
        <f>'WQI Job Satisfaction'!C11/100</f>
        <v>0.80035773583694947</v>
      </c>
      <c r="F4">
        <f>'WQI Job Per '!C11/100</f>
        <v>0.86454547034438134</v>
      </c>
      <c r="G4">
        <f>'WQI Dec Making'!C11/100</f>
        <v>0.58372686008776187</v>
      </c>
      <c r="H4">
        <f>'WQI career progression'!C11/100</f>
        <v>0.58305489612848016</v>
      </c>
      <c r="I4">
        <f>'WQI Flexibility'!C11/100</f>
        <v>0.53561155202524557</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A9" sqref="A9:C11"/>
    </sheetView>
  </sheetViews>
  <sheetFormatPr defaultRowHeight="14.5"/>
  <cols>
    <col min="1" max="1" width="32.54296875" customWidth="1"/>
    <col min="2" max="2" width="17.81640625" customWidth="1"/>
    <col min="3" max="3" width="16.1796875" customWidth="1"/>
    <col min="4" max="4" width="31.1796875" customWidth="1"/>
  </cols>
  <sheetData>
    <row r="1" spans="1:3" ht="20">
      <c r="A1" s="611" t="s">
        <v>1603</v>
      </c>
    </row>
    <row r="2" spans="1:3" s="314" customFormat="1" ht="15.5">
      <c r="A2" s="349" t="s">
        <v>1523</v>
      </c>
    </row>
    <row r="3" spans="1:3" s="314" customFormat="1" ht="15.5">
      <c r="A3" s="550" t="s">
        <v>1555</v>
      </c>
    </row>
    <row r="4" spans="1:3" s="314" customFormat="1" ht="15.5">
      <c r="A4" s="607" t="s">
        <v>1556</v>
      </c>
    </row>
    <row r="5" spans="1:3" s="314" customFormat="1" ht="15.5">
      <c r="A5" s="612" t="s">
        <v>1543</v>
      </c>
    </row>
    <row r="6" spans="1:3" s="314" customFormat="1" ht="15.5">
      <c r="A6" s="349" t="s">
        <v>1525</v>
      </c>
    </row>
    <row r="7" spans="1:3" s="314" customFormat="1" ht="15.5">
      <c r="A7" s="123" t="s">
        <v>1557</v>
      </c>
    </row>
    <row r="8" spans="1:3" ht="32.5" customHeight="1">
      <c r="A8" s="599" t="s">
        <v>1604</v>
      </c>
    </row>
    <row r="9" spans="1:3" ht="30.65" customHeight="1">
      <c r="A9" s="316" t="s">
        <v>1526</v>
      </c>
      <c r="B9" s="551" t="s">
        <v>1588</v>
      </c>
      <c r="C9" s="551" t="s">
        <v>1589</v>
      </c>
    </row>
    <row r="10" spans="1:3" ht="15.5">
      <c r="A10" s="316" t="s">
        <v>1527</v>
      </c>
      <c r="B10" s="600">
        <v>53</v>
      </c>
      <c r="C10" s="600">
        <v>56.890951276102086</v>
      </c>
    </row>
    <row r="11" spans="1:3" ht="15.5">
      <c r="A11" s="316" t="s">
        <v>1057</v>
      </c>
      <c r="B11" s="600">
        <v>51.7</v>
      </c>
      <c r="C11" s="600">
        <v>53.56115520252456</v>
      </c>
    </row>
  </sheetData>
  <pageMargins left="0.7" right="0.7" top="0.75" bottom="0.75"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workbookViewId="0">
      <selection activeCell="P9" sqref="P9"/>
    </sheetView>
  </sheetViews>
  <sheetFormatPr defaultColWidth="8.7265625" defaultRowHeight="14"/>
  <cols>
    <col min="1" max="1" width="65" style="3" customWidth="1"/>
    <col min="2" max="2" width="8.453125" style="3" customWidth="1"/>
    <col min="3" max="15" width="9.453125" style="3" customWidth="1"/>
    <col min="16" max="16" width="12.1796875" style="3" customWidth="1"/>
    <col min="17" max="16384" width="8.7265625" style="3"/>
  </cols>
  <sheetData>
    <row r="1" spans="1:125" ht="28.5" customHeight="1" thickBot="1">
      <c r="A1" s="213" t="s">
        <v>1512</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7</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544</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545</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546</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6" t="s">
        <v>547</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s="4" customFormat="1" ht="30" customHeight="1">
      <c r="A8" s="5" t="s">
        <v>97</v>
      </c>
      <c r="B8" s="7"/>
      <c r="C8" s="7"/>
      <c r="D8" s="7"/>
      <c r="E8" s="7"/>
      <c r="F8" s="7"/>
      <c r="G8" s="7"/>
      <c r="H8" s="7"/>
      <c r="I8" s="7"/>
      <c r="J8" s="7"/>
      <c r="K8" s="7"/>
      <c r="L8" s="7"/>
      <c r="M8" s="7"/>
    </row>
    <row r="9" spans="1:125" ht="42">
      <c r="A9" s="3" t="s">
        <v>576</v>
      </c>
      <c r="B9" s="247" t="s">
        <v>550</v>
      </c>
      <c r="C9" s="247" t="s">
        <v>551</v>
      </c>
      <c r="D9" s="247" t="s">
        <v>552</v>
      </c>
      <c r="E9" s="247" t="s">
        <v>553</v>
      </c>
      <c r="F9" s="247" t="s">
        <v>554</v>
      </c>
      <c r="G9" s="247" t="s">
        <v>555</v>
      </c>
      <c r="H9" s="247" t="s">
        <v>556</v>
      </c>
      <c r="I9" s="247" t="s">
        <v>557</v>
      </c>
      <c r="J9" s="247" t="s">
        <v>459</v>
      </c>
      <c r="K9" s="247" t="s">
        <v>460</v>
      </c>
      <c r="L9" s="247" t="s">
        <v>461</v>
      </c>
      <c r="M9" s="247" t="s">
        <v>462</v>
      </c>
      <c r="N9" s="247" t="s">
        <v>463</v>
      </c>
      <c r="O9" s="78" t="s">
        <v>1513</v>
      </c>
      <c r="P9" s="586" t="s">
        <v>1517</v>
      </c>
      <c r="Q9" s="585" t="s">
        <v>1514</v>
      </c>
    </row>
    <row r="10" spans="1:125">
      <c r="A10" s="9" t="s">
        <v>558</v>
      </c>
      <c r="B10" s="16">
        <v>40</v>
      </c>
      <c r="C10" s="16">
        <v>37.799999999999997</v>
      </c>
      <c r="D10" s="16">
        <v>38</v>
      </c>
      <c r="E10" s="16">
        <v>36</v>
      </c>
      <c r="F10" s="16">
        <v>36.5</v>
      </c>
      <c r="G10" s="16">
        <v>35.799999999999997</v>
      </c>
      <c r="H10" s="16">
        <v>38</v>
      </c>
      <c r="I10" s="16">
        <v>40</v>
      </c>
      <c r="J10" s="16">
        <v>38.9</v>
      </c>
      <c r="K10" s="16">
        <v>40</v>
      </c>
      <c r="L10" s="16">
        <v>40</v>
      </c>
      <c r="M10" s="18">
        <v>40</v>
      </c>
      <c r="N10" s="18" t="s">
        <v>2</v>
      </c>
      <c r="O10" s="18" t="s">
        <v>2</v>
      </c>
      <c r="P10" s="587">
        <v>40</v>
      </c>
      <c r="Q10" s="84" t="s">
        <v>2</v>
      </c>
    </row>
    <row r="11" spans="1:125">
      <c r="A11" s="9" t="s">
        <v>559</v>
      </c>
      <c r="B11" s="16">
        <v>38.5</v>
      </c>
      <c r="C11" s="16">
        <v>39.1</v>
      </c>
      <c r="D11" s="16">
        <v>39</v>
      </c>
      <c r="E11" s="16">
        <v>38</v>
      </c>
      <c r="F11" s="16">
        <v>38</v>
      </c>
      <c r="G11" s="16">
        <v>37.6</v>
      </c>
      <c r="H11" s="16">
        <v>38.5</v>
      </c>
      <c r="I11" s="16">
        <v>40</v>
      </c>
      <c r="J11" s="16">
        <v>39.5</v>
      </c>
      <c r="K11" s="16">
        <v>38.299999999999997</v>
      </c>
      <c r="L11" s="16">
        <v>38.6</v>
      </c>
      <c r="M11" s="18">
        <v>38</v>
      </c>
      <c r="N11" s="18">
        <v>39.799999999999997</v>
      </c>
      <c r="O11" s="18">
        <v>38.799999999999997</v>
      </c>
      <c r="P11" s="587">
        <v>40</v>
      </c>
      <c r="Q11" s="84">
        <f>(hours_worked_tourism[[#This Row],[2022 (provisional)]]-hours_worked_tourism[[#This Row],[2021 (revised)]])/hours_worked_tourism[[#This Row],[2021 (revised)]]</f>
        <v>3.0927835051546466E-2</v>
      </c>
    </row>
    <row r="12" spans="1:125">
      <c r="A12" s="9" t="s">
        <v>560</v>
      </c>
      <c r="B12" s="18" t="s">
        <v>2</v>
      </c>
      <c r="C12" s="18" t="s">
        <v>2</v>
      </c>
      <c r="D12" s="18" t="s">
        <v>2</v>
      </c>
      <c r="E12" s="18" t="s">
        <v>2</v>
      </c>
      <c r="F12" s="18" t="s">
        <v>2</v>
      </c>
      <c r="G12" s="18" t="s">
        <v>2</v>
      </c>
      <c r="H12" s="18" t="s">
        <v>2</v>
      </c>
      <c r="I12" s="18" t="s">
        <v>2</v>
      </c>
      <c r="J12" s="18" t="s">
        <v>2</v>
      </c>
      <c r="K12" s="18" t="s">
        <v>2</v>
      </c>
      <c r="L12" s="18" t="s">
        <v>2</v>
      </c>
      <c r="M12" s="18" t="s">
        <v>2</v>
      </c>
      <c r="N12" s="18" t="s">
        <v>2</v>
      </c>
      <c r="O12" s="18" t="s">
        <v>2</v>
      </c>
      <c r="P12" s="587" t="s">
        <v>2</v>
      </c>
      <c r="Q12" s="84" t="s">
        <v>2</v>
      </c>
    </row>
    <row r="13" spans="1:125">
      <c r="A13" s="9" t="s">
        <v>561</v>
      </c>
      <c r="B13" s="16">
        <v>37.700000000000003</v>
      </c>
      <c r="C13" s="16">
        <v>37.5</v>
      </c>
      <c r="D13" s="16">
        <v>37.5</v>
      </c>
      <c r="E13" s="16">
        <v>37.5</v>
      </c>
      <c r="F13" s="16">
        <v>37</v>
      </c>
      <c r="G13" s="16">
        <v>37</v>
      </c>
      <c r="H13" s="16">
        <v>39</v>
      </c>
      <c r="I13" s="18" t="s">
        <v>2</v>
      </c>
      <c r="J13" s="18" t="s">
        <v>2</v>
      </c>
      <c r="K13" s="16">
        <v>38.299999999999997</v>
      </c>
      <c r="L13" s="16">
        <v>37</v>
      </c>
      <c r="M13" s="18">
        <v>37</v>
      </c>
      <c r="N13" s="18">
        <v>39</v>
      </c>
      <c r="O13" s="18" t="s">
        <v>2</v>
      </c>
      <c r="P13" s="587" t="s">
        <v>2</v>
      </c>
      <c r="Q13" s="84" t="s">
        <v>2</v>
      </c>
    </row>
    <row r="14" spans="1:125">
      <c r="A14" s="9" t="s">
        <v>562</v>
      </c>
      <c r="B14" s="18" t="s">
        <v>2</v>
      </c>
      <c r="C14" s="18" t="s">
        <v>2</v>
      </c>
      <c r="D14" s="18" t="s">
        <v>2</v>
      </c>
      <c r="E14" s="18" t="s">
        <v>2</v>
      </c>
      <c r="F14" s="18" t="s">
        <v>2</v>
      </c>
      <c r="G14" s="18" t="s">
        <v>2</v>
      </c>
      <c r="H14" s="18" t="s">
        <v>2</v>
      </c>
      <c r="I14" s="18" t="s">
        <v>2</v>
      </c>
      <c r="J14" s="18" t="s">
        <v>2</v>
      </c>
      <c r="K14" s="18" t="s">
        <v>2</v>
      </c>
      <c r="L14" s="18" t="s">
        <v>2</v>
      </c>
      <c r="M14" s="18" t="s">
        <v>2</v>
      </c>
      <c r="N14" s="18" t="s">
        <v>2</v>
      </c>
      <c r="O14" s="18" t="s">
        <v>2</v>
      </c>
      <c r="P14" s="587" t="s">
        <v>2</v>
      </c>
      <c r="Q14" s="84" t="s">
        <v>2</v>
      </c>
    </row>
    <row r="15" spans="1:125">
      <c r="A15" s="10" t="s">
        <v>563</v>
      </c>
      <c r="B15" s="15">
        <v>38.5</v>
      </c>
      <c r="C15" s="15">
        <v>39</v>
      </c>
      <c r="D15" s="15">
        <v>38.799999999999997</v>
      </c>
      <c r="E15" s="15">
        <v>37.6</v>
      </c>
      <c r="F15" s="15">
        <v>37.799999999999997</v>
      </c>
      <c r="G15" s="15">
        <v>37.5</v>
      </c>
      <c r="H15" s="15">
        <v>38.5</v>
      </c>
      <c r="I15" s="15">
        <v>39.9</v>
      </c>
      <c r="J15" s="15">
        <v>38.700000000000003</v>
      </c>
      <c r="K15" s="15">
        <v>39.4</v>
      </c>
      <c r="L15" s="15">
        <v>39.5</v>
      </c>
      <c r="M15" s="17">
        <v>39.299999999999997</v>
      </c>
      <c r="N15" s="17">
        <v>39.799999999999997</v>
      </c>
      <c r="O15" s="17">
        <v>38.5</v>
      </c>
      <c r="P15" s="589">
        <v>39.9</v>
      </c>
      <c r="Q15" s="73">
        <f>(hours_worked_tourism[[#This Row],[2022 (provisional)]]-hours_worked_tourism[[#This Row],[2021 (revised)]])/hours_worked_tourism[[#This Row],[2021 (revised)]]</f>
        <v>3.6363636363636327E-2</v>
      </c>
    </row>
    <row r="16" spans="1:125" ht="14.5" thickBot="1">
      <c r="A16" s="11" t="s">
        <v>59</v>
      </c>
      <c r="B16" s="17" t="s">
        <v>62</v>
      </c>
      <c r="C16" s="17">
        <v>37.6</v>
      </c>
      <c r="D16" s="17">
        <v>38.1</v>
      </c>
      <c r="E16" s="17">
        <v>38</v>
      </c>
      <c r="F16" s="17">
        <v>38</v>
      </c>
      <c r="G16" s="17">
        <v>37.700000000000003</v>
      </c>
      <c r="H16" s="17">
        <v>38.299999999999997</v>
      </c>
      <c r="I16" s="17">
        <v>37.9</v>
      </c>
      <c r="J16" s="17">
        <v>38</v>
      </c>
      <c r="K16" s="17">
        <v>38.1</v>
      </c>
      <c r="L16" s="17">
        <v>38.200000000000003</v>
      </c>
      <c r="M16" s="17">
        <v>38.299999999999997</v>
      </c>
      <c r="N16" s="17">
        <v>38</v>
      </c>
      <c r="O16" s="17">
        <v>37.9</v>
      </c>
      <c r="P16" s="589">
        <v>37.5</v>
      </c>
      <c r="Q16" s="73">
        <f>(hours_worked_tourism[[#This Row],[2022 (provisional)]]-hours_worked_tourism[[#This Row],[2021 (revised)]])/hours_worked_tourism[[#This Row],[2021 (revised)]]</f>
        <v>-1.0554089709762496E-2</v>
      </c>
    </row>
    <row r="17" spans="1:17">
      <c r="A17" s="13" t="s">
        <v>564</v>
      </c>
      <c r="B17" s="19" t="s">
        <v>2</v>
      </c>
      <c r="C17" s="19" t="s">
        <v>2</v>
      </c>
      <c r="D17" s="19" t="s">
        <v>2</v>
      </c>
      <c r="E17" s="20">
        <v>15.3</v>
      </c>
      <c r="F17" s="20">
        <v>16</v>
      </c>
      <c r="G17" s="19" t="s">
        <v>2</v>
      </c>
      <c r="H17" s="20">
        <v>16</v>
      </c>
      <c r="I17" s="19" t="s">
        <v>2</v>
      </c>
      <c r="J17" s="19" t="s">
        <v>2</v>
      </c>
      <c r="K17" s="19" t="s">
        <v>2</v>
      </c>
      <c r="L17" s="19" t="s">
        <v>2</v>
      </c>
      <c r="M17" s="19">
        <v>18</v>
      </c>
      <c r="N17" s="19" t="s">
        <v>2</v>
      </c>
      <c r="O17" s="19" t="s">
        <v>2</v>
      </c>
      <c r="P17" s="588">
        <v>16</v>
      </c>
      <c r="Q17" s="415" t="s">
        <v>2</v>
      </c>
    </row>
    <row r="18" spans="1:17">
      <c r="A18" s="9" t="s">
        <v>565</v>
      </c>
      <c r="B18" s="16">
        <v>16</v>
      </c>
      <c r="C18" s="16">
        <v>16</v>
      </c>
      <c r="D18" s="16">
        <v>16</v>
      </c>
      <c r="E18" s="16">
        <v>17</v>
      </c>
      <c r="F18" s="16">
        <v>16.5</v>
      </c>
      <c r="G18" s="16">
        <v>16</v>
      </c>
      <c r="H18" s="16">
        <v>16</v>
      </c>
      <c r="I18" s="16">
        <v>17.3</v>
      </c>
      <c r="J18" s="16">
        <v>16</v>
      </c>
      <c r="K18" s="16">
        <v>16</v>
      </c>
      <c r="L18" s="16">
        <v>16</v>
      </c>
      <c r="M18" s="18">
        <v>16</v>
      </c>
      <c r="N18" s="18">
        <v>16</v>
      </c>
      <c r="O18" s="18">
        <v>16</v>
      </c>
      <c r="P18" s="587">
        <v>18.3</v>
      </c>
      <c r="Q18" s="248">
        <f>(hours_worked_tourism[[#This Row],[2022 (provisional)]]-hours_worked_tourism[[#This Row],[2021 (revised)]])/hours_worked_tourism[[#This Row],[2021 (revised)]]</f>
        <v>0.14375000000000004</v>
      </c>
    </row>
    <row r="19" spans="1:17">
      <c r="A19" s="9" t="s">
        <v>566</v>
      </c>
      <c r="B19" s="18" t="s">
        <v>2</v>
      </c>
      <c r="C19" s="18" t="s">
        <v>2</v>
      </c>
      <c r="D19" s="18" t="s">
        <v>2</v>
      </c>
      <c r="E19" s="18" t="s">
        <v>2</v>
      </c>
      <c r="F19" s="18" t="s">
        <v>2</v>
      </c>
      <c r="G19" s="18" t="s">
        <v>2</v>
      </c>
      <c r="H19" s="18" t="s">
        <v>2</v>
      </c>
      <c r="I19" s="18" t="s">
        <v>2</v>
      </c>
      <c r="J19" s="18" t="s">
        <v>2</v>
      </c>
      <c r="K19" s="18" t="s">
        <v>2</v>
      </c>
      <c r="L19" s="18" t="s">
        <v>2</v>
      </c>
      <c r="M19" s="18" t="s">
        <v>2</v>
      </c>
      <c r="N19" s="18" t="s">
        <v>2</v>
      </c>
      <c r="O19" s="18" t="s">
        <v>2</v>
      </c>
      <c r="P19" s="587" t="s">
        <v>2</v>
      </c>
      <c r="Q19" s="248" t="s">
        <v>2</v>
      </c>
    </row>
    <row r="20" spans="1:17">
      <c r="A20" s="9" t="s">
        <v>567</v>
      </c>
      <c r="B20" s="18" t="s">
        <v>2</v>
      </c>
      <c r="C20" s="18" t="s">
        <v>2</v>
      </c>
      <c r="D20" s="18" t="s">
        <v>2</v>
      </c>
      <c r="E20" s="18" t="s">
        <v>2</v>
      </c>
      <c r="F20" s="18" t="s">
        <v>2</v>
      </c>
      <c r="G20" s="18" t="s">
        <v>2</v>
      </c>
      <c r="H20" s="18" t="s">
        <v>2</v>
      </c>
      <c r="I20" s="18" t="s">
        <v>2</v>
      </c>
      <c r="J20" s="18" t="s">
        <v>2</v>
      </c>
      <c r="K20" s="18" t="s">
        <v>2</v>
      </c>
      <c r="L20" s="18" t="s">
        <v>2</v>
      </c>
      <c r="M20" s="18" t="s">
        <v>2</v>
      </c>
      <c r="N20" s="18" t="s">
        <v>2</v>
      </c>
      <c r="O20" s="18" t="s">
        <v>2</v>
      </c>
      <c r="P20" s="587" t="s">
        <v>2</v>
      </c>
      <c r="Q20" s="248" t="s">
        <v>2</v>
      </c>
    </row>
    <row r="21" spans="1:17">
      <c r="A21" s="9" t="s">
        <v>568</v>
      </c>
      <c r="B21" s="18" t="s">
        <v>2</v>
      </c>
      <c r="C21" s="18" t="s">
        <v>2</v>
      </c>
      <c r="D21" s="18" t="s">
        <v>2</v>
      </c>
      <c r="E21" s="18" t="s">
        <v>2</v>
      </c>
      <c r="F21" s="18" t="s">
        <v>2</v>
      </c>
      <c r="G21" s="18" t="s">
        <v>2</v>
      </c>
      <c r="H21" s="18" t="s">
        <v>2</v>
      </c>
      <c r="I21" s="18" t="s">
        <v>2</v>
      </c>
      <c r="J21" s="18" t="s">
        <v>2</v>
      </c>
      <c r="K21" s="18" t="s">
        <v>2</v>
      </c>
      <c r="L21" s="18" t="s">
        <v>2</v>
      </c>
      <c r="M21" s="18" t="s">
        <v>2</v>
      </c>
      <c r="N21" s="18" t="s">
        <v>2</v>
      </c>
      <c r="O21" s="18" t="s">
        <v>2</v>
      </c>
      <c r="P21" s="587" t="s">
        <v>2</v>
      </c>
      <c r="Q21" s="248" t="s">
        <v>2</v>
      </c>
    </row>
    <row r="22" spans="1:17">
      <c r="A22" s="10" t="s">
        <v>569</v>
      </c>
      <c r="B22" s="15">
        <v>17</v>
      </c>
      <c r="C22" s="15">
        <v>17</v>
      </c>
      <c r="D22" s="15">
        <v>17.5</v>
      </c>
      <c r="E22" s="15">
        <v>17</v>
      </c>
      <c r="F22" s="15">
        <v>17</v>
      </c>
      <c r="G22" s="15">
        <v>17</v>
      </c>
      <c r="H22" s="15">
        <v>16</v>
      </c>
      <c r="I22" s="15">
        <v>16.7</v>
      </c>
      <c r="J22" s="15">
        <v>17</v>
      </c>
      <c r="K22" s="15">
        <v>16.8</v>
      </c>
      <c r="L22" s="15">
        <v>16</v>
      </c>
      <c r="M22" s="17">
        <v>16</v>
      </c>
      <c r="N22" s="17">
        <v>16</v>
      </c>
      <c r="O22" s="17">
        <v>16</v>
      </c>
      <c r="P22" s="589">
        <v>17.100000000000001</v>
      </c>
      <c r="Q22" s="592">
        <f>(hours_worked_tourism[[#This Row],[2022 (provisional)]]-hours_worked_tourism[[#This Row],[2021 (revised)]])/hours_worked_tourism[[#This Row],[2021 (revised)]]</f>
        <v>6.8750000000000089E-2</v>
      </c>
    </row>
    <row r="23" spans="1:17" ht="14.5" thickBot="1">
      <c r="A23" s="14" t="s">
        <v>60</v>
      </c>
      <c r="B23" s="21">
        <v>18.399999999999999</v>
      </c>
      <c r="C23" s="21">
        <v>19</v>
      </c>
      <c r="D23" s="21">
        <v>18.5</v>
      </c>
      <c r="E23" s="21">
        <v>19</v>
      </c>
      <c r="F23" s="21">
        <v>18.5</v>
      </c>
      <c r="G23" s="21">
        <v>19</v>
      </c>
      <c r="H23" s="21">
        <v>19</v>
      </c>
      <c r="I23" s="21">
        <v>19.8</v>
      </c>
      <c r="J23" s="21">
        <v>19.8</v>
      </c>
      <c r="K23" s="21">
        <v>19.399999999999999</v>
      </c>
      <c r="L23" s="21">
        <v>19.600000000000001</v>
      </c>
      <c r="M23" s="21">
        <v>19.399999999999999</v>
      </c>
      <c r="N23" s="21">
        <v>20</v>
      </c>
      <c r="O23" s="21">
        <v>20</v>
      </c>
      <c r="P23" s="590">
        <v>19</v>
      </c>
      <c r="Q23" s="593">
        <f>(hours_worked_tourism[[#This Row],[2022 (provisional)]]-hours_worked_tourism[[#This Row],[2021 (revised)]])/hours_worked_tourism[[#This Row],[2021 (revised)]]</f>
        <v>-0.05</v>
      </c>
    </row>
    <row r="24" spans="1:17">
      <c r="A24" s="9" t="s">
        <v>570</v>
      </c>
      <c r="B24" s="16">
        <v>35</v>
      </c>
      <c r="C24" s="16">
        <v>35</v>
      </c>
      <c r="D24" s="16">
        <v>35</v>
      </c>
      <c r="E24" s="16">
        <v>32</v>
      </c>
      <c r="F24" s="16">
        <v>31.3</v>
      </c>
      <c r="G24" s="16">
        <v>35</v>
      </c>
      <c r="H24" s="16">
        <v>30.9</v>
      </c>
      <c r="I24" s="16">
        <v>35</v>
      </c>
      <c r="J24" s="16">
        <v>35</v>
      </c>
      <c r="K24" s="16">
        <v>37.299999999999997</v>
      </c>
      <c r="L24" s="16">
        <v>36</v>
      </c>
      <c r="M24" s="18">
        <v>35.5</v>
      </c>
      <c r="N24" s="18">
        <v>31.2</v>
      </c>
      <c r="O24" s="18">
        <v>34.9</v>
      </c>
      <c r="P24" s="588">
        <v>35</v>
      </c>
      <c r="Q24" s="84">
        <f>(hours_worked_tourism[[#This Row],[2022 (provisional)]]-hours_worked_tourism[[#This Row],[2021 (revised)]])/hours_worked_tourism[[#This Row],[2021 (revised)]]</f>
        <v>2.8653295128940235E-3</v>
      </c>
    </row>
    <row r="25" spans="1:17">
      <c r="A25" s="9" t="s">
        <v>571</v>
      </c>
      <c r="B25" s="16">
        <v>31.5</v>
      </c>
      <c r="C25" s="16">
        <v>30</v>
      </c>
      <c r="D25" s="16">
        <v>26.8</v>
      </c>
      <c r="E25" s="16">
        <v>26</v>
      </c>
      <c r="F25" s="16">
        <v>23.3</v>
      </c>
      <c r="G25" s="16">
        <v>25.7</v>
      </c>
      <c r="H25" s="16">
        <v>23</v>
      </c>
      <c r="I25" s="16">
        <v>23.2</v>
      </c>
      <c r="J25" s="16">
        <v>24.3</v>
      </c>
      <c r="K25" s="16">
        <v>25.3</v>
      </c>
      <c r="L25" s="16">
        <v>23.9</v>
      </c>
      <c r="M25" s="18">
        <v>22.5</v>
      </c>
      <c r="N25" s="18">
        <v>20.7</v>
      </c>
      <c r="O25" s="18">
        <v>21</v>
      </c>
      <c r="P25" s="587">
        <v>26</v>
      </c>
      <c r="Q25" s="84">
        <f>(hours_worked_tourism[[#This Row],[2022 (provisional)]]-hours_worked_tourism[[#This Row],[2021 (revised)]])/hours_worked_tourism[[#This Row],[2021 (revised)]]</f>
        <v>0.23809523809523808</v>
      </c>
    </row>
    <row r="26" spans="1:17">
      <c r="A26" s="9" t="s">
        <v>572</v>
      </c>
      <c r="B26" s="18" t="s">
        <v>2</v>
      </c>
      <c r="C26" s="18" t="s">
        <v>2</v>
      </c>
      <c r="D26" s="18" t="s">
        <v>2</v>
      </c>
      <c r="E26" s="18" t="s">
        <v>2</v>
      </c>
      <c r="F26" s="18" t="s">
        <v>2</v>
      </c>
      <c r="G26" s="18" t="s">
        <v>2</v>
      </c>
      <c r="H26" s="16">
        <v>38.5</v>
      </c>
      <c r="I26" s="18" t="s">
        <v>2</v>
      </c>
      <c r="J26" s="18" t="s">
        <v>2</v>
      </c>
      <c r="K26" s="18" t="s">
        <v>2</v>
      </c>
      <c r="L26" s="18" t="s">
        <v>2</v>
      </c>
      <c r="M26" s="18" t="s">
        <v>2</v>
      </c>
      <c r="N26" s="18" t="s">
        <v>2</v>
      </c>
      <c r="O26" s="18" t="s">
        <v>2</v>
      </c>
      <c r="P26" s="587" t="s">
        <v>2</v>
      </c>
      <c r="Q26" s="248" t="s">
        <v>2</v>
      </c>
    </row>
    <row r="27" spans="1:17">
      <c r="A27" s="9" t="s">
        <v>573</v>
      </c>
      <c r="B27" s="16">
        <v>37</v>
      </c>
      <c r="C27" s="16">
        <v>37</v>
      </c>
      <c r="D27" s="16">
        <v>37</v>
      </c>
      <c r="E27" s="16">
        <v>36.200000000000003</v>
      </c>
      <c r="F27" s="16">
        <v>36.9</v>
      </c>
      <c r="G27" s="16">
        <v>36.9</v>
      </c>
      <c r="H27" s="16">
        <v>36.9</v>
      </c>
      <c r="I27" s="16">
        <v>33</v>
      </c>
      <c r="J27" s="16">
        <v>36</v>
      </c>
      <c r="K27" s="16">
        <v>35</v>
      </c>
      <c r="L27" s="16">
        <v>35</v>
      </c>
      <c r="M27" s="18">
        <v>35</v>
      </c>
      <c r="N27" s="18">
        <v>37</v>
      </c>
      <c r="O27" s="18">
        <v>37</v>
      </c>
      <c r="P27" s="587">
        <v>37</v>
      </c>
      <c r="Q27" s="84">
        <f>(hours_worked_tourism[[#This Row],[2022 (provisional)]]-hours_worked_tourism[[#This Row],[2021 (revised)]])/hours_worked_tourism[[#This Row],[2021 (revised)]]</f>
        <v>0</v>
      </c>
    </row>
    <row r="28" spans="1:17">
      <c r="A28" s="9" t="s">
        <v>574</v>
      </c>
      <c r="B28" s="18" t="s">
        <v>2</v>
      </c>
      <c r="C28" s="18" t="s">
        <v>2</v>
      </c>
      <c r="D28" s="18" t="s">
        <v>2</v>
      </c>
      <c r="E28" s="18" t="s">
        <v>2</v>
      </c>
      <c r="F28" s="18" t="s">
        <v>2</v>
      </c>
      <c r="G28" s="18" t="s">
        <v>2</v>
      </c>
      <c r="H28" s="18" t="s">
        <v>2</v>
      </c>
      <c r="I28" s="18" t="s">
        <v>2</v>
      </c>
      <c r="J28" s="18" t="s">
        <v>2</v>
      </c>
      <c r="K28" s="18" t="s">
        <v>2</v>
      </c>
      <c r="L28" s="18" t="s">
        <v>2</v>
      </c>
      <c r="M28" s="18">
        <v>34.9</v>
      </c>
      <c r="N28" s="18">
        <v>36</v>
      </c>
      <c r="O28" s="18" t="s">
        <v>2</v>
      </c>
      <c r="P28" s="587" t="s">
        <v>2</v>
      </c>
      <c r="Q28" s="248" t="s">
        <v>2</v>
      </c>
    </row>
    <row r="29" spans="1:17">
      <c r="A29" s="10" t="s">
        <v>58</v>
      </c>
      <c r="B29" s="15">
        <v>35.700000000000003</v>
      </c>
      <c r="C29" s="15">
        <v>35</v>
      </c>
      <c r="D29" s="15">
        <v>34</v>
      </c>
      <c r="E29" s="15">
        <v>30.1</v>
      </c>
      <c r="F29" s="15">
        <v>30</v>
      </c>
      <c r="G29" s="15">
        <v>31.5</v>
      </c>
      <c r="H29" s="15">
        <v>29.5</v>
      </c>
      <c r="I29" s="15">
        <v>30</v>
      </c>
      <c r="J29" s="15">
        <v>29.9</v>
      </c>
      <c r="K29" s="15">
        <v>30</v>
      </c>
      <c r="L29" s="15">
        <v>29.9</v>
      </c>
      <c r="M29" s="17">
        <v>30</v>
      </c>
      <c r="N29" s="17">
        <v>29.5</v>
      </c>
      <c r="O29" s="17">
        <v>27.9</v>
      </c>
      <c r="P29" s="589">
        <v>31.1</v>
      </c>
      <c r="Q29" s="73">
        <f>(hours_worked_tourism[[#This Row],[2022 (provisional)]]-hours_worked_tourism[[#This Row],[2021 (revised)]])/hours_worked_tourism[[#This Row],[2021 (revised)]]</f>
        <v>0.11469534050179223</v>
      </c>
    </row>
    <row r="30" spans="1:17" ht="14.5" thickBot="1">
      <c r="A30" s="12" t="s">
        <v>61</v>
      </c>
      <c r="B30" s="22">
        <v>37.1</v>
      </c>
      <c r="C30" s="22">
        <v>37</v>
      </c>
      <c r="D30" s="22">
        <v>37</v>
      </c>
      <c r="E30" s="22">
        <v>37</v>
      </c>
      <c r="F30" s="22">
        <v>37</v>
      </c>
      <c r="G30" s="22">
        <v>36.799999999999997</v>
      </c>
      <c r="H30" s="22">
        <v>36.9</v>
      </c>
      <c r="I30" s="22">
        <v>37</v>
      </c>
      <c r="J30" s="22">
        <v>37</v>
      </c>
      <c r="K30" s="22">
        <v>37</v>
      </c>
      <c r="L30" s="22">
        <v>37</v>
      </c>
      <c r="M30" s="22">
        <v>37</v>
      </c>
      <c r="N30" s="22">
        <v>37</v>
      </c>
      <c r="O30" s="22">
        <v>37</v>
      </c>
      <c r="P30" s="591">
        <v>37</v>
      </c>
      <c r="Q30" s="73">
        <f>(hours_worked_tourism[[#This Row],[2022 (provisional)]]-hours_worked_tourism[[#This Row],[2021 (revised)]])/hours_worked_tourism[[#This Row],[2021 (revised)]]</f>
        <v>0</v>
      </c>
    </row>
    <row r="31" spans="1:17" ht="15.5">
      <c r="A31" s="4" t="s">
        <v>548</v>
      </c>
      <c r="B31" s="35" t="s">
        <v>575</v>
      </c>
      <c r="C31" s="241">
        <f>(C29-B29)/B29</f>
        <v>-1.9607843137254981E-2</v>
      </c>
      <c r="D31" s="241">
        <f t="shared" ref="D31:P32" si="0">(D29-C29)/C29</f>
        <v>-2.8571428571428571E-2</v>
      </c>
      <c r="E31" s="241">
        <f t="shared" si="0"/>
        <v>-0.11470588235294113</v>
      </c>
      <c r="F31" s="241">
        <f t="shared" si="0"/>
        <v>-3.3222591362126715E-3</v>
      </c>
      <c r="G31" s="241">
        <f t="shared" si="0"/>
        <v>0.05</v>
      </c>
      <c r="H31" s="241">
        <f t="shared" si="0"/>
        <v>-6.3492063492063489E-2</v>
      </c>
      <c r="I31" s="241">
        <f t="shared" si="0"/>
        <v>1.6949152542372881E-2</v>
      </c>
      <c r="J31" s="241">
        <f t="shared" si="0"/>
        <v>-3.3333333333333808E-3</v>
      </c>
      <c r="K31" s="241">
        <f t="shared" si="0"/>
        <v>3.3444816053512182E-3</v>
      </c>
      <c r="L31" s="241">
        <f t="shared" si="0"/>
        <v>-3.3333333333333808E-3</v>
      </c>
      <c r="M31" s="241">
        <f t="shared" si="0"/>
        <v>3.3444816053512182E-3</v>
      </c>
      <c r="N31" s="241">
        <f t="shared" si="0"/>
        <v>-1.6666666666666666E-2</v>
      </c>
      <c r="O31" s="241">
        <f t="shared" si="0"/>
        <v>-5.4237288135593267E-2</v>
      </c>
      <c r="P31" s="241">
        <f t="shared" si="0"/>
        <v>0.11469534050179223</v>
      </c>
      <c r="Q31" s="594">
        <f>hours_worked_tourism[[#This Row],[2022 (provisional)]]</f>
        <v>0.11469534050179223</v>
      </c>
    </row>
    <row r="32" spans="1:17" ht="15.5">
      <c r="A32" s="4" t="s">
        <v>549</v>
      </c>
      <c r="B32" s="35" t="s">
        <v>575</v>
      </c>
      <c r="C32" s="241">
        <f>(C30-B30)/B30</f>
        <v>-2.6954177897574507E-3</v>
      </c>
      <c r="D32" s="241">
        <f t="shared" si="0"/>
        <v>0</v>
      </c>
      <c r="E32" s="241">
        <f t="shared" si="0"/>
        <v>0</v>
      </c>
      <c r="F32" s="241">
        <f t="shared" si="0"/>
        <v>0</v>
      </c>
      <c r="G32" s="241">
        <f t="shared" si="0"/>
        <v>-5.405405405405482E-3</v>
      </c>
      <c r="H32" s="241">
        <f t="shared" si="0"/>
        <v>2.717391304347865E-3</v>
      </c>
      <c r="I32" s="241">
        <f t="shared" si="0"/>
        <v>2.7100271002710413E-3</v>
      </c>
      <c r="J32" s="241">
        <f t="shared" si="0"/>
        <v>0</v>
      </c>
      <c r="K32" s="241">
        <f t="shared" si="0"/>
        <v>0</v>
      </c>
      <c r="L32" s="241">
        <f t="shared" si="0"/>
        <v>0</v>
      </c>
      <c r="M32" s="241">
        <f t="shared" si="0"/>
        <v>0</v>
      </c>
      <c r="N32" s="241">
        <f t="shared" si="0"/>
        <v>0</v>
      </c>
      <c r="O32" s="241">
        <f t="shared" si="0"/>
        <v>0</v>
      </c>
      <c r="P32" s="241">
        <f t="shared" si="0"/>
        <v>0</v>
      </c>
      <c r="Q32" s="84">
        <f>hours_worked_tourism[[#This Row],[2022 (provisional)]]</f>
        <v>0</v>
      </c>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workbookViewId="0">
      <selection activeCell="A2" sqref="A2"/>
    </sheetView>
  </sheetViews>
  <sheetFormatPr defaultRowHeight="14.5"/>
  <sheetData>
    <row r="1" spans="1:125" s="3" customFormat="1" ht="28.5" customHeight="1" thickBot="1">
      <c r="A1" s="213" t="s">
        <v>1512</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577</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7</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544</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545</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546</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6" t="s">
        <v>547</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s="4" customFormat="1" ht="30" customHeight="1">
      <c r="A8" s="5" t="s">
        <v>97</v>
      </c>
      <c r="B8" s="7"/>
      <c r="C8" s="7"/>
      <c r="D8" s="7"/>
      <c r="E8" s="7"/>
      <c r="F8" s="7"/>
      <c r="G8" s="7"/>
      <c r="H8" s="7"/>
      <c r="I8" s="7"/>
      <c r="J8" s="7"/>
      <c r="K8" s="7"/>
      <c r="L8" s="7"/>
      <c r="M8" s="7"/>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zoomScale="85" zoomScaleNormal="85" workbookViewId="0">
      <selection activeCell="O9" sqref="O9"/>
    </sheetView>
  </sheetViews>
  <sheetFormatPr defaultColWidth="8.7265625" defaultRowHeight="15.5"/>
  <cols>
    <col min="1" max="1" width="60.7265625" style="4" customWidth="1"/>
    <col min="2" max="2" width="12.54296875" style="4" customWidth="1"/>
    <col min="3" max="3" width="9.7265625" style="4" customWidth="1"/>
    <col min="4" max="14" width="9" style="4" bestFit="1" customWidth="1"/>
    <col min="15" max="15" width="13.453125" style="4" customWidth="1"/>
    <col min="16" max="16" width="11.26953125" style="4" customWidth="1"/>
    <col min="17" max="16384" width="8.7265625" style="4"/>
  </cols>
  <sheetData>
    <row r="1" spans="1:125" s="3" customFormat="1" ht="28.5" customHeight="1" thickBot="1">
      <c r="A1" s="213" t="s">
        <v>1515</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7</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544</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545</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546</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6" t="s">
        <v>547</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ht="30" customHeight="1">
      <c r="A8" s="5" t="s">
        <v>97</v>
      </c>
      <c r="B8" s="7"/>
      <c r="C8" s="7"/>
      <c r="D8" s="7"/>
      <c r="E8" s="7"/>
      <c r="F8" s="7"/>
      <c r="G8" s="7"/>
      <c r="H8" s="7"/>
      <c r="I8" s="7"/>
      <c r="J8" s="7"/>
      <c r="K8" s="7"/>
      <c r="L8" s="7"/>
      <c r="M8" s="7"/>
    </row>
    <row r="9" spans="1:125" ht="20.149999999999999" customHeight="1" thickBot="1">
      <c r="A9" s="4" t="s">
        <v>581</v>
      </c>
      <c r="B9" s="237" t="s">
        <v>550</v>
      </c>
      <c r="C9" s="237" t="s">
        <v>551</v>
      </c>
      <c r="D9" s="237" t="s">
        <v>552</v>
      </c>
      <c r="E9" s="237" t="s">
        <v>553</v>
      </c>
      <c r="F9" s="237" t="s">
        <v>554</v>
      </c>
      <c r="G9" s="237" t="s">
        <v>555</v>
      </c>
      <c r="H9" s="237" t="s">
        <v>556</v>
      </c>
      <c r="I9" s="237" t="s">
        <v>557</v>
      </c>
      <c r="J9" s="237" t="s">
        <v>459</v>
      </c>
      <c r="K9" s="237" t="s">
        <v>460</v>
      </c>
      <c r="L9" s="237" t="s">
        <v>461</v>
      </c>
      <c r="M9" s="237" t="s">
        <v>462</v>
      </c>
      <c r="N9" s="237" t="s">
        <v>463</v>
      </c>
      <c r="O9" s="246" t="s">
        <v>1513</v>
      </c>
      <c r="P9" s="586" t="s">
        <v>1517</v>
      </c>
      <c r="Q9" s="245" t="s">
        <v>1516</v>
      </c>
    </row>
    <row r="10" spans="1:125" ht="20.149999999999999" customHeight="1">
      <c r="A10" s="30" t="s">
        <v>558</v>
      </c>
      <c r="B10" s="32">
        <v>250</v>
      </c>
      <c r="C10" s="32">
        <v>255.3</v>
      </c>
      <c r="D10" s="32">
        <v>256.5</v>
      </c>
      <c r="E10" s="32">
        <v>242</v>
      </c>
      <c r="F10" s="32">
        <v>280</v>
      </c>
      <c r="G10" s="32">
        <v>262.5</v>
      </c>
      <c r="H10" s="32">
        <v>288</v>
      </c>
      <c r="I10" s="32">
        <v>308.7</v>
      </c>
      <c r="J10" s="32">
        <v>304.2</v>
      </c>
      <c r="K10" s="32">
        <v>322.89999999999998</v>
      </c>
      <c r="L10" s="32">
        <v>361</v>
      </c>
      <c r="M10" s="33">
        <v>415.8</v>
      </c>
      <c r="N10" s="33" t="s">
        <v>2</v>
      </c>
      <c r="O10" s="33" t="s">
        <v>2</v>
      </c>
      <c r="P10" s="37">
        <v>448.4</v>
      </c>
      <c r="Q10" s="242" t="s">
        <v>2</v>
      </c>
    </row>
    <row r="11" spans="1:125" ht="20.149999999999999" customHeight="1">
      <c r="A11" s="27" t="s">
        <v>559</v>
      </c>
      <c r="B11" s="35">
        <v>270</v>
      </c>
      <c r="C11" s="35">
        <v>261.2</v>
      </c>
      <c r="D11" s="35">
        <v>267.10000000000002</v>
      </c>
      <c r="E11" s="35">
        <v>267.39999999999998</v>
      </c>
      <c r="F11" s="35">
        <v>275.7</v>
      </c>
      <c r="G11" s="35">
        <v>280</v>
      </c>
      <c r="H11" s="35">
        <v>268.2</v>
      </c>
      <c r="I11" s="35">
        <v>285</v>
      </c>
      <c r="J11" s="35">
        <v>300</v>
      </c>
      <c r="K11" s="35">
        <v>309.5</v>
      </c>
      <c r="L11" s="35">
        <v>339.4</v>
      </c>
      <c r="M11" s="36">
        <v>344.1</v>
      </c>
      <c r="N11" s="36">
        <v>292.3</v>
      </c>
      <c r="O11" s="36">
        <v>329.1</v>
      </c>
      <c r="P11" s="37">
        <v>425</v>
      </c>
      <c r="Q11" s="243">
        <f>(median_pay_tourism[[#This Row],[2021 (revised)]]-median_pay_tourism[[#This Row],[2020]])/median_pay_tourism[[#This Row],[2020]]</f>
        <v>0.12589804994868289</v>
      </c>
    </row>
    <row r="12" spans="1:125" ht="20.149999999999999" customHeight="1">
      <c r="A12" s="27" t="s">
        <v>560</v>
      </c>
      <c r="B12" s="36" t="s">
        <v>2</v>
      </c>
      <c r="C12" s="36" t="s">
        <v>2</v>
      </c>
      <c r="D12" s="36" t="s">
        <v>2</v>
      </c>
      <c r="E12" s="36" t="s">
        <v>2</v>
      </c>
      <c r="F12" s="36" t="s">
        <v>2</v>
      </c>
      <c r="G12" s="36" t="s">
        <v>2</v>
      </c>
      <c r="H12" s="36" t="s">
        <v>2</v>
      </c>
      <c r="I12" s="36" t="s">
        <v>2</v>
      </c>
      <c r="J12" s="36" t="s">
        <v>2</v>
      </c>
      <c r="K12" s="36" t="s">
        <v>2</v>
      </c>
      <c r="L12" s="36" t="s">
        <v>2</v>
      </c>
      <c r="M12" s="36" t="s">
        <v>2</v>
      </c>
      <c r="N12" s="36" t="s">
        <v>2</v>
      </c>
      <c r="O12" s="36" t="s">
        <v>2</v>
      </c>
      <c r="P12" s="37" t="s">
        <v>2</v>
      </c>
      <c r="Q12" s="243" t="s">
        <v>2</v>
      </c>
    </row>
    <row r="13" spans="1:125" ht="20.149999999999999" customHeight="1">
      <c r="A13" s="27" t="s">
        <v>561</v>
      </c>
      <c r="B13" s="35">
        <v>362.4</v>
      </c>
      <c r="C13" s="35">
        <v>365.6</v>
      </c>
      <c r="D13" s="35">
        <v>356.5</v>
      </c>
      <c r="E13" s="35">
        <v>353.5</v>
      </c>
      <c r="F13" s="35">
        <v>357.4</v>
      </c>
      <c r="G13" s="35">
        <v>365.6</v>
      </c>
      <c r="H13" s="35">
        <v>415</v>
      </c>
      <c r="I13" s="36" t="s">
        <v>2</v>
      </c>
      <c r="J13" s="36" t="s">
        <v>2</v>
      </c>
      <c r="K13" s="35">
        <v>381</v>
      </c>
      <c r="L13" s="35">
        <v>405</v>
      </c>
      <c r="M13" s="36">
        <v>440.8</v>
      </c>
      <c r="N13" s="36">
        <v>412.4</v>
      </c>
      <c r="O13" s="36" t="s">
        <v>2</v>
      </c>
      <c r="P13" s="37" t="s">
        <v>2</v>
      </c>
      <c r="Q13" s="243" t="s">
        <v>2</v>
      </c>
    </row>
    <row r="14" spans="1:125" ht="20.149999999999999" customHeight="1">
      <c r="A14" s="27" t="s">
        <v>562</v>
      </c>
      <c r="B14" s="36" t="s">
        <v>2</v>
      </c>
      <c r="C14" s="36" t="s">
        <v>2</v>
      </c>
      <c r="D14" s="36" t="s">
        <v>2</v>
      </c>
      <c r="E14" s="36" t="s">
        <v>2</v>
      </c>
      <c r="F14" s="36" t="s">
        <v>2</v>
      </c>
      <c r="G14" s="36" t="s">
        <v>2</v>
      </c>
      <c r="H14" s="36" t="s">
        <v>2</v>
      </c>
      <c r="I14" s="36" t="s">
        <v>2</v>
      </c>
      <c r="J14" s="36" t="s">
        <v>2</v>
      </c>
      <c r="K14" s="36" t="s">
        <v>2</v>
      </c>
      <c r="L14" s="36" t="s">
        <v>2</v>
      </c>
      <c r="M14" s="36" t="s">
        <v>2</v>
      </c>
      <c r="N14" s="36" t="s">
        <v>2</v>
      </c>
      <c r="O14" s="36" t="s">
        <v>2</v>
      </c>
      <c r="P14" s="37" t="s">
        <v>2</v>
      </c>
      <c r="Q14" s="243" t="s">
        <v>2</v>
      </c>
    </row>
    <row r="15" spans="1:125" ht="20.149999999999999" customHeight="1">
      <c r="A15" s="28" t="s">
        <v>563</v>
      </c>
      <c r="B15" s="38">
        <v>309.3</v>
      </c>
      <c r="C15" s="38">
        <v>302.8</v>
      </c>
      <c r="D15" s="38">
        <v>300</v>
      </c>
      <c r="E15" s="38">
        <v>292.89999999999998</v>
      </c>
      <c r="F15" s="38">
        <v>313.10000000000002</v>
      </c>
      <c r="G15" s="38">
        <v>308.8</v>
      </c>
      <c r="H15" s="38">
        <v>305</v>
      </c>
      <c r="I15" s="38">
        <v>337.6</v>
      </c>
      <c r="J15" s="38">
        <v>331.2</v>
      </c>
      <c r="K15" s="38">
        <v>353.7</v>
      </c>
      <c r="L15" s="38">
        <v>375</v>
      </c>
      <c r="M15" s="39">
        <v>405</v>
      </c>
      <c r="N15" s="39">
        <v>373.7</v>
      </c>
      <c r="O15" s="39">
        <v>400</v>
      </c>
      <c r="P15" s="40">
        <v>460</v>
      </c>
      <c r="Q15" s="243">
        <f>(median_pay_tourism[[#This Row],[2021 (revised)]]-median_pay_tourism[[#This Row],[2020]])/median_pay_tourism[[#This Row],[2020]]</f>
        <v>7.0377308001070407E-2</v>
      </c>
    </row>
    <row r="16" spans="1:125" ht="20.149999999999999" customHeight="1" thickBot="1">
      <c r="A16" s="31" t="s">
        <v>59</v>
      </c>
      <c r="B16" s="41">
        <v>417.7</v>
      </c>
      <c r="C16" s="41">
        <v>437.1</v>
      </c>
      <c r="D16" s="41">
        <v>437.3</v>
      </c>
      <c r="E16" s="41">
        <v>444.7</v>
      </c>
      <c r="F16" s="41">
        <v>457.6</v>
      </c>
      <c r="G16" s="41">
        <v>463.6</v>
      </c>
      <c r="H16" s="41">
        <v>460</v>
      </c>
      <c r="I16" s="41">
        <v>484.7</v>
      </c>
      <c r="J16" s="41">
        <v>493.6</v>
      </c>
      <c r="K16" s="41">
        <v>500</v>
      </c>
      <c r="L16" s="41">
        <v>517.79999999999995</v>
      </c>
      <c r="M16" s="42">
        <v>534.5</v>
      </c>
      <c r="N16" s="41">
        <v>528.70000000000005</v>
      </c>
      <c r="O16" s="41">
        <v>575</v>
      </c>
      <c r="P16" s="595">
        <v>591.6</v>
      </c>
      <c r="Q16" s="243">
        <f>(median_pay_tourism[[#This Row],[2021 (revised)]]-median_pay_tourism[[#This Row],[2020]])/median_pay_tourism[[#This Row],[2020]]</f>
        <v>8.7573292982787876E-2</v>
      </c>
      <c r="R16" s="8"/>
    </row>
    <row r="17" spans="1:17" ht="20.149999999999999" customHeight="1">
      <c r="A17" s="30" t="s">
        <v>564</v>
      </c>
      <c r="B17" s="33" t="s">
        <v>2</v>
      </c>
      <c r="C17" s="33" t="s">
        <v>2</v>
      </c>
      <c r="D17" s="33" t="s">
        <v>2</v>
      </c>
      <c r="E17" s="32">
        <v>99</v>
      </c>
      <c r="F17" s="32">
        <v>99.3</v>
      </c>
      <c r="G17" s="33" t="s">
        <v>2</v>
      </c>
      <c r="H17" s="32">
        <v>102.9</v>
      </c>
      <c r="I17" s="33" t="s">
        <v>2</v>
      </c>
      <c r="J17" s="33" t="s">
        <v>2</v>
      </c>
      <c r="K17" s="33" t="s">
        <v>2</v>
      </c>
      <c r="L17" s="33" t="s">
        <v>2</v>
      </c>
      <c r="M17" s="33">
        <v>168</v>
      </c>
      <c r="N17" s="33" t="s">
        <v>2</v>
      </c>
      <c r="O17" s="33" t="s">
        <v>2</v>
      </c>
      <c r="P17" s="34">
        <v>152</v>
      </c>
      <c r="Q17" s="244" t="s">
        <v>2</v>
      </c>
    </row>
    <row r="18" spans="1:17" ht="20.149999999999999" customHeight="1">
      <c r="A18" s="27" t="s">
        <v>565</v>
      </c>
      <c r="B18" s="35">
        <v>100</v>
      </c>
      <c r="C18" s="35">
        <v>94.8</v>
      </c>
      <c r="D18" s="35">
        <v>92.8</v>
      </c>
      <c r="E18" s="35">
        <v>101.4</v>
      </c>
      <c r="F18" s="35">
        <v>103.4</v>
      </c>
      <c r="G18" s="35">
        <v>99</v>
      </c>
      <c r="H18" s="35">
        <v>99.1</v>
      </c>
      <c r="I18" s="35">
        <v>125.6</v>
      </c>
      <c r="J18" s="35">
        <v>117</v>
      </c>
      <c r="K18" s="35">
        <v>120</v>
      </c>
      <c r="L18" s="35">
        <v>111</v>
      </c>
      <c r="M18" s="36">
        <v>126</v>
      </c>
      <c r="N18" s="36">
        <v>106.8</v>
      </c>
      <c r="O18" s="36">
        <v>112.1</v>
      </c>
      <c r="P18" s="37">
        <v>152</v>
      </c>
      <c r="Q18" s="243">
        <f>(median_pay_tourism[[#This Row],[2021 (revised)]]-median_pay_tourism[[#This Row],[2020]])/median_pay_tourism[[#This Row],[2020]]</f>
        <v>4.9625468164793983E-2</v>
      </c>
    </row>
    <row r="19" spans="1:17" ht="20.149999999999999" customHeight="1">
      <c r="A19" s="27" t="s">
        <v>566</v>
      </c>
      <c r="B19" s="36" t="s">
        <v>2</v>
      </c>
      <c r="C19" s="36" t="s">
        <v>2</v>
      </c>
      <c r="D19" s="36" t="s">
        <v>2</v>
      </c>
      <c r="E19" s="36" t="s">
        <v>2</v>
      </c>
      <c r="F19" s="36" t="s">
        <v>2</v>
      </c>
      <c r="G19" s="36" t="s">
        <v>2</v>
      </c>
      <c r="H19" s="36" t="s">
        <v>2</v>
      </c>
      <c r="I19" s="36" t="s">
        <v>2</v>
      </c>
      <c r="J19" s="36" t="s">
        <v>2</v>
      </c>
      <c r="K19" s="36" t="s">
        <v>2</v>
      </c>
      <c r="L19" s="36" t="s">
        <v>2</v>
      </c>
      <c r="M19" s="36" t="s">
        <v>2</v>
      </c>
      <c r="N19" s="36" t="s">
        <v>2</v>
      </c>
      <c r="O19" s="36" t="s">
        <v>2</v>
      </c>
      <c r="P19" s="37" t="s">
        <v>2</v>
      </c>
      <c r="Q19" s="243" t="s">
        <v>2</v>
      </c>
    </row>
    <row r="20" spans="1:17" ht="20.149999999999999" customHeight="1">
      <c r="A20" s="27" t="s">
        <v>567</v>
      </c>
      <c r="B20" s="36" t="s">
        <v>2</v>
      </c>
      <c r="C20" s="36" t="s">
        <v>2</v>
      </c>
      <c r="D20" s="36" t="s">
        <v>2</v>
      </c>
      <c r="E20" s="36" t="s">
        <v>2</v>
      </c>
      <c r="F20" s="36" t="s">
        <v>2</v>
      </c>
      <c r="G20" s="36" t="s">
        <v>2</v>
      </c>
      <c r="H20" s="36" t="s">
        <v>2</v>
      </c>
      <c r="I20" s="36" t="s">
        <v>2</v>
      </c>
      <c r="J20" s="36" t="s">
        <v>2</v>
      </c>
      <c r="K20" s="36" t="s">
        <v>2</v>
      </c>
      <c r="L20" s="36" t="s">
        <v>2</v>
      </c>
      <c r="M20" s="36" t="s">
        <v>2</v>
      </c>
      <c r="N20" s="36" t="s">
        <v>2</v>
      </c>
      <c r="O20" s="36" t="s">
        <v>2</v>
      </c>
      <c r="P20" s="37" t="s">
        <v>2</v>
      </c>
      <c r="Q20" s="243" t="s">
        <v>2</v>
      </c>
    </row>
    <row r="21" spans="1:17" ht="20.149999999999999" customHeight="1">
      <c r="A21" s="27" t="s">
        <v>568</v>
      </c>
      <c r="B21" s="36" t="s">
        <v>2</v>
      </c>
      <c r="C21" s="36" t="s">
        <v>2</v>
      </c>
      <c r="D21" s="36" t="s">
        <v>2</v>
      </c>
      <c r="E21" s="36" t="s">
        <v>2</v>
      </c>
      <c r="F21" s="36" t="s">
        <v>2</v>
      </c>
      <c r="G21" s="36" t="s">
        <v>2</v>
      </c>
      <c r="H21" s="36" t="s">
        <v>2</v>
      </c>
      <c r="I21" s="36" t="s">
        <v>2</v>
      </c>
      <c r="J21" s="36" t="s">
        <v>2</v>
      </c>
      <c r="K21" s="36" t="s">
        <v>2</v>
      </c>
      <c r="L21" s="36" t="s">
        <v>2</v>
      </c>
      <c r="M21" s="36" t="s">
        <v>2</v>
      </c>
      <c r="N21" s="36" t="s">
        <v>2</v>
      </c>
      <c r="O21" s="36" t="s">
        <v>2</v>
      </c>
      <c r="P21" s="37" t="s">
        <v>2</v>
      </c>
      <c r="Q21" s="243" t="s">
        <v>2</v>
      </c>
    </row>
    <row r="22" spans="1:17" ht="20.149999999999999" customHeight="1">
      <c r="A22" s="28" t="s">
        <v>569</v>
      </c>
      <c r="B22" s="38">
        <v>100</v>
      </c>
      <c r="C22" s="38">
        <v>104.6</v>
      </c>
      <c r="D22" s="38">
        <v>105.3</v>
      </c>
      <c r="E22" s="38">
        <v>107</v>
      </c>
      <c r="F22" s="38">
        <v>110</v>
      </c>
      <c r="G22" s="38">
        <v>117</v>
      </c>
      <c r="H22" s="38">
        <v>104</v>
      </c>
      <c r="I22" s="38">
        <v>123.5</v>
      </c>
      <c r="J22" s="38">
        <v>129.6</v>
      </c>
      <c r="K22" s="38">
        <v>137.5</v>
      </c>
      <c r="L22" s="38">
        <v>125.3</v>
      </c>
      <c r="M22" s="39">
        <v>131.4</v>
      </c>
      <c r="N22" s="39">
        <v>111.6</v>
      </c>
      <c r="O22" s="39">
        <v>117.6</v>
      </c>
      <c r="P22" s="40">
        <v>152</v>
      </c>
      <c r="Q22" s="243">
        <f>(median_pay_tourism[[#This Row],[2021 (revised)]]-median_pay_tourism[[#This Row],[2020]])/median_pay_tourism[[#This Row],[2020]]</f>
        <v>5.3763440860215055E-2</v>
      </c>
    </row>
    <row r="23" spans="1:17" ht="20.149999999999999" customHeight="1" thickBot="1">
      <c r="A23" s="31" t="s">
        <v>59</v>
      </c>
      <c r="B23" s="41">
        <v>150</v>
      </c>
      <c r="C23" s="41">
        <v>159.1</v>
      </c>
      <c r="D23" s="41">
        <v>149.1</v>
      </c>
      <c r="E23" s="41">
        <v>150.5</v>
      </c>
      <c r="F23" s="41">
        <v>148.30000000000001</v>
      </c>
      <c r="G23" s="41">
        <v>155.19999999999999</v>
      </c>
      <c r="H23" s="41">
        <v>154.19999999999999</v>
      </c>
      <c r="I23" s="41">
        <v>162.5</v>
      </c>
      <c r="J23" s="41">
        <v>171</v>
      </c>
      <c r="K23" s="41">
        <v>175.5</v>
      </c>
      <c r="L23" s="41">
        <v>186.3</v>
      </c>
      <c r="M23" s="41">
        <v>194.7</v>
      </c>
      <c r="N23" s="41">
        <v>197.8</v>
      </c>
      <c r="O23" s="41">
        <v>207.6</v>
      </c>
      <c r="P23" s="43">
        <v>217.3</v>
      </c>
      <c r="Q23" s="243">
        <f>(median_pay_tourism[[#This Row],[2021 (revised)]]-median_pay_tourism[[#This Row],[2020]])/median_pay_tourism[[#This Row],[2020]]</f>
        <v>4.9544994944388181E-2</v>
      </c>
    </row>
    <row r="24" spans="1:17" ht="20.149999999999999" customHeight="1">
      <c r="A24" s="27" t="s">
        <v>570</v>
      </c>
      <c r="B24" s="35">
        <v>225</v>
      </c>
      <c r="C24" s="35">
        <v>227</v>
      </c>
      <c r="D24" s="35">
        <v>211</v>
      </c>
      <c r="E24" s="35">
        <v>196.8</v>
      </c>
      <c r="F24" s="35">
        <v>205.5</v>
      </c>
      <c r="G24" s="35">
        <v>226.1</v>
      </c>
      <c r="H24" s="35">
        <v>205</v>
      </c>
      <c r="I24" s="35">
        <v>257.5</v>
      </c>
      <c r="J24" s="35">
        <v>257.89999999999998</v>
      </c>
      <c r="K24" s="35">
        <v>292.3</v>
      </c>
      <c r="L24" s="35">
        <v>317.60000000000002</v>
      </c>
      <c r="M24" s="36">
        <v>320.10000000000002</v>
      </c>
      <c r="N24" s="36">
        <v>245.9</v>
      </c>
      <c r="O24" s="36">
        <v>284.60000000000002</v>
      </c>
      <c r="P24" s="37">
        <v>373.7</v>
      </c>
      <c r="Q24" s="243">
        <f>(median_pay_tourism[[#This Row],[2021 (revised)]]-median_pay_tourism[[#This Row],[2020]])/median_pay_tourism[[#This Row],[2020]]</f>
        <v>0.15738104920699478</v>
      </c>
    </row>
    <row r="25" spans="1:17" ht="20.149999999999999" customHeight="1">
      <c r="A25" s="27" t="s">
        <v>571</v>
      </c>
      <c r="B25" s="35">
        <v>167.5</v>
      </c>
      <c r="C25" s="35">
        <v>178.4</v>
      </c>
      <c r="D25" s="35">
        <v>149.69999999999999</v>
      </c>
      <c r="E25" s="35">
        <v>167.3</v>
      </c>
      <c r="F25" s="35">
        <v>143.4</v>
      </c>
      <c r="G25" s="35">
        <v>156.9</v>
      </c>
      <c r="H25" s="35">
        <v>144.6</v>
      </c>
      <c r="I25" s="35">
        <v>160</v>
      </c>
      <c r="J25" s="35">
        <v>172.3</v>
      </c>
      <c r="K25" s="35">
        <v>195.3</v>
      </c>
      <c r="L25" s="35">
        <v>183.6</v>
      </c>
      <c r="M25" s="36">
        <v>180</v>
      </c>
      <c r="N25" s="36">
        <v>153.69999999999999</v>
      </c>
      <c r="O25" s="36">
        <v>165</v>
      </c>
      <c r="P25" s="37">
        <v>252.6</v>
      </c>
      <c r="Q25" s="243">
        <f>(median_pay_tourism[[#This Row],[2021 (revised)]]-median_pay_tourism[[#This Row],[2020]])/median_pay_tourism[[#This Row],[2020]]</f>
        <v>7.3519843851659161E-2</v>
      </c>
    </row>
    <row r="26" spans="1:17" ht="20.149999999999999" customHeight="1">
      <c r="A26" s="27" t="s">
        <v>572</v>
      </c>
      <c r="B26" s="36" t="s">
        <v>2</v>
      </c>
      <c r="C26" s="36" t="s">
        <v>2</v>
      </c>
      <c r="D26" s="36" t="s">
        <v>2</v>
      </c>
      <c r="E26" s="36" t="s">
        <v>2</v>
      </c>
      <c r="F26" s="36" t="s">
        <v>2</v>
      </c>
      <c r="G26" s="36" t="s">
        <v>2</v>
      </c>
      <c r="H26" s="35">
        <v>390.6</v>
      </c>
      <c r="I26" s="36" t="s">
        <v>2</v>
      </c>
      <c r="J26" s="36" t="s">
        <v>2</v>
      </c>
      <c r="K26" s="36" t="s">
        <v>2</v>
      </c>
      <c r="L26" s="36" t="s">
        <v>2</v>
      </c>
      <c r="M26" s="36" t="s">
        <v>2</v>
      </c>
      <c r="N26" s="36" t="s">
        <v>2</v>
      </c>
      <c r="O26" s="36" t="s">
        <v>2</v>
      </c>
      <c r="P26" s="37" t="s">
        <v>2</v>
      </c>
      <c r="Q26" s="243" t="s">
        <v>2</v>
      </c>
    </row>
    <row r="27" spans="1:17" ht="20.149999999999999" customHeight="1">
      <c r="A27" s="27" t="s">
        <v>573</v>
      </c>
      <c r="B27" s="35">
        <v>320.7</v>
      </c>
      <c r="C27" s="35">
        <v>323</v>
      </c>
      <c r="D27" s="35">
        <v>313.8</v>
      </c>
      <c r="E27" s="35">
        <v>300</v>
      </c>
      <c r="F27" s="35">
        <v>322.60000000000002</v>
      </c>
      <c r="G27" s="35">
        <v>318.10000000000002</v>
      </c>
      <c r="H27" s="35">
        <v>301.3</v>
      </c>
      <c r="I27" s="35">
        <v>286.7</v>
      </c>
      <c r="J27" s="35">
        <v>358</v>
      </c>
      <c r="K27" s="35">
        <v>275.39999999999998</v>
      </c>
      <c r="L27" s="35">
        <v>359.3</v>
      </c>
      <c r="M27" s="36">
        <v>367.3</v>
      </c>
      <c r="N27" s="36">
        <v>358.4</v>
      </c>
      <c r="O27" s="36">
        <v>369</v>
      </c>
      <c r="P27" s="37">
        <v>392.1</v>
      </c>
      <c r="Q27" s="243">
        <f>(median_pay_tourism[[#This Row],[2021 (revised)]]-median_pay_tourism[[#This Row],[2020]])/median_pay_tourism[[#This Row],[2020]]</f>
        <v>2.9575892857142922E-2</v>
      </c>
    </row>
    <row r="28" spans="1:17" ht="20.149999999999999" customHeight="1">
      <c r="A28" s="27" t="s">
        <v>574</v>
      </c>
      <c r="B28" s="36" t="s">
        <v>2</v>
      </c>
      <c r="C28" s="36" t="s">
        <v>2</v>
      </c>
      <c r="D28" s="36" t="s">
        <v>2</v>
      </c>
      <c r="E28" s="36" t="s">
        <v>2</v>
      </c>
      <c r="F28" s="36" t="s">
        <v>2</v>
      </c>
      <c r="G28" s="36" t="s">
        <v>2</v>
      </c>
      <c r="H28" s="36" t="s">
        <v>2</v>
      </c>
      <c r="I28" s="36" t="s">
        <v>2</v>
      </c>
      <c r="J28" s="36" t="s">
        <v>2</v>
      </c>
      <c r="K28" s="36" t="s">
        <v>2</v>
      </c>
      <c r="L28" s="36" t="s">
        <v>2</v>
      </c>
      <c r="M28" s="36">
        <v>329</v>
      </c>
      <c r="N28" s="36">
        <v>343.6</v>
      </c>
      <c r="O28" s="36" t="s">
        <v>2</v>
      </c>
      <c r="P28" s="37" t="s">
        <v>2</v>
      </c>
      <c r="Q28" s="243" t="s">
        <v>2</v>
      </c>
    </row>
    <row r="29" spans="1:17" ht="20.149999999999999" customHeight="1">
      <c r="A29" s="28" t="s">
        <v>578</v>
      </c>
      <c r="B29" s="38">
        <v>230.4</v>
      </c>
      <c r="C29" s="38">
        <v>234</v>
      </c>
      <c r="D29" s="38">
        <v>211</v>
      </c>
      <c r="E29" s="38">
        <v>198.3</v>
      </c>
      <c r="F29" s="38">
        <v>194.6</v>
      </c>
      <c r="G29" s="38">
        <v>214.5</v>
      </c>
      <c r="H29" s="38">
        <v>193.4</v>
      </c>
      <c r="I29" s="38">
        <v>206.4</v>
      </c>
      <c r="J29" s="38">
        <v>224.5</v>
      </c>
      <c r="K29" s="38">
        <v>232.4</v>
      </c>
      <c r="L29" s="38">
        <v>247.8</v>
      </c>
      <c r="M29" s="39">
        <v>255</v>
      </c>
      <c r="N29" s="39">
        <v>225.8</v>
      </c>
      <c r="O29" s="39">
        <v>242.2</v>
      </c>
      <c r="P29" s="40">
        <v>322</v>
      </c>
      <c r="Q29" s="243">
        <f>(median_pay_tourism[[#This Row],[2021 (revised)]]-median_pay_tourism[[#This Row],[2020]])/median_pay_tourism[[#This Row],[2020]]</f>
        <v>7.2630646589902467E-2</v>
      </c>
    </row>
    <row r="30" spans="1:17" ht="20.149999999999999" customHeight="1" thickBot="1">
      <c r="A30" s="29" t="s">
        <v>61</v>
      </c>
      <c r="B30" s="44">
        <v>345</v>
      </c>
      <c r="C30" s="44">
        <v>354.6</v>
      </c>
      <c r="D30" s="44">
        <v>354.7</v>
      </c>
      <c r="E30" s="44">
        <v>354.5</v>
      </c>
      <c r="F30" s="44">
        <v>360.8</v>
      </c>
      <c r="G30" s="44">
        <v>365.5</v>
      </c>
      <c r="H30" s="44">
        <v>363.1</v>
      </c>
      <c r="I30" s="44">
        <v>381.9</v>
      </c>
      <c r="J30" s="44">
        <v>393.1</v>
      </c>
      <c r="K30" s="44">
        <v>407.4</v>
      </c>
      <c r="L30" s="44">
        <v>420.2</v>
      </c>
      <c r="M30" s="44">
        <v>428.6</v>
      </c>
      <c r="N30" s="44">
        <v>432</v>
      </c>
      <c r="O30" s="44">
        <v>468.6</v>
      </c>
      <c r="P30" s="45">
        <v>497.8</v>
      </c>
      <c r="Q30" s="243">
        <f>(median_pay_tourism[[#This Row],[2021 (revised)]]-median_pay_tourism[[#This Row],[2020]])/median_pay_tourism[[#This Row],[2020]]</f>
        <v>8.4722222222222268E-2</v>
      </c>
    </row>
    <row r="31" spans="1:17" ht="20.149999999999999" customHeight="1">
      <c r="A31" s="72" t="s">
        <v>579</v>
      </c>
      <c r="B31" s="39" t="s">
        <v>575</v>
      </c>
      <c r="C31" s="74">
        <f>(C29-B29)/B29</f>
        <v>1.5624999999999976E-2</v>
      </c>
      <c r="D31" s="74">
        <f t="shared" ref="D31:P31" si="0">(D29-C29)/C29</f>
        <v>-9.8290598290598288E-2</v>
      </c>
      <c r="E31" s="74">
        <f t="shared" si="0"/>
        <v>-6.0189573459715588E-2</v>
      </c>
      <c r="F31" s="74">
        <f t="shared" si="0"/>
        <v>-1.8658598083711633E-2</v>
      </c>
      <c r="G31" s="74">
        <f t="shared" si="0"/>
        <v>0.1022610483042138</v>
      </c>
      <c r="H31" s="74">
        <f t="shared" si="0"/>
        <v>-9.8368298368298343E-2</v>
      </c>
      <c r="I31" s="74">
        <f t="shared" si="0"/>
        <v>6.721820062047569E-2</v>
      </c>
      <c r="J31" s="74">
        <f t="shared" si="0"/>
        <v>8.7693798449612378E-2</v>
      </c>
      <c r="K31" s="74">
        <f t="shared" si="0"/>
        <v>3.5189309576837441E-2</v>
      </c>
      <c r="L31" s="74">
        <f t="shared" si="0"/>
        <v>6.6265060240963874E-2</v>
      </c>
      <c r="M31" s="74">
        <f t="shared" si="0"/>
        <v>2.9055690072639178E-2</v>
      </c>
      <c r="N31" s="74">
        <f t="shared" si="0"/>
        <v>-0.11450980392156858</v>
      </c>
      <c r="O31" s="74">
        <f t="shared" si="0"/>
        <v>7.2630646589902467E-2</v>
      </c>
      <c r="P31" s="74">
        <f t="shared" si="0"/>
        <v>0.32947976878612723</v>
      </c>
      <c r="Q31" s="73">
        <f>median_pay_tourism[[#This Row],[2022 (provisional)]]</f>
        <v>0.32947976878612723</v>
      </c>
    </row>
    <row r="32" spans="1:17" ht="20.149999999999999" customHeight="1">
      <c r="A32" s="72" t="s">
        <v>580</v>
      </c>
      <c r="B32" s="39" t="s">
        <v>575</v>
      </c>
      <c r="C32" s="74">
        <f>(C30-B30)/B30</f>
        <v>2.7826086956521806E-2</v>
      </c>
      <c r="D32" s="74">
        <f t="shared" ref="D32:N32" si="1">(D30-C30)/C30</f>
        <v>2.8200789622099799E-4</v>
      </c>
      <c r="E32" s="74">
        <f t="shared" si="1"/>
        <v>-5.6385678037775206E-4</v>
      </c>
      <c r="F32" s="74">
        <f t="shared" si="1"/>
        <v>1.7771509167842064E-2</v>
      </c>
      <c r="G32" s="74">
        <f t="shared" si="1"/>
        <v>1.3026607538802628E-2</v>
      </c>
      <c r="H32" s="74">
        <f t="shared" si="1"/>
        <v>-6.5663474692201837E-3</v>
      </c>
      <c r="I32" s="74">
        <f t="shared" si="1"/>
        <v>5.1776370145965173E-2</v>
      </c>
      <c r="J32" s="74">
        <f t="shared" si="1"/>
        <v>2.9327048965697947E-2</v>
      </c>
      <c r="K32" s="74">
        <f t="shared" si="1"/>
        <v>3.6377512083439208E-2</v>
      </c>
      <c r="L32" s="74">
        <f t="shared" si="1"/>
        <v>3.1418753068237631E-2</v>
      </c>
      <c r="M32" s="74">
        <f t="shared" si="1"/>
        <v>1.9990480723465098E-2</v>
      </c>
      <c r="N32" s="74">
        <f t="shared" si="1"/>
        <v>7.9328044797012994E-3</v>
      </c>
      <c r="O32" s="74">
        <f>(O30-N30)/N30</f>
        <v>8.4722222222222268E-2</v>
      </c>
      <c r="P32" s="74">
        <f>(P30-O30)/O30</f>
        <v>6.2313273580879187E-2</v>
      </c>
      <c r="Q32" s="73">
        <f>median_pay_tourism[[#This Row],[2022 (provisional)]]</f>
        <v>6.2313273580879187E-2</v>
      </c>
    </row>
  </sheetData>
  <phoneticPr fontId="99" type="noConversion"/>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8"/>
  <sheetViews>
    <sheetView showGridLines="0" topLeftCell="A5" workbookViewId="0">
      <selection activeCell="A3" sqref="A3"/>
    </sheetView>
  </sheetViews>
  <sheetFormatPr defaultRowHeight="14.5"/>
  <sheetData>
    <row r="1" spans="1:125" s="3" customFormat="1" ht="28.5" customHeight="1" thickBot="1">
      <c r="A1" s="213" t="s">
        <v>994</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582</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7</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544</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545</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546</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6" t="s">
        <v>547</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s="4" customFormat="1" ht="30" customHeight="1">
      <c r="A8" s="5" t="s">
        <v>97</v>
      </c>
      <c r="B8" s="7"/>
      <c r="C8" s="7"/>
      <c r="D8" s="7"/>
      <c r="E8" s="7"/>
      <c r="F8" s="7"/>
      <c r="G8" s="7"/>
      <c r="H8" s="7"/>
      <c r="I8" s="7"/>
      <c r="J8" s="7"/>
      <c r="K8" s="7"/>
      <c r="L8" s="7"/>
      <c r="M8" s="7"/>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showGridLines="0" showRowColHeaders="0" workbookViewId="0">
      <selection activeCell="A4" sqref="A4"/>
    </sheetView>
  </sheetViews>
  <sheetFormatPr defaultColWidth="9.1796875" defaultRowHeight="12.5"/>
  <cols>
    <col min="1" max="1" width="154.453125" style="555" customWidth="1"/>
    <col min="2" max="16384" width="9.1796875" style="555"/>
  </cols>
  <sheetData>
    <row r="1" spans="1:1" ht="20">
      <c r="A1" s="554" t="s">
        <v>1449</v>
      </c>
    </row>
    <row r="2" spans="1:1" ht="20">
      <c r="A2" s="554" t="s">
        <v>1450</v>
      </c>
    </row>
    <row r="3" spans="1:1" ht="24" customHeight="1">
      <c r="A3" s="556" t="s">
        <v>1451</v>
      </c>
    </row>
    <row r="4" spans="1:1" s="558" customFormat="1" ht="62">
      <c r="A4" s="557" t="s">
        <v>1452</v>
      </c>
    </row>
    <row r="5" spans="1:1" ht="93">
      <c r="A5" s="557" t="s">
        <v>1453</v>
      </c>
    </row>
    <row r="6" spans="1:1" ht="46.5">
      <c r="A6" s="557" t="s">
        <v>1454</v>
      </c>
    </row>
    <row r="7" spans="1:1" ht="32.25" customHeight="1">
      <c r="A7" s="557" t="s">
        <v>1455</v>
      </c>
    </row>
    <row r="8" spans="1:1" ht="15.5">
      <c r="A8" s="559" t="s">
        <v>1456</v>
      </c>
    </row>
    <row r="9" spans="1:1" ht="24" customHeight="1">
      <c r="A9" s="556" t="s">
        <v>1457</v>
      </c>
    </row>
    <row r="10" spans="1:1" customFormat="1" ht="46.5">
      <c r="A10" s="560" t="s">
        <v>1458</v>
      </c>
    </row>
    <row r="11" spans="1:1" ht="24" customHeight="1">
      <c r="A11" s="556" t="s">
        <v>1459</v>
      </c>
    </row>
    <row r="12" spans="1:1" ht="126" customHeight="1">
      <c r="A12" s="557" t="s">
        <v>1460</v>
      </c>
    </row>
    <row r="13" spans="1:1" ht="24" customHeight="1">
      <c r="A13" s="556" t="s">
        <v>1461</v>
      </c>
    </row>
    <row r="14" spans="1:1" ht="46.5">
      <c r="A14" s="561" t="s">
        <v>1462</v>
      </c>
    </row>
    <row r="15" spans="1:1" ht="15.5">
      <c r="A15" s="562" t="s">
        <v>1463</v>
      </c>
    </row>
    <row r="16" spans="1:1" ht="24" customHeight="1">
      <c r="A16" s="556" t="s">
        <v>1464</v>
      </c>
    </row>
    <row r="17" spans="1:1" ht="77.5">
      <c r="A17" s="557" t="s">
        <v>1465</v>
      </c>
    </row>
    <row r="18" spans="1:1" ht="24" customHeight="1">
      <c r="A18" s="563" t="s">
        <v>1466</v>
      </c>
    </row>
    <row r="19" spans="1:1" ht="77.5">
      <c r="A19" s="564" t="s">
        <v>1467</v>
      </c>
    </row>
    <row r="20" spans="1:1" ht="15.5">
      <c r="A20" s="559" t="s">
        <v>1468</v>
      </c>
    </row>
    <row r="21" spans="1:1" ht="24" customHeight="1">
      <c r="A21" s="556" t="s">
        <v>1469</v>
      </c>
    </row>
    <row r="22" spans="1:1" ht="62">
      <c r="A22" s="565" t="s">
        <v>1470</v>
      </c>
    </row>
    <row r="23" spans="1:1" ht="15.5">
      <c r="A23" s="562" t="s">
        <v>1471</v>
      </c>
    </row>
    <row r="24" spans="1:1" ht="15.5">
      <c r="A24" s="561" t="s">
        <v>1472</v>
      </c>
    </row>
    <row r="25" spans="1:1" ht="15.5">
      <c r="A25" s="562" t="s">
        <v>1473</v>
      </c>
    </row>
    <row r="26" spans="1:1" ht="24" customHeight="1">
      <c r="A26" s="566" t="s">
        <v>1474</v>
      </c>
    </row>
    <row r="27" spans="1:1" ht="15.5">
      <c r="A27" s="562" t="s">
        <v>1475</v>
      </c>
    </row>
    <row r="28" spans="1:1" s="567" customFormat="1" ht="24" customHeight="1">
      <c r="A28" s="556" t="s">
        <v>1476</v>
      </c>
    </row>
    <row r="29" spans="1:1" s="567" customFormat="1" ht="15.5">
      <c r="A29" s="562" t="s">
        <v>1477</v>
      </c>
    </row>
    <row r="30" spans="1:1" s="567" customFormat="1" ht="15.5">
      <c r="A30" s="557" t="s">
        <v>1478</v>
      </c>
    </row>
    <row r="31" spans="1:1" s="567" customFormat="1" ht="15.5">
      <c r="A31" s="562" t="s">
        <v>1479</v>
      </c>
    </row>
    <row r="32" spans="1:1" ht="15.5">
      <c r="A32" s="562" t="s">
        <v>1480</v>
      </c>
    </row>
    <row r="33" spans="1:15" ht="15.5">
      <c r="A33" s="562" t="s">
        <v>1481</v>
      </c>
    </row>
    <row r="34" spans="1:15" ht="24" customHeight="1">
      <c r="A34" s="566" t="s">
        <v>1482</v>
      </c>
    </row>
    <row r="35" spans="1:15" ht="15.5">
      <c r="A35" s="562" t="s">
        <v>1483</v>
      </c>
    </row>
    <row r="36" spans="1:15" customFormat="1" ht="15.5">
      <c r="A36" s="568" t="s">
        <v>1484</v>
      </c>
      <c r="B36" s="569" t="s">
        <v>1485</v>
      </c>
    </row>
    <row r="37" spans="1:15" customFormat="1" ht="409.5">
      <c r="A37" s="570" t="s">
        <v>1486</v>
      </c>
      <c r="B37" s="571" t="s">
        <v>1487</v>
      </c>
    </row>
    <row r="38" spans="1:15" customFormat="1" ht="409.5">
      <c r="A38" s="570" t="s">
        <v>1488</v>
      </c>
      <c r="B38" s="571" t="s">
        <v>1489</v>
      </c>
    </row>
    <row r="39" spans="1:15" customFormat="1" ht="409.5">
      <c r="A39" s="570" t="s">
        <v>1490</v>
      </c>
      <c r="B39" s="571" t="s">
        <v>1491</v>
      </c>
    </row>
    <row r="40" spans="1:15" s="123" customFormat="1" ht="409.5">
      <c r="A40" s="572" t="s">
        <v>1492</v>
      </c>
      <c r="B40" s="573" t="s">
        <v>1493</v>
      </c>
    </row>
    <row r="41" spans="1:15" customFormat="1" ht="153" customHeight="1">
      <c r="A41" s="572" t="s">
        <v>1494</v>
      </c>
      <c r="B41" s="574" t="s">
        <v>1495</v>
      </c>
    </row>
    <row r="42" spans="1:15" customFormat="1" ht="409.5">
      <c r="A42" s="570" t="s">
        <v>1496</v>
      </c>
      <c r="B42" s="575" t="s">
        <v>1497</v>
      </c>
    </row>
    <row r="43" spans="1:15" customFormat="1" ht="409.5">
      <c r="A43" s="570" t="s">
        <v>1498</v>
      </c>
      <c r="B43" s="574" t="s">
        <v>1499</v>
      </c>
    </row>
    <row r="44" spans="1:15" customFormat="1" ht="409.5">
      <c r="A44" s="570" t="s">
        <v>1500</v>
      </c>
      <c r="B44" s="574" t="s">
        <v>1501</v>
      </c>
    </row>
    <row r="45" spans="1:15" customFormat="1" ht="186">
      <c r="A45" s="570" t="s">
        <v>1502</v>
      </c>
      <c r="B45" s="576" t="s">
        <v>1503</v>
      </c>
    </row>
    <row r="46" spans="1:15" s="579" customFormat="1" ht="409.5">
      <c r="A46" s="577" t="s">
        <v>1504</v>
      </c>
      <c r="B46" s="578" t="s">
        <v>1505</v>
      </c>
      <c r="I46" s="580"/>
      <c r="J46" s="580"/>
      <c r="K46" s="580"/>
      <c r="L46" s="580"/>
      <c r="M46" s="580"/>
      <c r="N46" s="580"/>
      <c r="O46" s="580"/>
    </row>
    <row r="47" spans="1:15" customFormat="1" ht="372">
      <c r="A47" s="581" t="s">
        <v>1506</v>
      </c>
      <c r="B47" s="582" t="s">
        <v>1507</v>
      </c>
    </row>
  </sheetData>
  <hyperlinks>
    <hyperlink ref="A25" r:id="rId1"/>
    <hyperlink ref="A27" r:id="rId2"/>
    <hyperlink ref="A29" r:id="rId3" display="https://www.ons.gov.uk/employmentandlabourmarket/ "/>
    <hyperlink ref="A32" r:id="rId4"/>
    <hyperlink ref="A33" r:id="rId5" location="glossary"/>
    <hyperlink ref="A31" r:id="rId6"/>
    <hyperlink ref="A8" r:id="rId7"/>
    <hyperlink ref="A23" r:id="rId8"/>
  </hyperlinks>
  <pageMargins left="0.7" right="0.7" top="0.75" bottom="0.75" header="0.3" footer="0.3"/>
  <tableParts count="1">
    <tablePart r:id="rId9"/>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H13" sqref="H13"/>
    </sheetView>
  </sheetViews>
  <sheetFormatPr defaultColWidth="8.7265625" defaultRowHeight="14"/>
  <cols>
    <col min="1" max="1" width="26.26953125" style="3" customWidth="1"/>
    <col min="2" max="16384" width="8.7265625" style="3"/>
  </cols>
  <sheetData>
    <row r="1" spans="1:109" ht="22.5" customHeight="1" thickBot="1">
      <c r="A1" s="115" t="s">
        <v>456</v>
      </c>
      <c r="B1" s="23"/>
      <c r="C1" s="23"/>
      <c r="D1" s="23"/>
      <c r="E1" s="23"/>
      <c r="F1" s="23"/>
      <c r="G1" s="23"/>
      <c r="H1" s="23"/>
    </row>
    <row r="2" spans="1:109" ht="22.5" customHeight="1" thickTop="1">
      <c r="A2" s="114" t="s">
        <v>500</v>
      </c>
      <c r="B2" s="23"/>
      <c r="C2" s="23"/>
      <c r="D2" s="23"/>
      <c r="E2" s="23"/>
      <c r="F2" s="23"/>
      <c r="G2" s="23"/>
      <c r="H2" s="23"/>
    </row>
    <row r="3" spans="1:109" s="113" customFormat="1" ht="22.5" customHeight="1">
      <c r="A3" s="3" t="s">
        <v>458</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ht="22.5" customHeight="1">
      <c r="A4" s="46" t="s">
        <v>457</v>
      </c>
      <c r="B4" s="23"/>
      <c r="C4" s="23"/>
      <c r="D4" s="23"/>
      <c r="E4" s="23"/>
      <c r="F4" s="23"/>
      <c r="G4" s="23"/>
      <c r="H4" s="23"/>
      <c r="I4" s="23"/>
      <c r="J4" s="23"/>
      <c r="K4" s="23"/>
      <c r="L4" s="23"/>
      <c r="M4" s="23"/>
      <c r="N4" s="23"/>
    </row>
    <row r="5" spans="1:109" ht="21.65" customHeight="1">
      <c r="A5" s="5" t="s">
        <v>97</v>
      </c>
    </row>
    <row r="6" spans="1:109" ht="26.15" customHeight="1">
      <c r="A6" s="199" t="s">
        <v>323</v>
      </c>
      <c r="B6" s="78" t="s">
        <v>459</v>
      </c>
      <c r="C6" s="78" t="s">
        <v>460</v>
      </c>
      <c r="D6" s="78" t="s">
        <v>461</v>
      </c>
      <c r="E6" s="78" t="s">
        <v>462</v>
      </c>
      <c r="F6" s="78" t="s">
        <v>463</v>
      </c>
      <c r="G6" s="470" t="s">
        <v>993</v>
      </c>
      <c r="H6" s="546" t="s">
        <v>1270</v>
      </c>
    </row>
    <row r="7" spans="1:109" ht="26.15" customHeight="1">
      <c r="A7" s="3" t="s">
        <v>216</v>
      </c>
      <c r="B7" s="3">
        <v>21</v>
      </c>
      <c r="C7" s="3">
        <v>22</v>
      </c>
      <c r="D7" s="3">
        <v>22</v>
      </c>
      <c r="E7" s="3">
        <v>22</v>
      </c>
      <c r="F7" s="3">
        <v>22</v>
      </c>
      <c r="G7" s="469">
        <v>24</v>
      </c>
      <c r="H7" s="545">
        <v>24</v>
      </c>
    </row>
    <row r="8" spans="1:109" ht="26.15" customHeight="1">
      <c r="A8" s="3" t="s">
        <v>217</v>
      </c>
      <c r="B8" s="3">
        <v>28</v>
      </c>
      <c r="C8" s="3">
        <v>28</v>
      </c>
      <c r="D8" s="3">
        <v>28</v>
      </c>
      <c r="E8" s="3">
        <v>28</v>
      </c>
      <c r="F8" s="3">
        <v>27</v>
      </c>
      <c r="G8" s="469">
        <v>24</v>
      </c>
      <c r="H8" s="545">
        <v>27</v>
      </c>
    </row>
    <row r="9" spans="1:109" ht="26.15" customHeight="1">
      <c r="A9" s="3" t="s">
        <v>218</v>
      </c>
      <c r="B9" s="3">
        <v>21</v>
      </c>
      <c r="C9" s="3">
        <v>23</v>
      </c>
      <c r="D9" s="3">
        <v>23</v>
      </c>
      <c r="E9" s="3">
        <v>22</v>
      </c>
      <c r="F9" s="3">
        <v>22</v>
      </c>
      <c r="G9" s="469">
        <v>22</v>
      </c>
      <c r="H9" s="545">
        <v>23</v>
      </c>
    </row>
    <row r="10" spans="1:109" ht="26.15" customHeight="1">
      <c r="A10" s="3" t="s">
        <v>219</v>
      </c>
      <c r="B10" s="3">
        <v>23</v>
      </c>
      <c r="C10" s="3">
        <v>21</v>
      </c>
      <c r="D10" s="3">
        <v>19</v>
      </c>
      <c r="E10" s="3">
        <v>20</v>
      </c>
      <c r="F10" s="3">
        <v>20</v>
      </c>
      <c r="G10" s="469">
        <v>28</v>
      </c>
      <c r="H10" s="545">
        <v>22</v>
      </c>
    </row>
    <row r="11" spans="1:109" ht="26.15" customHeight="1">
      <c r="A11" s="3" t="s">
        <v>220</v>
      </c>
      <c r="B11" s="3">
        <v>31</v>
      </c>
      <c r="C11" s="3">
        <v>31</v>
      </c>
      <c r="D11" s="3">
        <v>31</v>
      </c>
      <c r="E11" s="3">
        <v>31</v>
      </c>
      <c r="F11" s="3">
        <v>28</v>
      </c>
      <c r="G11" s="469">
        <v>29</v>
      </c>
      <c r="H11" s="545">
        <v>33</v>
      </c>
    </row>
    <row r="12" spans="1:109" ht="26.15" customHeight="1">
      <c r="A12" s="3" t="s">
        <v>221</v>
      </c>
      <c r="B12" s="3">
        <v>28</v>
      </c>
      <c r="C12" s="3">
        <v>29</v>
      </c>
      <c r="D12" s="3">
        <v>32</v>
      </c>
      <c r="E12" s="3">
        <v>31</v>
      </c>
      <c r="F12" s="3">
        <v>29</v>
      </c>
      <c r="G12" s="469">
        <v>31</v>
      </c>
      <c r="H12" s="545">
        <v>31</v>
      </c>
    </row>
  </sheetData>
  <phoneticPr fontId="99" type="noConversion"/>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H13" sqref="H13"/>
    </sheetView>
  </sheetViews>
  <sheetFormatPr defaultRowHeight="14.5"/>
  <sheetData>
    <row r="1" spans="1:109" s="3" customFormat="1" ht="22.5" customHeight="1" thickBot="1">
      <c r="A1" s="115" t="s">
        <v>456</v>
      </c>
      <c r="B1" s="23"/>
      <c r="C1" s="23"/>
      <c r="D1" s="23"/>
      <c r="E1" s="23"/>
      <c r="F1" s="23"/>
      <c r="G1" s="23"/>
      <c r="H1" s="23"/>
    </row>
    <row r="2" spans="1:109" s="3" customFormat="1" ht="22.5" customHeight="1" thickTop="1">
      <c r="A2" s="114" t="s">
        <v>464</v>
      </c>
      <c r="B2" s="23"/>
      <c r="C2" s="23"/>
      <c r="D2" s="23"/>
      <c r="E2" s="23"/>
      <c r="F2" s="23"/>
      <c r="G2" s="23"/>
      <c r="H2" s="23"/>
    </row>
    <row r="3" spans="1:109" s="113" customFormat="1" ht="22.5" customHeight="1">
      <c r="A3" s="3" t="s">
        <v>458</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2.5" customHeight="1">
      <c r="A4" s="46" t="s">
        <v>457</v>
      </c>
      <c r="B4" s="23"/>
      <c r="C4" s="23"/>
      <c r="D4" s="23"/>
      <c r="E4" s="23"/>
      <c r="F4" s="23"/>
      <c r="G4" s="23"/>
      <c r="H4" s="23"/>
      <c r="I4" s="23"/>
      <c r="J4" s="23"/>
      <c r="K4" s="23"/>
      <c r="L4" s="23"/>
      <c r="M4" s="23"/>
      <c r="N4" s="23"/>
    </row>
    <row r="5" spans="1:109" s="3" customFormat="1" ht="20.149999999999999" customHeight="1">
      <c r="A5" s="5" t="s">
        <v>97</v>
      </c>
    </row>
  </sheetData>
  <hyperlinks>
    <hyperlink ref="A5" location="Contents!A1" display="&lt;&lt; link back to contents &gt;&gt;"/>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2"/>
  <sheetViews>
    <sheetView workbookViewId="0">
      <selection activeCell="H13" sqref="H13"/>
    </sheetView>
  </sheetViews>
  <sheetFormatPr defaultColWidth="8.7265625" defaultRowHeight="14"/>
  <cols>
    <col min="1" max="1" width="32.26953125" style="3" customWidth="1"/>
    <col min="2" max="16384" width="8.7265625" style="3"/>
  </cols>
  <sheetData>
    <row r="1" spans="1:109" ht="22.5" customHeight="1" thickBot="1">
      <c r="A1" s="115" t="s">
        <v>469</v>
      </c>
      <c r="B1" s="23"/>
      <c r="C1" s="23"/>
      <c r="D1" s="23"/>
      <c r="E1" s="23"/>
      <c r="F1" s="23"/>
      <c r="G1" s="23"/>
      <c r="H1" s="23"/>
    </row>
    <row r="2" spans="1:109" ht="22.5" customHeight="1" thickTop="1">
      <c r="A2" s="114" t="s">
        <v>435</v>
      </c>
      <c r="B2" s="23"/>
      <c r="C2" s="23"/>
      <c r="D2" s="23"/>
      <c r="E2" s="23"/>
      <c r="F2" s="23"/>
      <c r="G2" s="23"/>
      <c r="H2" s="23"/>
    </row>
    <row r="3" spans="1:109" s="113" customFormat="1" ht="22.5" customHeight="1">
      <c r="A3" s="3" t="s">
        <v>458</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ht="20.149999999999999" customHeight="1">
      <c r="A4" s="46" t="s">
        <v>457</v>
      </c>
      <c r="B4" s="23"/>
      <c r="C4" s="23"/>
      <c r="D4" s="23"/>
      <c r="E4" s="23"/>
      <c r="F4" s="23"/>
      <c r="G4" s="23"/>
      <c r="H4" s="23"/>
      <c r="I4" s="23"/>
      <c r="J4" s="23"/>
      <c r="K4" s="23"/>
      <c r="L4" s="23"/>
      <c r="M4" s="23"/>
      <c r="N4" s="23"/>
    </row>
    <row r="5" spans="1:109" ht="21.65" customHeight="1">
      <c r="A5" s="5" t="s">
        <v>97</v>
      </c>
    </row>
    <row r="6" spans="1:109" ht="20.149999999999999" customHeight="1">
      <c r="A6" s="199" t="s">
        <v>323</v>
      </c>
      <c r="B6" s="78" t="s">
        <v>459</v>
      </c>
      <c r="C6" s="78" t="s">
        <v>460</v>
      </c>
      <c r="D6" s="78" t="s">
        <v>461</v>
      </c>
      <c r="E6" s="78" t="s">
        <v>462</v>
      </c>
      <c r="F6" s="78" t="s">
        <v>463</v>
      </c>
      <c r="G6" s="470" t="s">
        <v>993</v>
      </c>
      <c r="H6" s="546" t="s">
        <v>1270</v>
      </c>
    </row>
    <row r="7" spans="1:109" ht="20.149999999999999" customHeight="1">
      <c r="A7" s="3" t="s">
        <v>222</v>
      </c>
      <c r="B7" s="200">
        <v>57.93</v>
      </c>
      <c r="C7" s="200">
        <v>59.01</v>
      </c>
      <c r="D7" s="200">
        <v>58.71</v>
      </c>
      <c r="E7" s="200">
        <v>59.38</v>
      </c>
      <c r="F7" s="200">
        <v>59.16</v>
      </c>
      <c r="G7" s="471">
        <v>61.27</v>
      </c>
      <c r="H7" s="547">
        <v>60.89</v>
      </c>
    </row>
    <row r="8" spans="1:109" ht="20.149999999999999" customHeight="1">
      <c r="A8" s="3" t="s">
        <v>217</v>
      </c>
      <c r="B8" s="200">
        <v>63.27</v>
      </c>
      <c r="C8" s="200">
        <v>64.42</v>
      </c>
      <c r="D8" s="200">
        <v>64.17</v>
      </c>
      <c r="E8" s="200">
        <v>64.39</v>
      </c>
      <c r="F8" s="200">
        <v>64.11</v>
      </c>
      <c r="G8" s="471">
        <v>66.52</v>
      </c>
      <c r="H8" s="547">
        <v>66.430000000000007</v>
      </c>
    </row>
    <row r="9" spans="1:109" ht="20.149999999999999" customHeight="1">
      <c r="A9" s="3" t="s">
        <v>218</v>
      </c>
      <c r="B9" s="200">
        <v>5.05</v>
      </c>
      <c r="C9" s="200">
        <v>4.88</v>
      </c>
      <c r="D9" s="200">
        <v>4.8600000000000003</v>
      </c>
      <c r="E9" s="200">
        <v>4.8899999999999997</v>
      </c>
      <c r="F9" s="200">
        <v>4.8499999999999996</v>
      </c>
      <c r="G9" s="471">
        <v>4.96</v>
      </c>
      <c r="H9" s="547">
        <v>4.92</v>
      </c>
    </row>
    <row r="10" spans="1:109" ht="20.149999999999999" customHeight="1">
      <c r="A10" s="3" t="s">
        <v>219</v>
      </c>
      <c r="B10" s="200">
        <v>4.62</v>
      </c>
      <c r="C10" s="200">
        <v>5.14</v>
      </c>
      <c r="D10" s="200">
        <v>5.15</v>
      </c>
      <c r="E10" s="200">
        <v>5.1100000000000003</v>
      </c>
      <c r="F10" s="200">
        <v>5.1100000000000003</v>
      </c>
      <c r="G10" s="471">
        <v>5.27</v>
      </c>
      <c r="H10" s="547">
        <v>5.26</v>
      </c>
    </row>
    <row r="11" spans="1:109" ht="20.149999999999999" customHeight="1">
      <c r="A11" s="3" t="s">
        <v>220</v>
      </c>
      <c r="B11" s="200">
        <v>4.5999999999999996</v>
      </c>
      <c r="C11" s="200">
        <v>4.68</v>
      </c>
      <c r="D11" s="200">
        <v>4.67</v>
      </c>
      <c r="E11" s="200">
        <v>4.7</v>
      </c>
      <c r="F11" s="200">
        <v>4.71</v>
      </c>
      <c r="G11" s="471">
        <v>4.87</v>
      </c>
      <c r="H11" s="547">
        <v>4.88</v>
      </c>
    </row>
    <row r="12" spans="1:109" ht="20.149999999999999" customHeight="1">
      <c r="A12" s="3" t="s">
        <v>221</v>
      </c>
      <c r="B12" s="200">
        <v>0</v>
      </c>
      <c r="C12" s="200">
        <v>4.68</v>
      </c>
      <c r="D12" s="200">
        <v>4.6399999999999997</v>
      </c>
      <c r="E12" s="200">
        <v>4.66</v>
      </c>
      <c r="F12" s="200">
        <v>4.6399999999999997</v>
      </c>
      <c r="G12" s="471">
        <v>4.78</v>
      </c>
      <c r="H12" s="547">
        <v>4.8</v>
      </c>
    </row>
  </sheetData>
  <phoneticPr fontId="99" type="noConversion"/>
  <hyperlinks>
    <hyperlink ref="A5" location="Contents!A1" display="&lt;&lt; link back to contents &gt;&gt;"/>
  </hyperlinks>
  <pageMargins left="0.7" right="0.7" top="0.75" bottom="0.75" header="0.3" footer="0.3"/>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
  <sheetViews>
    <sheetView showGridLines="0" workbookViewId="0">
      <selection activeCell="H13" sqref="H13"/>
    </sheetView>
  </sheetViews>
  <sheetFormatPr defaultRowHeight="14.5"/>
  <sheetData>
    <row r="1" spans="1:109" s="3" customFormat="1" ht="22.5" customHeight="1" thickBot="1">
      <c r="A1" s="115" t="s">
        <v>456</v>
      </c>
      <c r="B1" s="23"/>
      <c r="C1" s="23"/>
      <c r="D1" s="23"/>
      <c r="E1" s="23"/>
      <c r="F1" s="23"/>
      <c r="G1" s="23"/>
      <c r="H1" s="23"/>
    </row>
    <row r="2" spans="1:109" s="3" customFormat="1" ht="22.5" customHeight="1" thickTop="1">
      <c r="A2" s="114" t="s">
        <v>465</v>
      </c>
      <c r="B2" s="23"/>
      <c r="C2" s="23"/>
      <c r="D2" s="23"/>
      <c r="E2" s="23"/>
      <c r="F2" s="23"/>
      <c r="G2" s="23"/>
      <c r="H2" s="23"/>
    </row>
    <row r="3" spans="1:109" s="113" customFormat="1" ht="22.5" customHeight="1">
      <c r="A3" s="3" t="s">
        <v>458</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0.149999999999999" customHeight="1">
      <c r="A4" s="46" t="s">
        <v>457</v>
      </c>
      <c r="B4" s="23"/>
      <c r="C4" s="23"/>
      <c r="D4" s="23"/>
      <c r="E4" s="23"/>
      <c r="F4" s="23"/>
      <c r="G4" s="23"/>
      <c r="H4" s="23"/>
      <c r="I4" s="23"/>
      <c r="J4" s="23"/>
      <c r="K4" s="23"/>
      <c r="L4" s="23"/>
      <c r="M4" s="23"/>
      <c r="N4" s="23"/>
    </row>
    <row r="5" spans="1:109" s="3" customFormat="1" ht="20.149999999999999" customHeight="1">
      <c r="A5" s="5" t="s">
        <v>97</v>
      </c>
    </row>
  </sheetData>
  <hyperlinks>
    <hyperlink ref="A5" location="Contents!A1" display="&lt;&lt; link back to contents &gt;&gt;"/>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election activeCell="A4" sqref="A4"/>
    </sheetView>
  </sheetViews>
  <sheetFormatPr defaultColWidth="64.7265625" defaultRowHeight="18"/>
  <cols>
    <col min="1" max="16384" width="64.7265625" style="626"/>
  </cols>
  <sheetData>
    <row r="1" spans="1:4">
      <c r="A1" s="626" t="s">
        <v>1581</v>
      </c>
    </row>
    <row r="2" spans="1:4" ht="262.5" customHeight="1"/>
    <row r="3" spans="1:4" ht="262.5" customHeight="1"/>
    <row r="4" spans="1:4" s="4" customFormat="1" ht="31.15" customHeight="1">
      <c r="A4" s="4" t="s">
        <v>1083</v>
      </c>
      <c r="C4" s="69"/>
      <c r="D4" s="69"/>
    </row>
    <row r="5" spans="1:4" s="4" customFormat="1" ht="24.65" customHeight="1">
      <c r="B5" s="4" t="s">
        <v>137</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
  <sheetViews>
    <sheetView workbookViewId="0">
      <selection activeCell="A5" sqref="A5:A6"/>
    </sheetView>
  </sheetViews>
  <sheetFormatPr defaultColWidth="8.7265625" defaultRowHeight="15.5"/>
  <cols>
    <col min="1" max="16384" width="8.7265625" style="4"/>
  </cols>
  <sheetData>
    <row r="1" spans="1:26" s="3" customFormat="1" ht="36.65" customHeight="1" thickBot="1">
      <c r="A1" s="213" t="s">
        <v>1100</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26" s="3" customFormat="1" ht="36.65" customHeight="1" thickTop="1">
      <c r="A2" s="113" t="s">
        <v>1389</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26" ht="36.65" customHeight="1">
      <c r="A3" s="4" t="s">
        <v>299</v>
      </c>
    </row>
    <row r="4" spans="1:26" ht="36.65" customHeight="1">
      <c r="A4" s="4" t="s">
        <v>1390</v>
      </c>
    </row>
    <row r="5" spans="1:26" ht="36.65" customHeight="1">
      <c r="A5" s="4" t="s">
        <v>1391</v>
      </c>
    </row>
    <row r="6" spans="1:26" ht="36.65" customHeight="1">
      <c r="A6" s="4" t="s">
        <v>1392</v>
      </c>
    </row>
    <row r="7" spans="1:26" ht="36.65" customHeight="1">
      <c r="A7" s="6" t="s">
        <v>97</v>
      </c>
    </row>
  </sheetData>
  <hyperlinks>
    <hyperlink ref="A7" location="Contents!A1" display="&lt;&lt; link back to contents &gt;&gt;"/>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8"/>
  <sheetViews>
    <sheetView showGridLines="0" workbookViewId="0"/>
  </sheetViews>
  <sheetFormatPr defaultRowHeight="34.5" customHeight="1"/>
  <cols>
    <col min="1" max="1" width="154.7265625" customWidth="1"/>
  </cols>
  <sheetData>
    <row r="1" spans="1:109" s="3" customFormat="1" ht="34.5" customHeight="1" thickBot="1">
      <c r="A1" s="115" t="s">
        <v>1413</v>
      </c>
      <c r="B1" s="163"/>
      <c r="C1" s="165"/>
      <c r="D1" s="23"/>
      <c r="E1" s="23"/>
      <c r="F1" s="23"/>
      <c r="G1" s="23"/>
      <c r="H1" s="23"/>
    </row>
    <row r="2" spans="1:109" s="3" customFormat="1" ht="34.5" customHeight="1" thickTop="1">
      <c r="A2" s="114" t="s">
        <v>631</v>
      </c>
      <c r="B2" s="163"/>
      <c r="C2" s="165"/>
      <c r="D2" s="23"/>
      <c r="E2" s="23"/>
      <c r="F2" s="23"/>
      <c r="G2" s="23"/>
      <c r="H2" s="23"/>
    </row>
    <row r="3" spans="1:109" s="113" customFormat="1" ht="34.5" customHeight="1">
      <c r="A3" s="3" t="s">
        <v>632</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34.5" customHeight="1">
      <c r="A4" s="3" t="s">
        <v>1259</v>
      </c>
      <c r="B4" s="164"/>
      <c r="C4" s="16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row>
    <row r="5" spans="1:109" s="113" customFormat="1" ht="34.5" customHeight="1">
      <c r="A5" s="3" t="s">
        <v>1151</v>
      </c>
      <c r="B5" s="164"/>
      <c r="C5" s="16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row>
    <row r="6" spans="1:109" s="113" customFormat="1" ht="34.5" customHeight="1">
      <c r="A6" s="3" t="s">
        <v>1260</v>
      </c>
      <c r="B6" s="164"/>
      <c r="C6" s="16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row>
    <row r="7" spans="1:109" s="3" customFormat="1" ht="34.5" customHeight="1">
      <c r="A7" s="5" t="s">
        <v>635</v>
      </c>
      <c r="B7" s="163"/>
      <c r="C7" s="165"/>
      <c r="D7" s="23"/>
      <c r="E7" s="23"/>
      <c r="F7" s="23"/>
      <c r="G7" s="23"/>
      <c r="H7" s="23"/>
      <c r="I7" s="23"/>
      <c r="J7" s="23"/>
      <c r="K7" s="23"/>
      <c r="L7" s="23"/>
      <c r="M7" s="23"/>
      <c r="N7" s="23"/>
    </row>
    <row r="8" spans="1:109" s="1" customFormat="1" ht="34.5" customHeight="1">
      <c r="A8" s="5" t="s">
        <v>97</v>
      </c>
      <c r="B8" s="3"/>
      <c r="C8" s="3"/>
      <c r="D8" s="3"/>
      <c r="E8" s="3"/>
      <c r="F8" s="3"/>
      <c r="G8" s="3"/>
      <c r="H8" s="135"/>
    </row>
  </sheetData>
  <hyperlinks>
    <hyperlink ref="A8" location="Contents!A1" display="&lt;&lt; link back to contents &gt;&gt;"/>
    <hyperlink ref="A7" r:id="rId1"/>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6"/>
  <sheetViews>
    <sheetView showGridLines="0" workbookViewId="0">
      <selection activeCell="A3" sqref="A3"/>
    </sheetView>
  </sheetViews>
  <sheetFormatPr defaultRowHeight="34.5" customHeight="1"/>
  <cols>
    <col min="1" max="1" width="154.7265625" customWidth="1"/>
  </cols>
  <sheetData>
    <row r="1" spans="1:109" s="3" customFormat="1" ht="34.5" customHeight="1" thickBot="1">
      <c r="A1" s="115" t="s">
        <v>1345</v>
      </c>
      <c r="B1" s="163"/>
      <c r="C1" s="165"/>
      <c r="D1" s="23"/>
      <c r="E1" s="23"/>
      <c r="F1" s="23"/>
      <c r="G1" s="23"/>
      <c r="H1" s="23"/>
    </row>
    <row r="2" spans="1:109" s="3" customFormat="1" ht="34.5" customHeight="1" thickTop="1">
      <c r="A2" s="114" t="s">
        <v>1354</v>
      </c>
      <c r="B2" s="163"/>
      <c r="C2" s="165"/>
      <c r="D2" s="23"/>
      <c r="E2" s="23"/>
      <c r="F2" s="23"/>
      <c r="G2" s="23"/>
      <c r="H2" s="23"/>
    </row>
    <row r="3" spans="1:109" s="113" customFormat="1" ht="34.5" customHeight="1">
      <c r="A3" s="3" t="s">
        <v>1344</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34.5" customHeight="1">
      <c r="A4" s="3" t="s">
        <v>1346</v>
      </c>
      <c r="B4" s="164"/>
      <c r="C4" s="16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row>
    <row r="5" spans="1:109" s="113" customFormat="1" ht="34.5" customHeight="1">
      <c r="A5" s="3" t="s">
        <v>1353</v>
      </c>
      <c r="B5" s="164"/>
      <c r="C5" s="16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row>
    <row r="6" spans="1:109" s="113" customFormat="1" ht="34.5" customHeight="1">
      <c r="A6" s="3" t="s">
        <v>1347</v>
      </c>
      <c r="B6" s="166">
        <v>7.0000000000000007E-2</v>
      </c>
      <c r="C6" s="16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row>
    <row r="7" spans="1:109" s="113" customFormat="1" ht="34.5" customHeight="1">
      <c r="A7" s="3" t="s">
        <v>1348</v>
      </c>
      <c r="B7" s="166">
        <v>0.08</v>
      </c>
      <c r="C7" s="16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row>
    <row r="8" spans="1:109" s="113" customFormat="1" ht="34.5" customHeight="1">
      <c r="A8" s="3" t="s">
        <v>1349</v>
      </c>
      <c r="B8" s="166">
        <v>0.11</v>
      </c>
      <c r="C8" s="16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row>
    <row r="9" spans="1:109" s="113" customFormat="1" ht="34.5" customHeight="1">
      <c r="A9" s="3" t="s">
        <v>1350</v>
      </c>
      <c r="B9" s="166">
        <v>0.14000000000000001</v>
      </c>
      <c r="C9" s="16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row>
    <row r="10" spans="1:109" s="113" customFormat="1" ht="34.5" customHeight="1">
      <c r="A10" s="3" t="s">
        <v>1351</v>
      </c>
      <c r="B10" s="166">
        <v>0.28999999999999998</v>
      </c>
      <c r="C10" s="16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row>
    <row r="11" spans="1:109" s="113" customFormat="1" ht="34.5" customHeight="1">
      <c r="A11" s="3" t="s">
        <v>1352</v>
      </c>
      <c r="B11" s="166">
        <v>0.28999999999999998</v>
      </c>
      <c r="C11" s="16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116"/>
      <c r="CI11" s="116"/>
      <c r="CJ11" s="116"/>
      <c r="CK11" s="116"/>
      <c r="CL11" s="116"/>
      <c r="CM11" s="116"/>
      <c r="CN11" s="116"/>
      <c r="CO11" s="116"/>
      <c r="CP11" s="116"/>
      <c r="CQ11" s="116"/>
      <c r="CR11" s="116"/>
      <c r="CS11" s="116"/>
      <c r="CT11" s="116"/>
      <c r="CU11" s="116"/>
      <c r="CV11" s="116"/>
      <c r="CW11" s="116"/>
      <c r="CX11" s="116"/>
      <c r="CY11" s="116"/>
      <c r="CZ11" s="116"/>
      <c r="DA11" s="116"/>
      <c r="DB11" s="116"/>
      <c r="DC11" s="116"/>
      <c r="DD11" s="116"/>
      <c r="DE11" s="116"/>
    </row>
    <row r="12" spans="1:109" s="113" customFormat="1" ht="34.5" customHeight="1">
      <c r="A12" s="3" t="s">
        <v>818</v>
      </c>
      <c r="B12" s="166">
        <v>0.03</v>
      </c>
      <c r="C12" s="16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row>
    <row r="13" spans="1:109" s="113" customFormat="1" ht="34.5" customHeight="1">
      <c r="A13" s="3" t="s">
        <v>1151</v>
      </c>
      <c r="B13" s="164"/>
      <c r="C13" s="16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row>
    <row r="14" spans="1:109" s="113" customFormat="1" ht="34.5" customHeight="1">
      <c r="A14" s="3" t="s">
        <v>1260</v>
      </c>
      <c r="B14" s="164"/>
      <c r="C14" s="16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row>
    <row r="15" spans="1:109" s="3" customFormat="1" ht="34.5" customHeight="1">
      <c r="A15" s="5" t="s">
        <v>635</v>
      </c>
      <c r="B15" s="163"/>
      <c r="C15" s="165"/>
      <c r="D15" s="23"/>
      <c r="E15" s="23"/>
      <c r="F15" s="23"/>
      <c r="G15" s="23"/>
      <c r="H15" s="23"/>
      <c r="I15" s="23"/>
      <c r="J15" s="23"/>
      <c r="K15" s="23"/>
      <c r="L15" s="23"/>
      <c r="M15" s="23"/>
      <c r="N15" s="23"/>
    </row>
    <row r="16" spans="1:109" s="1" customFormat="1" ht="34.5" customHeight="1">
      <c r="A16" s="5" t="s">
        <v>97</v>
      </c>
      <c r="B16" s="3"/>
      <c r="C16" s="3"/>
      <c r="D16" s="3"/>
      <c r="E16" s="3"/>
      <c r="F16" s="3"/>
      <c r="G16" s="3"/>
      <c r="H16" s="135"/>
    </row>
  </sheetData>
  <hyperlinks>
    <hyperlink ref="A16" location="Contents!A1" display="&lt;&lt; link back to contents &gt;&gt;"/>
    <hyperlink ref="A15" r:id="rId1"/>
  </hyperlinks>
  <pageMargins left="0.7" right="0.7" top="0.75" bottom="0.75"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5"/>
  <sheetViews>
    <sheetView showGridLines="0" topLeftCell="A107" workbookViewId="0">
      <selection activeCell="F111" sqref="F111"/>
    </sheetView>
  </sheetViews>
  <sheetFormatPr defaultColWidth="8.7265625" defaultRowHeight="23.65" customHeight="1"/>
  <cols>
    <col min="1" max="1" width="29.453125" style="3" customWidth="1"/>
    <col min="2" max="2" width="37.54296875" style="163" customWidth="1"/>
    <col min="3" max="3" width="24" style="165" customWidth="1"/>
    <col min="4" max="72" width="9.54296875" style="3" bestFit="1" customWidth="1"/>
    <col min="73" max="16384" width="8.7265625" style="3"/>
  </cols>
  <sheetData>
    <row r="1" spans="1:109" ht="23.65" customHeight="1" thickBot="1">
      <c r="A1" s="115" t="s">
        <v>855</v>
      </c>
      <c r="D1" s="23"/>
      <c r="E1" s="23"/>
      <c r="F1" s="23"/>
      <c r="G1" s="23"/>
      <c r="H1" s="23"/>
    </row>
    <row r="2" spans="1:109" ht="23.65" customHeight="1" thickTop="1">
      <c r="A2" s="114" t="s">
        <v>500</v>
      </c>
      <c r="D2" s="23"/>
      <c r="E2" s="23"/>
      <c r="F2" s="23"/>
      <c r="G2" s="23"/>
      <c r="H2" s="23"/>
    </row>
    <row r="3" spans="1:109" s="113" customFormat="1" ht="23.65" customHeight="1">
      <c r="A3" s="3" t="s">
        <v>484</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ht="23.65" customHeight="1">
      <c r="A4" s="46" t="s">
        <v>485</v>
      </c>
      <c r="D4" s="23"/>
      <c r="E4" s="23"/>
      <c r="F4" s="23"/>
      <c r="G4" s="23"/>
      <c r="H4" s="23"/>
      <c r="I4" s="23"/>
      <c r="J4" s="23"/>
      <c r="K4" s="23"/>
      <c r="L4" s="23"/>
      <c r="M4" s="23"/>
      <c r="N4" s="23"/>
    </row>
    <row r="5" spans="1:109" ht="23.65" customHeight="1">
      <c r="A5" s="46" t="s">
        <v>776</v>
      </c>
      <c r="D5" s="23"/>
      <c r="E5" s="23"/>
      <c r="F5" s="23"/>
      <c r="G5" s="23"/>
      <c r="H5" s="23"/>
      <c r="I5" s="23"/>
      <c r="J5" s="23"/>
      <c r="K5" s="23"/>
      <c r="L5" s="23"/>
      <c r="M5" s="23"/>
      <c r="N5" s="23"/>
    </row>
    <row r="6" spans="1:109" ht="23.65" customHeight="1">
      <c r="A6" s="46" t="s">
        <v>856</v>
      </c>
      <c r="D6" s="23"/>
      <c r="E6" s="23"/>
      <c r="F6" s="23"/>
      <c r="G6" s="23"/>
      <c r="H6" s="23"/>
      <c r="I6" s="23"/>
      <c r="J6" s="23"/>
      <c r="K6" s="23"/>
      <c r="L6" s="23"/>
      <c r="M6" s="23"/>
      <c r="N6" s="23"/>
    </row>
    <row r="7" spans="1:109" s="1" customFormat="1" ht="19.149999999999999" customHeight="1">
      <c r="A7" s="5" t="s">
        <v>97</v>
      </c>
      <c r="B7" s="3"/>
      <c r="C7" s="3"/>
      <c r="D7" s="3"/>
      <c r="E7" s="3"/>
      <c r="F7" s="3"/>
      <c r="G7" s="3"/>
      <c r="H7" s="135"/>
    </row>
    <row r="8" spans="1:109" ht="23.65" customHeight="1">
      <c r="A8" s="131" t="s">
        <v>1078</v>
      </c>
      <c r="B8" s="155" t="s">
        <v>486</v>
      </c>
      <c r="C8" s="84" t="s">
        <v>140</v>
      </c>
    </row>
    <row r="9" spans="1:109" ht="23.65" customHeight="1">
      <c r="A9" s="169" t="s">
        <v>669</v>
      </c>
      <c r="B9" s="155">
        <v>1849521.42167173</v>
      </c>
      <c r="C9" s="84"/>
    </row>
    <row r="10" spans="1:109" ht="23.65" customHeight="1">
      <c r="A10" s="169" t="s">
        <v>670</v>
      </c>
      <c r="B10" s="155">
        <v>1851402.3551132507</v>
      </c>
      <c r="C10" s="84"/>
    </row>
    <row r="11" spans="1:109" ht="23.65" customHeight="1">
      <c r="A11" s="169" t="s">
        <v>671</v>
      </c>
      <c r="B11" s="155">
        <v>1853062.4272391261</v>
      </c>
      <c r="C11" s="84"/>
    </row>
    <row r="12" spans="1:109" ht="23.65" customHeight="1">
      <c r="A12" s="169" t="s">
        <v>672</v>
      </c>
      <c r="B12" s="155">
        <v>1875195.6301086748</v>
      </c>
      <c r="C12" s="84"/>
    </row>
    <row r="13" spans="1:109" ht="23.65" customHeight="1">
      <c r="A13" s="169" t="s">
        <v>673</v>
      </c>
      <c r="B13" s="155">
        <v>1882948.5030404772</v>
      </c>
      <c r="C13" s="84"/>
    </row>
    <row r="14" spans="1:109" ht="23.65" customHeight="1">
      <c r="A14" s="169" t="s">
        <v>674</v>
      </c>
      <c r="B14" s="155">
        <v>1893856.0775225307</v>
      </c>
      <c r="C14" s="84"/>
    </row>
    <row r="15" spans="1:109" ht="23.65" customHeight="1">
      <c r="A15" s="169" t="s">
        <v>675</v>
      </c>
      <c r="B15" s="155">
        <v>1907646.3557784595</v>
      </c>
      <c r="C15" s="84"/>
    </row>
    <row r="16" spans="1:109" ht="23.65" customHeight="1">
      <c r="A16" s="169" t="s">
        <v>676</v>
      </c>
      <c r="B16" s="155">
        <v>1908124.4800053327</v>
      </c>
      <c r="C16" s="84"/>
    </row>
    <row r="17" spans="1:3" ht="23.65" customHeight="1">
      <c r="A17" s="169" t="s">
        <v>677</v>
      </c>
      <c r="B17" s="155">
        <v>1906321.3964124767</v>
      </c>
      <c r="C17" s="84"/>
    </row>
    <row r="18" spans="1:3" ht="23.65" customHeight="1">
      <c r="A18" s="169" t="s">
        <v>678</v>
      </c>
      <c r="B18" s="155">
        <v>1907929.1659618034</v>
      </c>
      <c r="C18" s="84"/>
    </row>
    <row r="19" spans="1:3" ht="23.65" customHeight="1">
      <c r="A19" s="169" t="s">
        <v>679</v>
      </c>
      <c r="B19" s="155">
        <v>1907001.5762997693</v>
      </c>
      <c r="C19" s="84"/>
    </row>
    <row r="20" spans="1:3" ht="23.65" customHeight="1">
      <c r="A20" s="169" t="s">
        <v>680</v>
      </c>
      <c r="B20" s="155">
        <v>1891447.3182142144</v>
      </c>
      <c r="C20" s="84"/>
    </row>
    <row r="21" spans="1:3" ht="23.65" customHeight="1">
      <c r="A21" s="169" t="s">
        <v>681</v>
      </c>
      <c r="B21" s="155">
        <v>1897876.3195426711</v>
      </c>
      <c r="C21" s="84">
        <f>(hotel_rooms_sold[[#This Row],[Estimated Rooms sold in Hotels]]-B9)/B9</f>
        <v>2.6144545991381093E-2</v>
      </c>
    </row>
    <row r="22" spans="1:3" ht="23.65" customHeight="1">
      <c r="A22" s="169" t="s">
        <v>682</v>
      </c>
      <c r="B22" s="155">
        <v>1880403.0685369316</v>
      </c>
      <c r="C22" s="84">
        <f>(hotel_rooms_sold[[#This Row],[Estimated Rooms sold in Hotels]]-B10)/B10</f>
        <v>1.5664187389405691E-2</v>
      </c>
    </row>
    <row r="23" spans="1:3" ht="23.65" customHeight="1">
      <c r="A23" s="169" t="s">
        <v>683</v>
      </c>
      <c r="B23" s="155">
        <v>1879771.915964352</v>
      </c>
      <c r="C23" s="84">
        <f>(hotel_rooms_sold[[#This Row],[Estimated Rooms sold in Hotels]]-B11)/B11</f>
        <v>1.4413701520579811E-2</v>
      </c>
    </row>
    <row r="24" spans="1:3" ht="23.65" customHeight="1">
      <c r="A24" s="169" t="s">
        <v>684</v>
      </c>
      <c r="B24" s="155">
        <v>1873411.2333054063</v>
      </c>
      <c r="C24" s="84">
        <f>(hotel_rooms_sold[[#This Row],[Estimated Rooms sold in Hotels]]-B12)/B12</f>
        <v>-9.5157901107366155E-4</v>
      </c>
    </row>
    <row r="25" spans="1:3" ht="23.65" customHeight="1">
      <c r="A25" s="169" t="s">
        <v>685</v>
      </c>
      <c r="B25" s="155">
        <v>1869576.4094018522</v>
      </c>
      <c r="C25" s="84">
        <f>(hotel_rooms_sold[[#This Row],[Estimated Rooms sold in Hotels]]-B13)/B13</f>
        <v>-7.1016778297614122E-3</v>
      </c>
    </row>
    <row r="26" spans="1:3" ht="23.65" customHeight="1">
      <c r="A26" s="169" t="s">
        <v>686</v>
      </c>
      <c r="B26" s="155">
        <v>1866226.4720209199</v>
      </c>
      <c r="C26" s="84">
        <f>(hotel_rooms_sold[[#This Row],[Estimated Rooms sold in Hotels]]-B14)/B14</f>
        <v>-1.458907349377613E-2</v>
      </c>
    </row>
    <row r="27" spans="1:3" ht="23.65" customHeight="1">
      <c r="A27" s="169" t="s">
        <v>687</v>
      </c>
      <c r="B27" s="155">
        <v>1873676.9647953967</v>
      </c>
      <c r="C27" s="84">
        <f>(hotel_rooms_sold[[#This Row],[Estimated Rooms sold in Hotels]]-B15)/B15</f>
        <v>-1.7806964524722295E-2</v>
      </c>
    </row>
    <row r="28" spans="1:3" ht="23.65" customHeight="1">
      <c r="A28" s="169" t="s">
        <v>688</v>
      </c>
      <c r="B28" s="155">
        <v>1903011.1811197884</v>
      </c>
      <c r="C28" s="84">
        <f>(hotel_rooms_sold[[#This Row],[Estimated Rooms sold in Hotels]]-B16)/B16</f>
        <v>-2.6797512107438639E-3</v>
      </c>
    </row>
    <row r="29" spans="1:3" ht="23.65" customHeight="1">
      <c r="A29" s="169" t="s">
        <v>689</v>
      </c>
      <c r="B29" s="155">
        <v>1922431.1725288606</v>
      </c>
      <c r="C29" s="84">
        <f>(hotel_rooms_sold[[#This Row],[Estimated Rooms sold in Hotels]]-B17)/B17</f>
        <v>8.4507135820334877E-3</v>
      </c>
    </row>
    <row r="30" spans="1:3" ht="23.65" customHeight="1">
      <c r="A30" s="169" t="s">
        <v>690</v>
      </c>
      <c r="B30" s="155">
        <v>1944377.5885761529</v>
      </c>
      <c r="C30" s="84">
        <f>(hotel_rooms_sold[[#This Row],[Estimated Rooms sold in Hotels]]-B18)/B18</f>
        <v>1.9103656081474889E-2</v>
      </c>
    </row>
    <row r="31" spans="1:3" ht="23.65" customHeight="1">
      <c r="A31" s="169" t="s">
        <v>691</v>
      </c>
      <c r="B31" s="155">
        <v>1966225.4702924495</v>
      </c>
      <c r="C31" s="84">
        <f>(hotel_rooms_sold[[#This Row],[Estimated Rooms sold in Hotels]]-B19)/B19</f>
        <v>3.1056027812832013E-2</v>
      </c>
    </row>
    <row r="32" spans="1:3" ht="23.65" customHeight="1">
      <c r="A32" s="169" t="s">
        <v>692</v>
      </c>
      <c r="B32" s="155">
        <v>1992317.8115490316</v>
      </c>
      <c r="C32" s="84">
        <f>(hotel_rooms_sold[[#This Row],[Estimated Rooms sold in Hotels]]-B20)/B20</f>
        <v>5.3329792674348876E-2</v>
      </c>
    </row>
    <row r="33" spans="1:73" ht="23.65" customHeight="1">
      <c r="A33" s="169" t="s">
        <v>693</v>
      </c>
      <c r="B33" s="155">
        <v>2016024.3900910101</v>
      </c>
      <c r="C33" s="84">
        <f>(hotel_rooms_sold[[#This Row],[Estimated Rooms sold in Hotels]]-B21)/B21</f>
        <v>6.2252776607070501E-2</v>
      </c>
    </row>
    <row r="34" spans="1:73" ht="23.65" customHeight="1">
      <c r="A34" s="169" t="s">
        <v>694</v>
      </c>
      <c r="B34" s="155">
        <v>2056265.3827732939</v>
      </c>
      <c r="C34" s="84">
        <f>(hotel_rooms_sold[[#This Row],[Estimated Rooms sold in Hotels]]-B22)/B22</f>
        <v>9.3523732852230368E-2</v>
      </c>
    </row>
    <row r="35" spans="1:73" ht="23.65" customHeight="1">
      <c r="A35" s="169" t="s">
        <v>695</v>
      </c>
      <c r="B35" s="155">
        <v>2064661.223217692</v>
      </c>
      <c r="C35" s="84">
        <f>(hotel_rooms_sold[[#This Row],[Estimated Rooms sold in Hotels]]-B23)/B23</f>
        <v>9.8357309034744766E-2</v>
      </c>
    </row>
    <row r="36" spans="1:73" ht="23.65" customHeight="1">
      <c r="A36" s="169" t="s">
        <v>696</v>
      </c>
      <c r="B36" s="155">
        <v>2071677.8162868996</v>
      </c>
      <c r="C36" s="84">
        <f>(hotel_rooms_sold[[#This Row],[Estimated Rooms sold in Hotels]]-B24)/B24</f>
        <v>0.10583185338953907</v>
      </c>
    </row>
    <row r="37" spans="1:73" ht="23.65" customHeight="1">
      <c r="A37" s="169" t="s">
        <v>697</v>
      </c>
      <c r="B37" s="155">
        <v>2079349.7005975267</v>
      </c>
      <c r="C37" s="84">
        <f>(hotel_rooms_sold[[#This Row],[Estimated Rooms sold in Hotels]]-B25)/B25</f>
        <v>0.11220364684789157</v>
      </c>
    </row>
    <row r="38" spans="1:73" ht="23.65" customHeight="1">
      <c r="A38" s="169" t="s">
        <v>698</v>
      </c>
      <c r="B38" s="155">
        <v>2084692.8665591073</v>
      </c>
      <c r="C38" s="84">
        <f>(hotel_rooms_sold[[#This Row],[Estimated Rooms sold in Hotels]]-B26)/B26</f>
        <v>0.11706317417178855</v>
      </c>
    </row>
    <row r="39" spans="1:73" ht="23.65" customHeight="1">
      <c r="A39" s="169" t="s">
        <v>699</v>
      </c>
      <c r="B39" s="155">
        <v>2092588.8883795021</v>
      </c>
      <c r="C39" s="84">
        <f>(hotel_rooms_sold[[#This Row],[Estimated Rooms sold in Hotels]]-B27)/B27</f>
        <v>0.11683546721086491</v>
      </c>
    </row>
    <row r="40" spans="1:73" ht="23.65" customHeight="1">
      <c r="A40" s="169" t="s">
        <v>700</v>
      </c>
      <c r="B40" s="155">
        <v>2087625.980334908</v>
      </c>
      <c r="C40" s="84">
        <f>(hotel_rooms_sold[[#This Row],[Estimated Rooms sold in Hotels]]-B28)/B28</f>
        <v>9.7011936160294507E-2</v>
      </c>
    </row>
    <row r="41" spans="1:73" s="11" customFormat="1" ht="23.65" customHeight="1">
      <c r="A41" s="169" t="s">
        <v>701</v>
      </c>
      <c r="B41" s="95">
        <v>2090456.6564944026</v>
      </c>
      <c r="C41" s="84">
        <f>(hotel_rooms_sold[[#This Row],[Estimated Rooms sold in Hotels]]-B29)/B29</f>
        <v>8.7402600606248465E-2</v>
      </c>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row>
    <row r="42" spans="1:73" ht="23.65" customHeight="1">
      <c r="A42" s="169" t="s">
        <v>702</v>
      </c>
      <c r="B42" s="95">
        <v>2091495.933747893</v>
      </c>
      <c r="C42" s="84">
        <f>(hotel_rooms_sold[[#This Row],[Estimated Rooms sold in Hotels]]-B30)/B30</f>
        <v>7.5663464769450073E-2</v>
      </c>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row>
    <row r="43" spans="1:73" ht="23.65" customHeight="1">
      <c r="A43" s="169" t="s">
        <v>703</v>
      </c>
      <c r="B43" s="95">
        <v>2100027.0173590835</v>
      </c>
      <c r="C43" s="84">
        <f>(hotel_rooms_sold[[#This Row],[Estimated Rooms sold in Hotels]]-B31)/B31</f>
        <v>6.8049951080499882E-2</v>
      </c>
    </row>
    <row r="44" spans="1:73" ht="23.65" customHeight="1">
      <c r="A44" s="169" t="s">
        <v>704</v>
      </c>
      <c r="B44" s="155">
        <v>2105129.2253709296</v>
      </c>
      <c r="C44" s="84">
        <f>(hotel_rooms_sold[[#This Row],[Estimated Rooms sold in Hotels]]-B32)/B32</f>
        <v>5.6623201965045326E-2</v>
      </c>
    </row>
    <row r="45" spans="1:73" ht="23.65" customHeight="1">
      <c r="A45" s="169" t="s">
        <v>705</v>
      </c>
      <c r="B45" s="155">
        <v>2105193.6179806227</v>
      </c>
      <c r="C45" s="84">
        <f>(hotel_rooms_sold[[#This Row],[Estimated Rooms sold in Hotels]]-B33)/B33</f>
        <v>4.4230232693557421E-2</v>
      </c>
    </row>
    <row r="46" spans="1:73" ht="23.65" customHeight="1">
      <c r="A46" s="169" t="s">
        <v>706</v>
      </c>
      <c r="B46" s="155">
        <v>2106929.9175392087</v>
      </c>
      <c r="C46" s="84">
        <f>(hotel_rooms_sold[[#This Row],[Estimated Rooms sold in Hotels]]-B34)/B34</f>
        <v>2.4639103099417695E-2</v>
      </c>
    </row>
    <row r="47" spans="1:73" ht="23.65" customHeight="1">
      <c r="A47" s="169" t="s">
        <v>707</v>
      </c>
      <c r="B47" s="155">
        <v>2114931.6451519066</v>
      </c>
      <c r="C47" s="84">
        <f>(hotel_rooms_sold[[#This Row],[Estimated Rooms sold in Hotels]]-B35)/B35</f>
        <v>2.4348024445322903E-2</v>
      </c>
    </row>
    <row r="48" spans="1:73" ht="23.65" customHeight="1">
      <c r="A48" s="169" t="s">
        <v>708</v>
      </c>
      <c r="B48" s="155">
        <v>2128500.4006096423</v>
      </c>
      <c r="C48" s="84">
        <f>(hotel_rooms_sold[[#This Row],[Estimated Rooms sold in Hotels]]-B36)/B36</f>
        <v>2.7428292119566475E-2</v>
      </c>
    </row>
    <row r="49" spans="1:3" ht="23.65" customHeight="1">
      <c r="A49" s="169" t="s">
        <v>709</v>
      </c>
      <c r="B49" s="155">
        <v>2132213.7551914225</v>
      </c>
      <c r="C49" s="84">
        <f>(hotel_rooms_sold[[#This Row],[Estimated Rooms sold in Hotels]]-B37)/B37</f>
        <v>2.5423359321765194E-2</v>
      </c>
    </row>
    <row r="50" spans="1:3" ht="23.65" customHeight="1">
      <c r="A50" s="169" t="s">
        <v>710</v>
      </c>
      <c r="B50" s="155">
        <v>2149106.4128780211</v>
      </c>
      <c r="C50" s="84">
        <f>(hotel_rooms_sold[[#This Row],[Estimated Rooms sold in Hotels]]-B38)/B38</f>
        <v>3.0898338720385068E-2</v>
      </c>
    </row>
    <row r="51" spans="1:3" ht="23.65" customHeight="1">
      <c r="A51" s="169" t="s">
        <v>711</v>
      </c>
      <c r="B51" s="155">
        <v>2157475.239653246</v>
      </c>
      <c r="C51" s="84">
        <f>(hotel_rooms_sold[[#This Row],[Estimated Rooms sold in Hotels]]-B39)/B39</f>
        <v>3.1007691780296033E-2</v>
      </c>
    </row>
    <row r="52" spans="1:3" ht="23.65" customHeight="1">
      <c r="A52" s="169" t="s">
        <v>712</v>
      </c>
      <c r="B52" s="155">
        <v>2163130.2715394688</v>
      </c>
      <c r="C52" s="84">
        <f>(hotel_rooms_sold[[#This Row],[Estimated Rooms sold in Hotels]]-B40)/B40</f>
        <v>3.6167537631644146E-2</v>
      </c>
    </row>
    <row r="53" spans="1:3" ht="23.65" customHeight="1">
      <c r="A53" s="169" t="s">
        <v>713</v>
      </c>
      <c r="B53" s="155">
        <v>2169948.4579318175</v>
      </c>
      <c r="C53" s="84">
        <f>(hotel_rooms_sold[[#This Row],[Estimated Rooms sold in Hotels]]-B41)/B41</f>
        <v>3.8026046218398502E-2</v>
      </c>
    </row>
    <row r="54" spans="1:3" ht="23.65" customHeight="1">
      <c r="A54" s="169" t="s">
        <v>714</v>
      </c>
      <c r="B54" s="155">
        <v>2180901.4680421674</v>
      </c>
      <c r="C54" s="84">
        <f>(hotel_rooms_sold[[#This Row],[Estimated Rooms sold in Hotels]]-B42)/B42</f>
        <v>4.2747170984962224E-2</v>
      </c>
    </row>
    <row r="55" spans="1:3" ht="23.65" customHeight="1">
      <c r="A55" s="169" t="s">
        <v>715</v>
      </c>
      <c r="B55" s="155">
        <v>2192852.1440155408</v>
      </c>
      <c r="C55" s="84">
        <f>(hotel_rooms_sold[[#This Row],[Estimated Rooms sold in Hotels]]-B43)/B43</f>
        <v>4.4201872589806381E-2</v>
      </c>
    </row>
    <row r="56" spans="1:3" ht="23.65" customHeight="1">
      <c r="A56" s="169" t="s">
        <v>716</v>
      </c>
      <c r="B56" s="155">
        <v>2200077.874126289</v>
      </c>
      <c r="C56" s="84">
        <f>(hotel_rooms_sold[[#This Row],[Estimated Rooms sold in Hotels]]-B44)/B44</f>
        <v>4.5103477549521577E-2</v>
      </c>
    </row>
    <row r="57" spans="1:3" ht="23.65" customHeight="1">
      <c r="A57" s="169" t="s">
        <v>717</v>
      </c>
      <c r="B57" s="155">
        <v>2211912.2785237655</v>
      </c>
      <c r="C57" s="84">
        <f>(hotel_rooms_sold[[#This Row],[Estimated Rooms sold in Hotels]]-B45)/B45</f>
        <v>5.0693038223016837E-2</v>
      </c>
    </row>
    <row r="58" spans="1:3" ht="23.65" customHeight="1">
      <c r="A58" s="169" t="s">
        <v>718</v>
      </c>
      <c r="B58" s="155">
        <v>2212884.865800255</v>
      </c>
      <c r="C58" s="84">
        <f>(hotel_rooms_sold[[#This Row],[Estimated Rooms sold in Hotels]]-B46)/B46</f>
        <v>5.0288786247240973E-2</v>
      </c>
    </row>
    <row r="59" spans="1:3" ht="23.65" customHeight="1">
      <c r="A59" s="169" t="s">
        <v>719</v>
      </c>
      <c r="B59" s="155">
        <v>2228647.8001340325</v>
      </c>
      <c r="C59" s="84">
        <f>(hotel_rooms_sold[[#This Row],[Estimated Rooms sold in Hotels]]-B47)/B47</f>
        <v>5.3768241277584221E-2</v>
      </c>
    </row>
    <row r="60" spans="1:3" ht="23.65" customHeight="1">
      <c r="A60" s="169" t="s">
        <v>720</v>
      </c>
      <c r="B60" s="155">
        <v>2229625.1106077698</v>
      </c>
      <c r="C60" s="84">
        <f>(hotel_rooms_sold[[#This Row],[Estimated Rooms sold in Hotels]]-B48)/B48</f>
        <v>4.7509838367502083E-2</v>
      </c>
    </row>
    <row r="61" spans="1:3" ht="23.65" customHeight="1">
      <c r="A61" s="169" t="s">
        <v>721</v>
      </c>
      <c r="B61" s="155">
        <v>2229757.0247861431</v>
      </c>
      <c r="C61" s="84">
        <f>(hotel_rooms_sold[[#This Row],[Estimated Rooms sold in Hotels]]-B49)/B49</f>
        <v>4.5747415969541703E-2</v>
      </c>
    </row>
    <row r="62" spans="1:3" ht="23.65" customHeight="1">
      <c r="A62" s="169" t="s">
        <v>722</v>
      </c>
      <c r="B62" s="155">
        <v>2235305.9964482239</v>
      </c>
      <c r="C62" s="84">
        <f>(hotel_rooms_sold[[#This Row],[Estimated Rooms sold in Hotels]]-B50)/B50</f>
        <v>4.0109499954805318E-2</v>
      </c>
    </row>
    <row r="63" spans="1:3" ht="23.65" customHeight="1">
      <c r="A63" s="169" t="s">
        <v>723</v>
      </c>
      <c r="B63" s="155">
        <v>2253968.8063452491</v>
      </c>
      <c r="C63" s="84">
        <f>(hotel_rooms_sold[[#This Row],[Estimated Rooms sold in Hotels]]-B51)/B51</f>
        <v>4.4725225540716611E-2</v>
      </c>
    </row>
    <row r="64" spans="1:3" ht="23.65" customHeight="1">
      <c r="A64" s="169" t="s">
        <v>724</v>
      </c>
      <c r="B64" s="155">
        <v>2284090.9828568534</v>
      </c>
      <c r="C64" s="84">
        <f>(hotel_rooms_sold[[#This Row],[Estimated Rooms sold in Hotels]]-B52)/B52</f>
        <v>5.5919291088880475E-2</v>
      </c>
    </row>
    <row r="65" spans="1:3" ht="23.65" customHeight="1">
      <c r="A65" s="169" t="s">
        <v>725</v>
      </c>
      <c r="B65" s="155">
        <v>2301985.6522921794</v>
      </c>
      <c r="C65" s="84">
        <f>(hotel_rooms_sold[[#This Row],[Estimated Rooms sold in Hotels]]-B53)/B53</f>
        <v>6.0848078615750548E-2</v>
      </c>
    </row>
    <row r="66" spans="1:3" ht="23.65" customHeight="1">
      <c r="A66" s="169" t="s">
        <v>726</v>
      </c>
      <c r="B66" s="155">
        <v>2307021.9520261083</v>
      </c>
      <c r="C66" s="84">
        <f>(hotel_rooms_sold[[#This Row],[Estimated Rooms sold in Hotels]]-B54)/B54</f>
        <v>5.7829519504685109E-2</v>
      </c>
    </row>
    <row r="67" spans="1:3" ht="23.65" customHeight="1">
      <c r="A67" s="169" t="s">
        <v>727</v>
      </c>
      <c r="B67" s="155">
        <v>2308807.605752626</v>
      </c>
      <c r="C67" s="84">
        <f>(hotel_rooms_sold[[#This Row],[Estimated Rooms sold in Hotels]]-B55)/B55</f>
        <v>5.2878832735502188E-2</v>
      </c>
    </row>
    <row r="68" spans="1:3" ht="23.65" customHeight="1">
      <c r="A68" s="169" t="s">
        <v>728</v>
      </c>
      <c r="B68" s="155">
        <v>2313087.6293088133</v>
      </c>
      <c r="C68" s="84">
        <f>(hotel_rooms_sold[[#This Row],[Estimated Rooms sold in Hotels]]-B56)/B56</f>
        <v>5.1366252309320404E-2</v>
      </c>
    </row>
    <row r="69" spans="1:3" ht="23.65" customHeight="1">
      <c r="A69" s="169" t="s">
        <v>729</v>
      </c>
      <c r="B69" s="155">
        <v>2312089.4683966869</v>
      </c>
      <c r="C69" s="84">
        <f>(hotel_rooms_sold[[#This Row],[Estimated Rooms sold in Hotels]]-B57)/B57</f>
        <v>4.5289856584990747E-2</v>
      </c>
    </row>
    <row r="70" spans="1:3" ht="23.65" customHeight="1">
      <c r="A70" s="169" t="s">
        <v>730</v>
      </c>
      <c r="B70" s="155">
        <v>2318322.6202500514</v>
      </c>
      <c r="C70" s="84">
        <f>(hotel_rooms_sold[[#This Row],[Estimated Rooms sold in Hotels]]-B58)/B58</f>
        <v>4.7647193977110279E-2</v>
      </c>
    </row>
    <row r="71" spans="1:3" ht="23.65" customHeight="1">
      <c r="A71" s="169" t="s">
        <v>731</v>
      </c>
      <c r="B71" s="155">
        <v>2297283.8186784051</v>
      </c>
      <c r="C71" s="84">
        <f>(hotel_rooms_sold[[#This Row],[Estimated Rooms sold in Hotels]]-B59)/B59</f>
        <v>3.0797158052629409E-2</v>
      </c>
    </row>
    <row r="72" spans="1:3" ht="23.65" customHeight="1">
      <c r="A72" s="169" t="s">
        <v>732</v>
      </c>
      <c r="B72" s="155">
        <v>2199186.9784810264</v>
      </c>
      <c r="C72" s="84">
        <f>(hotel_rooms_sold[[#This Row],[Estimated Rooms sold in Hotels]]-B60)/B60</f>
        <v>-1.3651681613168754E-2</v>
      </c>
    </row>
    <row r="73" spans="1:3" ht="23.65" customHeight="1">
      <c r="A73" s="169" t="s">
        <v>733</v>
      </c>
      <c r="B73" s="155">
        <v>2026898.4516859169</v>
      </c>
      <c r="C73" s="84">
        <f>(hotel_rooms_sold[[#This Row],[Estimated Rooms sold in Hotels]]-B61)/B61</f>
        <v>-9.097788272230356E-2</v>
      </c>
    </row>
    <row r="74" spans="1:3" ht="23.65" customHeight="1">
      <c r="A74" s="169" t="s">
        <v>734</v>
      </c>
      <c r="B74" s="155">
        <v>1817846.3208624469</v>
      </c>
      <c r="C74" s="84">
        <f>(hotel_rooms_sold[[#This Row],[Estimated Rooms sold in Hotels]]-B62)/B62</f>
        <v>-0.18675728345429982</v>
      </c>
    </row>
    <row r="75" spans="1:3" ht="23.65" customHeight="1">
      <c r="A75" s="169" t="s">
        <v>735</v>
      </c>
      <c r="B75" s="155">
        <v>1589961.0291345678</v>
      </c>
      <c r="C75" s="84">
        <f>(hotel_rooms_sold[[#This Row],[Estimated Rooms sold in Hotels]]-B63)/B63</f>
        <v>-0.29459492755241468</v>
      </c>
    </row>
    <row r="76" spans="1:3" ht="23.65" customHeight="1">
      <c r="A76" s="169" t="s">
        <v>736</v>
      </c>
      <c r="B76" s="155">
        <v>1436654.7353007132</v>
      </c>
      <c r="C76" s="84">
        <f>(hotel_rooms_sold[[#This Row],[Estimated Rooms sold in Hotels]]-B64)/B64</f>
        <v>-0.3710168526195044</v>
      </c>
    </row>
    <row r="77" spans="1:3" ht="23.65" customHeight="1">
      <c r="A77" s="169" t="s">
        <v>737</v>
      </c>
      <c r="B77" s="155">
        <v>1364845.3419895736</v>
      </c>
      <c r="C77" s="84">
        <f>(hotel_rooms_sold[[#This Row],[Estimated Rooms sold in Hotels]]-B65)/B65</f>
        <v>-0.40710084763971388</v>
      </c>
    </row>
    <row r="78" spans="1:3" ht="23.65" customHeight="1">
      <c r="A78" s="169" t="s">
        <v>1077</v>
      </c>
      <c r="B78" s="155">
        <v>1269906.6682355895</v>
      </c>
      <c r="C78" s="84">
        <f>(hotel_rooms_sold[[#This Row],[Estimated Rooms sold in Hotels]]-B66)/B66</f>
        <v>-0.44954721080121818</v>
      </c>
    </row>
    <row r="79" spans="1:3" ht="23.65" customHeight="1">
      <c r="A79" s="169" t="s">
        <v>739</v>
      </c>
      <c r="B79" s="155">
        <v>1123496.3096963419</v>
      </c>
      <c r="C79" s="84">
        <f>(hotel_rooms_sold[[#This Row],[Estimated Rooms sold in Hotels]]-B67)/B67</f>
        <v>-0.51338677727107362</v>
      </c>
    </row>
    <row r="80" spans="1:3" ht="23.65" customHeight="1">
      <c r="A80" s="169" t="s">
        <v>740</v>
      </c>
      <c r="B80" s="155">
        <v>949551.81585821696</v>
      </c>
      <c r="C80" s="84">
        <f>(hotel_rooms_sold[[#This Row],[Estimated Rooms sold in Hotels]]-B68)/B68</f>
        <v>-0.58948731391470977</v>
      </c>
    </row>
    <row r="81" spans="1:3" ht="23.65" customHeight="1">
      <c r="A81" s="169" t="s">
        <v>741</v>
      </c>
      <c r="B81" s="155">
        <v>834788</v>
      </c>
      <c r="C81" s="84">
        <f>(hotel_rooms_sold[[#This Row],[Estimated Rooms sold in Hotels]]-B69)/B69</f>
        <v>-0.63894649778458534</v>
      </c>
    </row>
    <row r="82" spans="1:3" ht="23.65" customHeight="1">
      <c r="A82" s="169" t="s">
        <v>742</v>
      </c>
      <c r="B82" s="155">
        <v>684251</v>
      </c>
      <c r="C82" s="84">
        <f>(hotel_rooms_sold[[#This Row],[Estimated Rooms sold in Hotels]]-B70)/B70</f>
        <v>-0.70485082877455707</v>
      </c>
    </row>
    <row r="83" spans="1:3" ht="23.65" customHeight="1">
      <c r="A83" s="169" t="s">
        <v>743</v>
      </c>
      <c r="B83" s="155">
        <v>541585</v>
      </c>
      <c r="C83" s="84">
        <f>(hotel_rooms_sold[[#This Row],[Estimated Rooms sold in Hotels]]-B71)/B71</f>
        <v>-0.76424985210945062</v>
      </c>
    </row>
    <row r="84" spans="1:3" ht="23.65" customHeight="1">
      <c r="A84" s="169" t="s">
        <v>744</v>
      </c>
      <c r="B84" s="155">
        <v>467317</v>
      </c>
      <c r="C84" s="84">
        <f>(hotel_rooms_sold[[#This Row],[Estimated Rooms sold in Hotels]]-B72)/B72</f>
        <v>-0.78750465305011275</v>
      </c>
    </row>
    <row r="85" spans="1:3" ht="23.65" customHeight="1">
      <c r="A85" s="299" t="s">
        <v>745</v>
      </c>
      <c r="B85" s="300">
        <v>467317</v>
      </c>
      <c r="C85" s="84">
        <f>(hotel_rooms_sold[[#This Row],[Estimated Rooms sold in Hotels]]-B73)/B73</f>
        <v>-0.76944232227751774</v>
      </c>
    </row>
    <row r="86" spans="1:3" ht="23.65" customHeight="1">
      <c r="A86" s="299" t="s">
        <v>746</v>
      </c>
      <c r="B86" s="300">
        <v>507648.61086583999</v>
      </c>
      <c r="C86" s="84">
        <f>(hotel_rooms_sold[[#This Row],[Estimated Rooms sold in Hotels]]-B74)/B74</f>
        <v>-0.72074173430403365</v>
      </c>
    </row>
    <row r="87" spans="1:3" ht="23.65" customHeight="1">
      <c r="A87" s="169" t="s">
        <v>1000</v>
      </c>
      <c r="B87" s="300">
        <v>671880.61086583999</v>
      </c>
      <c r="C87" s="84">
        <f>(hotel_rooms_sold[[#This Row],[Estimated Rooms sold in Hotels]]-B75)/B75</f>
        <v>-0.57742322072412589</v>
      </c>
    </row>
    <row r="88" spans="1:3" ht="23.65" customHeight="1">
      <c r="A88" s="169" t="s">
        <v>760</v>
      </c>
      <c r="B88" s="155">
        <v>767016.61086583999</v>
      </c>
      <c r="C88" s="84">
        <f>(hotel_rooms_sold[[#This Row],[Estimated Rooms sold in Hotels]]-B76)/B76</f>
        <v>-0.46610929402930484</v>
      </c>
    </row>
    <row r="89" spans="1:3" ht="23.65" customHeight="1">
      <c r="A89" s="169" t="s">
        <v>773</v>
      </c>
      <c r="B89" s="155">
        <v>830414.80709298933</v>
      </c>
      <c r="C89" s="84">
        <f>(hotel_rooms_sold[[#This Row],[Estimated Rooms sold in Hotels]]-B77)/B77</f>
        <v>-0.39156856711510607</v>
      </c>
    </row>
    <row r="90" spans="1:3" ht="23.65" customHeight="1">
      <c r="A90" s="465" t="s">
        <v>996</v>
      </c>
      <c r="B90" s="466">
        <v>909475.50325325306</v>
      </c>
      <c r="C90" s="84">
        <f>(hotel_rooms_sold[[#This Row],[Estimated Rooms sold in Hotels]]-B78)/B78</f>
        <v>-0.28382492508927459</v>
      </c>
    </row>
    <row r="91" spans="1:3" ht="23.65" customHeight="1">
      <c r="A91" s="465" t="s">
        <v>997</v>
      </c>
      <c r="B91" s="466">
        <v>1051351.2147040924</v>
      </c>
      <c r="C91" s="84">
        <f>(hotel_rooms_sold[[#This Row],[Estimated Rooms sold in Hotels]]-B79)/B79</f>
        <v>-6.4214803706608398E-2</v>
      </c>
    </row>
    <row r="92" spans="1:3" ht="23.65" customHeight="1">
      <c r="A92" s="465" t="s">
        <v>1028</v>
      </c>
      <c r="B92" s="466">
        <v>1228713.098339685</v>
      </c>
      <c r="C92" s="84">
        <f>(hotel_rooms_sold[[#This Row],[Estimated Rooms sold in Hotels]]-B80)/B80</f>
        <v>0.29399267930329692</v>
      </c>
    </row>
    <row r="93" spans="1:3" ht="23.65" customHeight="1">
      <c r="A93" s="465" t="s">
        <v>1029</v>
      </c>
      <c r="B93" s="466">
        <v>1324516.5291461044</v>
      </c>
      <c r="C93" s="84">
        <f>(hotel_rooms_sold[[#This Row],[Estimated Rooms sold in Hotels]]-B81)/B81</f>
        <v>0.58665017842386857</v>
      </c>
    </row>
    <row r="94" spans="1:3" ht="23.65" customHeight="1">
      <c r="A94" s="465" t="s">
        <v>1093</v>
      </c>
      <c r="B94" s="466">
        <v>1429960.3937000877</v>
      </c>
      <c r="C94" s="84">
        <f>(hotel_rooms_sold[[#This Row],[Estimated Rooms sold in Hotels]]-B82)/B82</f>
        <v>1.0898184930677306</v>
      </c>
    </row>
    <row r="95" spans="1:3" ht="23.65" customHeight="1">
      <c r="A95" s="465" t="s">
        <v>1098</v>
      </c>
      <c r="B95" s="466">
        <v>1586057.9293608356</v>
      </c>
      <c r="C95" s="84">
        <f>(hotel_rooms_sold[[#This Row],[Estimated Rooms sold in Hotels]]-B83)/B83</f>
        <v>1.92854848151414</v>
      </c>
    </row>
    <row r="96" spans="1:3" ht="23.65" customHeight="1">
      <c r="A96" s="465" t="s">
        <v>1099</v>
      </c>
      <c r="B96" s="518">
        <v>1765956.5699545559</v>
      </c>
      <c r="C96" s="84">
        <f>(hotel_rooms_sold[[#This Row],[Estimated Rooms sold in Hotels]]-B84)/B84</f>
        <v>2.7789264459768335</v>
      </c>
    </row>
    <row r="97" spans="1:3" ht="23.65" customHeight="1">
      <c r="A97" s="169" t="s">
        <v>1209</v>
      </c>
      <c r="B97" s="518">
        <v>1957084.1971739721</v>
      </c>
      <c r="C97" s="84">
        <f>(hotel_rooms_sold[[#This Row],[Estimated Rooms sold in Hotels]]-B85)/B85</f>
        <v>3.1879156914342346</v>
      </c>
    </row>
    <row r="98" spans="1:3" ht="23.65" customHeight="1">
      <c r="A98" s="169" t="s">
        <v>1244</v>
      </c>
      <c r="B98" s="163">
        <v>2124733.4653051919</v>
      </c>
      <c r="C98" s="84">
        <f>(hotel_rooms_sold[[#This Row],[Estimated Rooms sold in Hotels]]-B86)/B86</f>
        <v>3.1854413068938956</v>
      </c>
    </row>
    <row r="99" spans="1:3" ht="23.65" customHeight="1">
      <c r="A99" s="169" t="s">
        <v>1264</v>
      </c>
      <c r="B99" s="163">
        <v>2181874.9538183524</v>
      </c>
      <c r="C99" s="84">
        <f>(hotel_rooms_sold[[#This Row],[Estimated Rooms sold in Hotels]]-B87)/B87</f>
        <v>2.2474146723874213</v>
      </c>
    </row>
    <row r="100" spans="1:3" ht="23.65" customHeight="1">
      <c r="A100" s="169" t="s">
        <v>1267</v>
      </c>
      <c r="B100" s="163">
        <v>2218539.6710767457</v>
      </c>
      <c r="C100" s="84">
        <f>(hotel_rooms_sold[[#This Row],[Estimated Rooms sold in Hotels]]-B88)/B88</f>
        <v>1.892427151704533</v>
      </c>
    </row>
    <row r="101" spans="1:3" ht="23.65" customHeight="1">
      <c r="A101" s="169" t="s">
        <v>1358</v>
      </c>
      <c r="B101" s="163">
        <v>2212624.7921878314</v>
      </c>
      <c r="C101" s="84">
        <f>(hotel_rooms_sold[[#This Row],[Estimated Rooms sold in Hotels]]-B89)/B89</f>
        <v>1.6644813812189925</v>
      </c>
    </row>
    <row r="102" spans="1:3" ht="23.65" customHeight="1">
      <c r="A102" s="539" t="s">
        <v>1359</v>
      </c>
      <c r="B102" s="540">
        <v>2239271.7118453323</v>
      </c>
      <c r="C102" s="84">
        <f>(hotel_rooms_sold[[#This Row],[Estimated Rooms sold in Hotels]]-B90)/B90</f>
        <v>1.462157258590596</v>
      </c>
    </row>
    <row r="103" spans="1:3" ht="23.65" customHeight="1">
      <c r="A103" s="539" t="s">
        <v>1374</v>
      </c>
      <c r="B103" s="540">
        <v>2246189.7429304547</v>
      </c>
      <c r="C103" s="84">
        <f>(hotel_rooms_sold[[#This Row],[Estimated Rooms sold in Hotels]]-B91)/B91</f>
        <v>1.1364789534795516</v>
      </c>
    </row>
    <row r="104" spans="1:3" ht="23.65" customHeight="1">
      <c r="A104" s="617" t="s">
        <v>1375</v>
      </c>
      <c r="B104" s="618">
        <v>2266437.6881421604</v>
      </c>
      <c r="C104" s="84">
        <f>(hotel_rooms_sold[[#This Row],[Estimated Rooms sold in Hotels]]-B92)/B92</f>
        <v>0.84456216117880945</v>
      </c>
    </row>
    <row r="105" spans="1:3" ht="23.65" customHeight="1">
      <c r="A105" s="617" t="s">
        <v>1398</v>
      </c>
      <c r="B105" s="618">
        <v>2289343.2614941807</v>
      </c>
      <c r="C105" s="84">
        <f>(hotel_rooms_sold[[#This Row],[Estimated Rooms sold in Hotels]]-B93)/B93</f>
        <v>0.72843691348275241</v>
      </c>
    </row>
    <row r="106" spans="1:3" ht="23.65" customHeight="1">
      <c r="A106" s="617" t="s">
        <v>1611</v>
      </c>
      <c r="B106" s="618">
        <v>2297163.3969401978</v>
      </c>
      <c r="C106" s="84">
        <f>(hotel_rooms_sold[[#This Row],[Estimated Rooms sold in Hotels]]-B94)/B94</f>
        <v>0.60645246334143765</v>
      </c>
    </row>
    <row r="107" spans="1:3" ht="23.65" customHeight="1">
      <c r="A107" s="617" t="s">
        <v>1612</v>
      </c>
      <c r="B107" s="618">
        <v>2293142.9952401672</v>
      </c>
      <c r="C107" s="84">
        <f>(hotel_rooms_sold[[#This Row],[Estimated Rooms sold in Hotels]]-B95)/B95</f>
        <v>0.44581288790900558</v>
      </c>
    </row>
    <row r="108" spans="1:3" ht="23.65" customHeight="1">
      <c r="A108" s="617" t="s">
        <v>1623</v>
      </c>
      <c r="B108" s="618">
        <v>2295059.1255318136</v>
      </c>
      <c r="C108" s="84">
        <f>(hotel_rooms_sold[[#This Row],[Estimated Rooms sold in Hotels]]-B96)/B96</f>
        <v>0.29961243927469478</v>
      </c>
    </row>
    <row r="109" spans="1:3" ht="23.65" customHeight="1">
      <c r="A109" s="617" t="s">
        <v>1624</v>
      </c>
      <c r="B109" s="618">
        <v>2283143.0124691371</v>
      </c>
      <c r="C109" s="84">
        <f>(hotel_rooms_sold[[#This Row],[Estimated Rooms sold in Hotels]]-B97)/B97</f>
        <v>0.16660438818421486</v>
      </c>
    </row>
    <row r="110" spans="1:3" ht="23.65" customHeight="1">
      <c r="A110" s="617" t="s">
        <v>1625</v>
      </c>
      <c r="B110" s="618">
        <v>2274711</v>
      </c>
      <c r="C110" s="84">
        <f>(hotel_rooms_sold[[#This Row],[Estimated Rooms sold in Hotels]]-B98)/B98</f>
        <v>7.0586516917906988E-2</v>
      </c>
    </row>
    <row r="111" spans="1:3" ht="23.65" customHeight="1">
      <c r="A111" s="617" t="s">
        <v>1655</v>
      </c>
      <c r="B111" s="618">
        <v>2266141</v>
      </c>
      <c r="C111" s="84">
        <f>(hotel_rooms_sold[[#This Row],[Estimated Rooms sold in Hotels]]-B99)/B99</f>
        <v>3.8620932897267667E-2</v>
      </c>
    </row>
    <row r="112" spans="1:3" ht="23.65" customHeight="1">
      <c r="A112" s="617" t="s">
        <v>1705</v>
      </c>
      <c r="B112" s="618">
        <v>2252149</v>
      </c>
      <c r="C112" s="84">
        <f>(hotel_rooms_sold[[#This Row],[Estimated Rooms sold in Hotels]]-B100)/B100</f>
        <v>1.5149302652290336E-2</v>
      </c>
    </row>
    <row r="113" spans="1:3" ht="23.65" customHeight="1">
      <c r="A113" s="169" t="s">
        <v>1711</v>
      </c>
      <c r="B113" s="767">
        <v>2237595</v>
      </c>
      <c r="C113" s="84">
        <f>(hotel_rooms_sold[[#This Row],[Estimated Rooms sold in Hotels]]-B101)/B101</f>
        <v>1.1285333103168491E-2</v>
      </c>
    </row>
    <row r="114" spans="1:3" ht="23.65" customHeight="1">
      <c r="A114" s="169" t="s">
        <v>1712</v>
      </c>
      <c r="B114" s="767">
        <v>2201541</v>
      </c>
      <c r="C114" s="84">
        <f>(hotel_rooms_sold[[#This Row],[Estimated Rooms sold in Hotels]]-B102)/B102</f>
        <v>-1.6849546058097291E-2</v>
      </c>
    </row>
    <row r="115" spans="1:3" ht="23.65" customHeight="1">
      <c r="A115" s="169" t="s">
        <v>1721</v>
      </c>
      <c r="B115" s="767">
        <v>2178532</v>
      </c>
      <c r="C115" s="84">
        <f>(hotel_rooms_sold[[#This Row],[Estimated Rooms sold in Hotels]]-B103)/B103</f>
        <v>-3.0121116501131424E-2</v>
      </c>
    </row>
  </sheetData>
  <phoneticPr fontId="99" type="noConversion"/>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workbookViewId="0">
      <selection activeCell="A7" sqref="A7"/>
    </sheetView>
  </sheetViews>
  <sheetFormatPr defaultRowHeight="14.5"/>
  <sheetData>
    <row r="1" spans="1:109" s="3" customFormat="1" ht="23.65" customHeight="1" thickBot="1">
      <c r="A1" s="115" t="s">
        <v>857</v>
      </c>
      <c r="B1" s="163"/>
      <c r="C1" s="165"/>
      <c r="D1" s="23"/>
      <c r="E1" s="23"/>
      <c r="F1" s="23"/>
      <c r="G1" s="23"/>
      <c r="H1" s="23"/>
    </row>
    <row r="2" spans="1:109" s="3" customFormat="1" ht="23.65" customHeight="1" thickTop="1">
      <c r="A2" s="114" t="s">
        <v>487</v>
      </c>
      <c r="B2" s="163"/>
      <c r="C2" s="165"/>
      <c r="D2" s="23"/>
      <c r="E2" s="23"/>
      <c r="F2" s="23"/>
      <c r="G2" s="23"/>
      <c r="H2" s="23"/>
    </row>
    <row r="3" spans="1:109" s="113" customFormat="1" ht="23.65" customHeight="1">
      <c r="A3" s="3" t="s">
        <v>484</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3.65" customHeight="1">
      <c r="A4" s="46" t="s">
        <v>485</v>
      </c>
      <c r="B4" s="163"/>
      <c r="C4" s="165"/>
      <c r="D4" s="23"/>
      <c r="E4" s="23"/>
      <c r="F4" s="23"/>
      <c r="G4" s="23"/>
      <c r="H4" s="23"/>
      <c r="I4" s="23"/>
      <c r="J4" s="23"/>
      <c r="K4" s="23"/>
      <c r="L4" s="23"/>
      <c r="M4" s="23"/>
      <c r="N4" s="23"/>
    </row>
    <row r="5" spans="1:109" s="3" customFormat="1" ht="23.65" customHeight="1">
      <c r="A5" s="46" t="s">
        <v>776</v>
      </c>
      <c r="B5" s="163"/>
      <c r="C5" s="165"/>
      <c r="D5" s="23"/>
      <c r="E5" s="23"/>
      <c r="F5" s="23"/>
      <c r="G5" s="23"/>
      <c r="H5" s="23"/>
      <c r="I5" s="23"/>
      <c r="J5" s="23"/>
      <c r="K5" s="23"/>
      <c r="L5" s="23"/>
      <c r="M5" s="23"/>
      <c r="N5" s="23"/>
    </row>
    <row r="6" spans="1:109" s="3" customFormat="1" ht="23.65" customHeight="1">
      <c r="A6" s="46" t="s">
        <v>856</v>
      </c>
      <c r="B6" s="163"/>
      <c r="C6" s="165"/>
      <c r="D6" s="23"/>
      <c r="E6" s="23"/>
      <c r="F6" s="23"/>
      <c r="G6" s="23"/>
      <c r="H6" s="23"/>
      <c r="I6" s="23"/>
      <c r="J6" s="23"/>
      <c r="K6" s="23"/>
      <c r="L6" s="23"/>
      <c r="M6" s="23"/>
      <c r="N6" s="23"/>
    </row>
    <row r="7" spans="1:109" s="4" customFormat="1" ht="23.65" customHeight="1">
      <c r="A7" s="5" t="s">
        <v>97</v>
      </c>
      <c r="B7" s="167"/>
      <c r="C7" s="168"/>
    </row>
  </sheetData>
  <hyperlinks>
    <hyperlink ref="A7" location="Contents!A1" display="&lt;&lt; link back to contents &gt;&gt;"/>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5"/>
  <sheetViews>
    <sheetView showGridLines="0" topLeftCell="A109" zoomScaleNormal="100" workbookViewId="0">
      <selection activeCell="C115" sqref="C115"/>
    </sheetView>
  </sheetViews>
  <sheetFormatPr defaultColWidth="8.7265625" defaultRowHeight="28.15" customHeight="1"/>
  <cols>
    <col min="1" max="1" width="31.54296875" style="172" customWidth="1"/>
    <col min="2" max="2" width="43.453125" style="3" customWidth="1"/>
    <col min="3" max="3" width="24" style="3" customWidth="1"/>
    <col min="4" max="71" width="11.7265625" style="3" bestFit="1" customWidth="1"/>
    <col min="72" max="75" width="10.7265625" style="3" bestFit="1" customWidth="1"/>
    <col min="76" max="80" width="8.7265625" style="3" bestFit="1" customWidth="1"/>
    <col min="81" max="82" width="10.7265625" style="3" bestFit="1" customWidth="1"/>
    <col min="83" max="16384" width="8.7265625" style="3"/>
  </cols>
  <sheetData>
    <row r="1" spans="1:109" ht="28.15" customHeight="1" thickBot="1">
      <c r="A1" s="170" t="s">
        <v>858</v>
      </c>
      <c r="B1" s="163"/>
      <c r="C1" s="165"/>
      <c r="D1" s="23"/>
      <c r="E1" s="23"/>
      <c r="F1" s="23"/>
      <c r="G1" s="23"/>
      <c r="H1" s="23"/>
    </row>
    <row r="2" spans="1:109" ht="28.15" customHeight="1" thickTop="1">
      <c r="A2" s="171" t="s">
        <v>500</v>
      </c>
      <c r="B2" s="163"/>
      <c r="C2" s="165"/>
      <c r="D2" s="23"/>
      <c r="E2" s="23"/>
      <c r="F2" s="23"/>
      <c r="G2" s="23"/>
      <c r="H2" s="23"/>
    </row>
    <row r="3" spans="1:109" s="113" customFormat="1" ht="28.15" customHeight="1">
      <c r="A3" s="172" t="s">
        <v>484</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ht="28.15" customHeight="1">
      <c r="A4" s="173" t="s">
        <v>485</v>
      </c>
      <c r="B4" s="163"/>
      <c r="C4" s="165"/>
      <c r="D4" s="23"/>
      <c r="E4" s="23"/>
      <c r="F4" s="23"/>
      <c r="G4" s="23"/>
      <c r="H4" s="23"/>
      <c r="I4" s="23"/>
      <c r="J4" s="23"/>
      <c r="K4" s="23"/>
      <c r="L4" s="23"/>
      <c r="M4" s="23"/>
      <c r="N4" s="23"/>
    </row>
    <row r="5" spans="1:109" ht="28.15" customHeight="1">
      <c r="A5" s="173" t="s">
        <v>777</v>
      </c>
      <c r="B5" s="163"/>
      <c r="C5" s="165"/>
      <c r="D5" s="23"/>
      <c r="E5" s="23"/>
      <c r="F5" s="23"/>
      <c r="G5" s="23"/>
      <c r="H5" s="23"/>
      <c r="I5" s="23"/>
      <c r="J5" s="23"/>
      <c r="K5" s="23"/>
      <c r="L5" s="23"/>
      <c r="M5" s="23"/>
      <c r="N5" s="23"/>
    </row>
    <row r="6" spans="1:109" ht="28.15" customHeight="1">
      <c r="A6" s="46" t="s">
        <v>856</v>
      </c>
      <c r="B6" s="163"/>
      <c r="C6" s="165"/>
      <c r="D6" s="23"/>
      <c r="E6" s="23"/>
      <c r="F6" s="23"/>
      <c r="G6" s="23"/>
      <c r="H6" s="23"/>
      <c r="I6" s="23"/>
      <c r="J6" s="23"/>
      <c r="K6" s="23"/>
      <c r="L6" s="23"/>
      <c r="M6" s="23"/>
      <c r="N6" s="23"/>
    </row>
    <row r="7" spans="1:109" s="4" customFormat="1" ht="28.15" customHeight="1">
      <c r="A7" s="174" t="s">
        <v>97</v>
      </c>
    </row>
    <row r="8" spans="1:109" ht="28.15" customHeight="1">
      <c r="A8" s="175" t="s">
        <v>1078</v>
      </c>
      <c r="B8" s="338" t="s">
        <v>119</v>
      </c>
      <c r="C8" s="176" t="s">
        <v>140</v>
      </c>
    </row>
    <row r="9" spans="1:109" ht="28.15" customHeight="1">
      <c r="A9" s="177" t="s">
        <v>669</v>
      </c>
      <c r="B9" s="178">
        <v>315715.61195139692</v>
      </c>
      <c r="C9" s="25"/>
    </row>
    <row r="10" spans="1:109" ht="28.15" customHeight="1">
      <c r="A10" s="177" t="s">
        <v>670</v>
      </c>
      <c r="B10" s="178">
        <v>316268.99783780955</v>
      </c>
      <c r="C10" s="25"/>
    </row>
    <row r="11" spans="1:109" ht="28.15" customHeight="1">
      <c r="A11" s="177" t="s">
        <v>671</v>
      </c>
      <c r="B11" s="178">
        <v>319448.47603754711</v>
      </c>
      <c r="C11" s="25"/>
    </row>
    <row r="12" spans="1:109" ht="28.15" customHeight="1">
      <c r="A12" s="177" t="s">
        <v>672</v>
      </c>
      <c r="B12" s="178">
        <v>320961.68687514204</v>
      </c>
      <c r="C12" s="25"/>
    </row>
    <row r="13" spans="1:109" ht="28.15" customHeight="1">
      <c r="A13" s="177" t="s">
        <v>673</v>
      </c>
      <c r="B13" s="178">
        <v>320153.36381630081</v>
      </c>
      <c r="C13" s="25"/>
    </row>
    <row r="14" spans="1:109" ht="28.15" customHeight="1">
      <c r="A14" s="177" t="s">
        <v>674</v>
      </c>
      <c r="B14" s="178">
        <v>318164.89491375169</v>
      </c>
      <c r="C14" s="25"/>
    </row>
    <row r="15" spans="1:109" ht="28.15" customHeight="1">
      <c r="A15" s="177" t="s">
        <v>675</v>
      </c>
      <c r="B15" s="178">
        <v>315649.76914013328</v>
      </c>
      <c r="C15" s="25"/>
    </row>
    <row r="16" spans="1:109" ht="28.15" customHeight="1">
      <c r="A16" s="177" t="s">
        <v>676</v>
      </c>
      <c r="B16" s="178">
        <v>312002.8252784902</v>
      </c>
      <c r="C16" s="25"/>
    </row>
    <row r="17" spans="1:3" ht="28.15" customHeight="1">
      <c r="A17" s="177" t="s">
        <v>677</v>
      </c>
      <c r="B17" s="178">
        <v>305452.35311713628</v>
      </c>
      <c r="C17" s="25"/>
    </row>
    <row r="18" spans="1:3" ht="28.15" customHeight="1">
      <c r="A18" s="177" t="s">
        <v>678</v>
      </c>
      <c r="B18" s="178">
        <v>297664.40941519773</v>
      </c>
      <c r="C18" s="25"/>
    </row>
    <row r="19" spans="1:3" ht="28.15" customHeight="1">
      <c r="A19" s="177" t="s">
        <v>679</v>
      </c>
      <c r="B19" s="178">
        <v>295537.77414511092</v>
      </c>
      <c r="C19" s="25"/>
    </row>
    <row r="20" spans="1:3" ht="28.15" customHeight="1">
      <c r="A20" s="177" t="s">
        <v>680</v>
      </c>
      <c r="B20" s="178">
        <v>291347.39128403243</v>
      </c>
      <c r="C20" s="25"/>
    </row>
    <row r="21" spans="1:3" ht="28.15" customHeight="1">
      <c r="A21" s="177" t="s">
        <v>681</v>
      </c>
      <c r="B21" s="178">
        <v>289246.82843879069</v>
      </c>
      <c r="C21" s="179">
        <f t="shared" ref="C21:C52" si="0">(B21-B9)/B9</f>
        <v>-8.3837423651640597E-2</v>
      </c>
    </row>
    <row r="22" spans="1:3" ht="28.15" customHeight="1">
      <c r="A22" s="177" t="s">
        <v>682</v>
      </c>
      <c r="B22" s="178">
        <v>287628.11673184403</v>
      </c>
      <c r="C22" s="179">
        <f t="shared" si="0"/>
        <v>-9.0558610871664599E-2</v>
      </c>
    </row>
    <row r="23" spans="1:3" ht="28.15" customHeight="1">
      <c r="A23" s="177" t="s">
        <v>683</v>
      </c>
      <c r="B23" s="178">
        <v>290805.98067981453</v>
      </c>
      <c r="C23" s="179">
        <f t="shared" si="0"/>
        <v>-8.9662332132603495E-2</v>
      </c>
    </row>
    <row r="24" spans="1:3" ht="28.15" customHeight="1">
      <c r="A24" s="177" t="s">
        <v>684</v>
      </c>
      <c r="B24" s="178">
        <v>296746.03747729521</v>
      </c>
      <c r="C24" s="179">
        <f t="shared" si="0"/>
        <v>-7.544716515422295E-2</v>
      </c>
    </row>
    <row r="25" spans="1:3" ht="28.15" customHeight="1">
      <c r="A25" s="177" t="s">
        <v>685</v>
      </c>
      <c r="B25" s="178">
        <v>306290.05565496633</v>
      </c>
      <c r="C25" s="179">
        <f t="shared" si="0"/>
        <v>-4.3302084963533417E-2</v>
      </c>
    </row>
    <row r="26" spans="1:3" ht="28.15" customHeight="1">
      <c r="A26" s="177" t="s">
        <v>686</v>
      </c>
      <c r="B26" s="178">
        <v>313753.86694373464</v>
      </c>
      <c r="C26" s="179">
        <f t="shared" si="0"/>
        <v>-1.3863968151523423E-2</v>
      </c>
    </row>
    <row r="27" spans="1:3" ht="28.15" customHeight="1">
      <c r="A27" s="177" t="s">
        <v>687</v>
      </c>
      <c r="B27" s="178">
        <v>322647.20927507494</v>
      </c>
      <c r="C27" s="179">
        <f t="shared" si="0"/>
        <v>2.2168367662689887E-2</v>
      </c>
    </row>
    <row r="28" spans="1:3" ht="28.15" customHeight="1">
      <c r="A28" s="177" t="s">
        <v>688</v>
      </c>
      <c r="B28" s="178">
        <v>336218.00965171336</v>
      </c>
      <c r="C28" s="179">
        <f t="shared" si="0"/>
        <v>7.7612067620249803E-2</v>
      </c>
    </row>
    <row r="29" spans="1:3" ht="28.15" customHeight="1">
      <c r="A29" s="177" t="s">
        <v>689</v>
      </c>
      <c r="B29" s="178">
        <v>346968.59297845548</v>
      </c>
      <c r="C29" s="179">
        <f t="shared" si="0"/>
        <v>0.13591723696886482</v>
      </c>
    </row>
    <row r="30" spans="1:3" ht="28.15" customHeight="1">
      <c r="A30" s="177" t="s">
        <v>690</v>
      </c>
      <c r="B30" s="178">
        <v>357868.08448233007</v>
      </c>
      <c r="C30" s="179">
        <f t="shared" si="0"/>
        <v>0.20225352162662194</v>
      </c>
    </row>
    <row r="31" spans="1:3" ht="28.15" customHeight="1">
      <c r="A31" s="177" t="s">
        <v>691</v>
      </c>
      <c r="B31" s="178">
        <v>365593.1989574348</v>
      </c>
      <c r="C31" s="179">
        <f t="shared" si="0"/>
        <v>0.23704389401649287</v>
      </c>
    </row>
    <row r="32" spans="1:3" ht="28.15" customHeight="1">
      <c r="A32" s="177" t="s">
        <v>692</v>
      </c>
      <c r="B32" s="178">
        <v>377725.05183333723</v>
      </c>
      <c r="C32" s="179">
        <f t="shared" si="0"/>
        <v>0.29647651955495236</v>
      </c>
    </row>
    <row r="33" spans="1:3" ht="28.15" customHeight="1">
      <c r="A33" s="177" t="s">
        <v>693</v>
      </c>
      <c r="B33" s="178">
        <v>384668.84398984356</v>
      </c>
      <c r="C33" s="179">
        <f t="shared" si="0"/>
        <v>0.3298982259065486</v>
      </c>
    </row>
    <row r="34" spans="1:3" ht="28.15" customHeight="1">
      <c r="A34" s="177" t="s">
        <v>694</v>
      </c>
      <c r="B34" s="178">
        <v>388895.12426936708</v>
      </c>
      <c r="C34" s="179">
        <f t="shared" si="0"/>
        <v>0.35207617630766735</v>
      </c>
    </row>
    <row r="35" spans="1:3" ht="28.15" customHeight="1">
      <c r="A35" s="177" t="s">
        <v>695</v>
      </c>
      <c r="B35" s="178">
        <v>393267.83414175542</v>
      </c>
      <c r="C35" s="179">
        <f t="shared" si="0"/>
        <v>0.3523375042783396</v>
      </c>
    </row>
    <row r="36" spans="1:3" ht="28.15" customHeight="1">
      <c r="A36" s="177" t="s">
        <v>696</v>
      </c>
      <c r="B36" s="178">
        <v>393855.84668653051</v>
      </c>
      <c r="C36" s="179">
        <f t="shared" si="0"/>
        <v>0.32724888269709557</v>
      </c>
    </row>
    <row r="37" spans="1:3" ht="28.15" customHeight="1">
      <c r="A37" s="177" t="s">
        <v>697</v>
      </c>
      <c r="B37" s="178">
        <v>400487.14509926341</v>
      </c>
      <c r="C37" s="179">
        <f t="shared" si="0"/>
        <v>0.30754210822439976</v>
      </c>
    </row>
    <row r="38" spans="1:3" ht="28.15" customHeight="1">
      <c r="A38" s="177" t="s">
        <v>698</v>
      </c>
      <c r="B38" s="178">
        <v>408062.85602505837</v>
      </c>
      <c r="C38" s="179">
        <f t="shared" si="0"/>
        <v>0.30058271472471165</v>
      </c>
    </row>
    <row r="39" spans="1:3" ht="28.15" customHeight="1">
      <c r="A39" s="177" t="s">
        <v>699</v>
      </c>
      <c r="B39" s="178">
        <v>412372.96186727571</v>
      </c>
      <c r="C39" s="179">
        <f t="shared" si="0"/>
        <v>0.27809244900582575</v>
      </c>
    </row>
    <row r="40" spans="1:3" ht="28.15" customHeight="1">
      <c r="A40" s="177" t="s">
        <v>700</v>
      </c>
      <c r="B40" s="178">
        <v>411591.21926405648</v>
      </c>
      <c r="C40" s="179">
        <f t="shared" si="0"/>
        <v>0.2241795723269609</v>
      </c>
    </row>
    <row r="41" spans="1:3" ht="28.15" customHeight="1">
      <c r="A41" s="177" t="s">
        <v>701</v>
      </c>
      <c r="B41" s="178">
        <v>416070.70287538227</v>
      </c>
      <c r="C41" s="179">
        <f t="shared" si="0"/>
        <v>0.19915955304121025</v>
      </c>
    </row>
    <row r="42" spans="1:3" ht="28.15" customHeight="1">
      <c r="A42" s="177" t="s">
        <v>702</v>
      </c>
      <c r="B42" s="178">
        <v>423406.57276564609</v>
      </c>
      <c r="C42" s="179">
        <f t="shared" si="0"/>
        <v>0.18313588477195433</v>
      </c>
    </row>
    <row r="43" spans="1:3" ht="28.15" customHeight="1">
      <c r="A43" s="177" t="s">
        <v>703</v>
      </c>
      <c r="B43" s="178">
        <v>423852.74620570568</v>
      </c>
      <c r="C43" s="179">
        <f t="shared" si="0"/>
        <v>0.15935621180703069</v>
      </c>
    </row>
    <row r="44" spans="1:3" ht="28.15" customHeight="1">
      <c r="A44" s="177" t="s">
        <v>704</v>
      </c>
      <c r="B44" s="178">
        <v>421223.31716697779</v>
      </c>
      <c r="C44" s="179">
        <f t="shared" si="0"/>
        <v>0.1151585395845897</v>
      </c>
    </row>
    <row r="45" spans="1:3" ht="28.15" customHeight="1">
      <c r="A45" s="177" t="s">
        <v>705</v>
      </c>
      <c r="B45" s="178">
        <v>423030.0007403146</v>
      </c>
      <c r="C45" s="179">
        <f t="shared" si="0"/>
        <v>9.9725146316980873E-2</v>
      </c>
    </row>
    <row r="46" spans="1:3" ht="28.15" customHeight="1">
      <c r="A46" s="177" t="s">
        <v>706</v>
      </c>
      <c r="B46" s="178">
        <v>424107.91303728882</v>
      </c>
      <c r="C46" s="179">
        <f t="shared" si="0"/>
        <v>9.0545719322342802E-2</v>
      </c>
    </row>
    <row r="47" spans="1:3" ht="28.15" customHeight="1">
      <c r="A47" s="177" t="s">
        <v>707</v>
      </c>
      <c r="B47" s="178">
        <v>422454.67507107626</v>
      </c>
      <c r="C47" s="179">
        <f t="shared" si="0"/>
        <v>7.4216191601371329E-2</v>
      </c>
    </row>
    <row r="48" spans="1:3" ht="28.15" customHeight="1">
      <c r="A48" s="177" t="s">
        <v>708</v>
      </c>
      <c r="B48" s="178">
        <v>422981.64839536103</v>
      </c>
      <c r="C48" s="179">
        <f t="shared" si="0"/>
        <v>7.395041092791424E-2</v>
      </c>
    </row>
    <row r="49" spans="1:66" ht="28.15" customHeight="1">
      <c r="A49" s="177" t="s">
        <v>709</v>
      </c>
      <c r="B49" s="178">
        <v>421147.58886964922</v>
      </c>
      <c r="C49" s="179">
        <f t="shared" si="0"/>
        <v>5.1588281979100689E-2</v>
      </c>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row>
    <row r="50" spans="1:66" ht="28.15" customHeight="1">
      <c r="A50" s="177" t="s">
        <v>710</v>
      </c>
      <c r="B50" s="178">
        <v>422977.17503559822</v>
      </c>
      <c r="C50" s="179">
        <f t="shared" si="0"/>
        <v>3.6549072747812147E-2</v>
      </c>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row>
    <row r="51" spans="1:66" ht="28.15" customHeight="1">
      <c r="A51" s="177" t="s">
        <v>711</v>
      </c>
      <c r="B51" s="178">
        <v>429275.54619385838</v>
      </c>
      <c r="C51" s="179">
        <f t="shared" si="0"/>
        <v>4.0988585308905028E-2</v>
      </c>
    </row>
    <row r="52" spans="1:66" ht="28.15" customHeight="1">
      <c r="A52" s="177" t="s">
        <v>712</v>
      </c>
      <c r="B52" s="178">
        <v>437511.88680049527</v>
      </c>
      <c r="C52" s="179">
        <f t="shared" si="0"/>
        <v>6.2976726235282929E-2</v>
      </c>
    </row>
    <row r="53" spans="1:66" ht="28.15" customHeight="1">
      <c r="A53" s="177" t="s">
        <v>713</v>
      </c>
      <c r="B53" s="178">
        <v>438082.0301435694</v>
      </c>
      <c r="C53" s="179">
        <f t="shared" ref="C53:C108" si="1">(B53-B41)/B41</f>
        <v>5.2902853087398859E-2</v>
      </c>
    </row>
    <row r="54" spans="1:66" ht="28.15" customHeight="1">
      <c r="A54" s="177" t="s">
        <v>714</v>
      </c>
      <c r="B54" s="178">
        <v>438697.89566331095</v>
      </c>
      <c r="C54" s="179">
        <f t="shared" si="1"/>
        <v>3.6114987062632449E-2</v>
      </c>
    </row>
    <row r="55" spans="1:66" ht="28.15" customHeight="1">
      <c r="A55" s="177" t="s">
        <v>715</v>
      </c>
      <c r="B55" s="178">
        <v>446151.38411656494</v>
      </c>
      <c r="C55" s="179">
        <f t="shared" si="1"/>
        <v>5.2609398217835779E-2</v>
      </c>
    </row>
    <row r="56" spans="1:66" ht="28.15" customHeight="1">
      <c r="A56" s="177" t="s">
        <v>716</v>
      </c>
      <c r="B56" s="178">
        <v>449799.2046819852</v>
      </c>
      <c r="C56" s="179">
        <f t="shared" si="1"/>
        <v>6.7840231892195055E-2</v>
      </c>
    </row>
    <row r="57" spans="1:66" ht="28.15" customHeight="1">
      <c r="A57" s="177" t="s">
        <v>717</v>
      </c>
      <c r="B57" s="178">
        <v>453678.18797911855</v>
      </c>
      <c r="C57" s="179">
        <f t="shared" si="1"/>
        <v>7.2449204985860924E-2</v>
      </c>
    </row>
    <row r="58" spans="1:66" ht="28.15" customHeight="1">
      <c r="A58" s="177" t="s">
        <v>718</v>
      </c>
      <c r="B58" s="178">
        <v>455149.10210674169</v>
      </c>
      <c r="C58" s="179">
        <f t="shared" si="1"/>
        <v>7.3191723415742163E-2</v>
      </c>
    </row>
    <row r="59" spans="1:66" ht="28.15" customHeight="1">
      <c r="A59" s="177" t="s">
        <v>719</v>
      </c>
      <c r="B59" s="178">
        <v>455148.20031381451</v>
      </c>
      <c r="C59" s="179">
        <f t="shared" si="1"/>
        <v>7.7389427013058149E-2</v>
      </c>
    </row>
    <row r="60" spans="1:66" ht="28.15" customHeight="1">
      <c r="A60" s="177" t="s">
        <v>720</v>
      </c>
      <c r="B60" s="178">
        <v>456189.73966379621</v>
      </c>
      <c r="C60" s="179">
        <f t="shared" si="1"/>
        <v>7.8509532019686037E-2</v>
      </c>
    </row>
    <row r="61" spans="1:66" ht="28.15" customHeight="1">
      <c r="A61" s="177" t="s">
        <v>721</v>
      </c>
      <c r="B61" s="178">
        <v>458156.02368119062</v>
      </c>
      <c r="C61" s="179">
        <f t="shared" si="1"/>
        <v>8.7875214745669616E-2</v>
      </c>
    </row>
    <row r="62" spans="1:66" ht="28.15" customHeight="1">
      <c r="A62" s="177" t="s">
        <v>722</v>
      </c>
      <c r="B62" s="178">
        <v>454202.06748692831</v>
      </c>
      <c r="C62" s="179">
        <f t="shared" si="1"/>
        <v>7.3821696049443247E-2</v>
      </c>
    </row>
    <row r="63" spans="1:66" ht="28.15" customHeight="1">
      <c r="A63" s="177" t="s">
        <v>723</v>
      </c>
      <c r="B63" s="178">
        <v>451047.04042464832</v>
      </c>
      <c r="C63" s="179">
        <f t="shared" si="1"/>
        <v>5.0716828442303269E-2</v>
      </c>
    </row>
    <row r="64" spans="1:66" ht="28.15" customHeight="1">
      <c r="A64" s="177" t="s">
        <v>724</v>
      </c>
      <c r="B64" s="178">
        <v>453903.35746631399</v>
      </c>
      <c r="C64" s="179">
        <f t="shared" si="1"/>
        <v>3.7465200741604546E-2</v>
      </c>
    </row>
    <row r="65" spans="1:3" ht="28.15" customHeight="1">
      <c r="A65" s="177" t="s">
        <v>725</v>
      </c>
      <c r="B65" s="178">
        <v>462346.19799324981</v>
      </c>
      <c r="C65" s="179">
        <f t="shared" si="1"/>
        <v>5.5387270374291524E-2</v>
      </c>
    </row>
    <row r="66" spans="1:3" ht="28.15" customHeight="1">
      <c r="A66" s="177" t="s">
        <v>726</v>
      </c>
      <c r="B66" s="178">
        <v>460398.67391659593</v>
      </c>
      <c r="C66" s="179">
        <f t="shared" si="1"/>
        <v>4.9466337695724338E-2</v>
      </c>
    </row>
    <row r="67" spans="1:3" ht="28.15" customHeight="1">
      <c r="A67" s="177" t="s">
        <v>727</v>
      </c>
      <c r="B67" s="178">
        <v>460132.72959265101</v>
      </c>
      <c r="C67" s="179">
        <f t="shared" si="1"/>
        <v>3.1337671413416937E-2</v>
      </c>
    </row>
    <row r="68" spans="1:3" ht="28.15" customHeight="1">
      <c r="A68" s="177" t="s">
        <v>728</v>
      </c>
      <c r="B68" s="178">
        <v>459386.68975593388</v>
      </c>
      <c r="C68" s="179">
        <f t="shared" si="1"/>
        <v>2.1315033406355582E-2</v>
      </c>
    </row>
    <row r="69" spans="1:3" ht="28.15" customHeight="1">
      <c r="A69" s="177" t="s">
        <v>729</v>
      </c>
      <c r="B69" s="178">
        <v>458214</v>
      </c>
      <c r="C69" s="179">
        <f t="shared" si="1"/>
        <v>9.9978622315653864E-3</v>
      </c>
    </row>
    <row r="70" spans="1:3" ht="28.15" customHeight="1">
      <c r="A70" s="177" t="s">
        <v>730</v>
      </c>
      <c r="B70" s="178">
        <v>455084.51365485968</v>
      </c>
      <c r="C70" s="179">
        <f t="shared" si="1"/>
        <v>-1.4190613929160757E-4</v>
      </c>
    </row>
    <row r="71" spans="1:3" ht="28.15" customHeight="1">
      <c r="A71" s="177" t="s">
        <v>731</v>
      </c>
      <c r="B71" s="178">
        <v>467555.87088452105</v>
      </c>
      <c r="C71" s="179">
        <f t="shared" si="1"/>
        <v>2.726072642306776E-2</v>
      </c>
    </row>
    <row r="72" spans="1:3" ht="28.15" customHeight="1">
      <c r="A72" s="177" t="s">
        <v>732</v>
      </c>
      <c r="B72" s="178">
        <v>442299.22935405152</v>
      </c>
      <c r="C72" s="179">
        <f t="shared" si="1"/>
        <v>-3.0448975726595134E-2</v>
      </c>
    </row>
    <row r="73" spans="1:3" ht="28.15" customHeight="1">
      <c r="A73" s="177" t="s">
        <v>733</v>
      </c>
      <c r="B73" s="178">
        <v>405535.88808319962</v>
      </c>
      <c r="C73" s="179">
        <f t="shared" si="1"/>
        <v>-0.11485199992613629</v>
      </c>
    </row>
    <row r="74" spans="1:3" ht="28.15" customHeight="1">
      <c r="A74" s="177" t="s">
        <v>734</v>
      </c>
      <c r="B74" s="178">
        <v>362629.87020262127</v>
      </c>
      <c r="C74" s="179">
        <f t="shared" si="1"/>
        <v>-0.20161114147051398</v>
      </c>
    </row>
    <row r="75" spans="1:3" ht="28.15" customHeight="1">
      <c r="A75" s="177" t="s">
        <v>735</v>
      </c>
      <c r="B75" s="178">
        <v>314476.83952398639</v>
      </c>
      <c r="C75" s="179">
        <f t="shared" si="1"/>
        <v>-0.30278482876660684</v>
      </c>
    </row>
    <row r="76" spans="1:3" ht="28.15" customHeight="1">
      <c r="A76" s="177" t="s">
        <v>736</v>
      </c>
      <c r="B76" s="178">
        <v>260461.97249277378</v>
      </c>
      <c r="C76" s="179">
        <f t="shared" si="1"/>
        <v>-0.4261730647980419</v>
      </c>
    </row>
    <row r="77" spans="1:3" ht="28.15" customHeight="1">
      <c r="A77" s="177" t="s">
        <v>737</v>
      </c>
      <c r="B77" s="178">
        <v>228645.4046186695</v>
      </c>
      <c r="C77" s="179">
        <f t="shared" si="1"/>
        <v>-0.50546710319869936</v>
      </c>
    </row>
    <row r="78" spans="1:3" ht="28.15" customHeight="1">
      <c r="A78" s="177" t="s">
        <v>1077</v>
      </c>
      <c r="B78" s="178">
        <v>207533.31850689789</v>
      </c>
      <c r="C78" s="179">
        <f t="shared" si="1"/>
        <v>-0.54923128526540055</v>
      </c>
    </row>
    <row r="79" spans="1:3" ht="28.15" customHeight="1">
      <c r="A79" s="177" t="s">
        <v>739</v>
      </c>
      <c r="B79" s="178">
        <v>176766.40139388229</v>
      </c>
      <c r="C79" s="179">
        <f t="shared" si="1"/>
        <v>-0.61583606201981966</v>
      </c>
    </row>
    <row r="80" spans="1:3" ht="28.15" customHeight="1">
      <c r="A80" s="177" t="s">
        <v>740</v>
      </c>
      <c r="B80" s="178">
        <v>149171.40139388229</v>
      </c>
      <c r="C80" s="179">
        <f t="shared" si="1"/>
        <v>-0.67528140296547312</v>
      </c>
    </row>
    <row r="81" spans="1:3" ht="28.15" customHeight="1">
      <c r="A81" s="177" t="s">
        <v>741</v>
      </c>
      <c r="B81" s="178">
        <v>126792.31843413219</v>
      </c>
      <c r="C81" s="179">
        <f t="shared" si="1"/>
        <v>-0.72329016914775146</v>
      </c>
    </row>
    <row r="82" spans="1:3" ht="28.15" customHeight="1">
      <c r="A82" s="177" t="s">
        <v>742</v>
      </c>
      <c r="B82" s="178">
        <v>110950.41416309525</v>
      </c>
      <c r="C82" s="179">
        <f t="shared" si="1"/>
        <v>-0.75619822069524201</v>
      </c>
    </row>
    <row r="83" spans="1:3" ht="28.15" customHeight="1">
      <c r="A83" s="177" t="s">
        <v>743</v>
      </c>
      <c r="B83" s="178">
        <v>75128.36256241519</v>
      </c>
      <c r="C83" s="179">
        <f t="shared" si="1"/>
        <v>-0.83931682341986735</v>
      </c>
    </row>
    <row r="84" spans="1:3" ht="28.15" customHeight="1">
      <c r="A84" s="177" t="s">
        <v>744</v>
      </c>
      <c r="B84" s="178">
        <v>71766.935562645012</v>
      </c>
      <c r="C84" s="179">
        <f t="shared" si="1"/>
        <v>-0.83774121499724108</v>
      </c>
    </row>
    <row r="85" spans="1:3" ht="28.15" customHeight="1">
      <c r="A85" s="301" t="s">
        <v>745</v>
      </c>
      <c r="B85" s="302">
        <v>71766.935562645012</v>
      </c>
      <c r="C85" s="179">
        <f t="shared" si="1"/>
        <v>-0.82303185076453367</v>
      </c>
    </row>
    <row r="86" spans="1:3" ht="28.15" customHeight="1">
      <c r="A86" s="301" t="s">
        <v>746</v>
      </c>
      <c r="B86" s="302">
        <v>81298.507214987738</v>
      </c>
      <c r="C86" s="179">
        <f t="shared" si="1"/>
        <v>-0.77580857536760073</v>
      </c>
    </row>
    <row r="87" spans="1:3" ht="28.15" customHeight="1">
      <c r="A87" s="177" t="s">
        <v>1000</v>
      </c>
      <c r="B87" s="302">
        <v>112978.59171607785</v>
      </c>
      <c r="C87" s="179">
        <f t="shared" si="1"/>
        <v>-0.64074113728982407</v>
      </c>
    </row>
    <row r="88" spans="1:3" ht="28.15" customHeight="1">
      <c r="A88" s="177" t="s">
        <v>760</v>
      </c>
      <c r="B88" s="178">
        <v>165503.36970784242</v>
      </c>
      <c r="C88" s="179">
        <f t="shared" si="1"/>
        <v>-0.36457760753372886</v>
      </c>
    </row>
    <row r="89" spans="1:3" ht="28.15" customHeight="1">
      <c r="A89" s="177" t="s">
        <v>773</v>
      </c>
      <c r="B89" s="178">
        <v>187270.37089666756</v>
      </c>
      <c r="C89" s="179">
        <f t="shared" si="1"/>
        <v>-0.18095720660122797</v>
      </c>
    </row>
    <row r="90" spans="1:3" ht="28.15" customHeight="1">
      <c r="A90" s="467" t="s">
        <v>996</v>
      </c>
      <c r="B90" s="468">
        <v>210611.76471028919</v>
      </c>
      <c r="C90" s="179">
        <f t="shared" si="1"/>
        <v>1.4833503485316169E-2</v>
      </c>
    </row>
    <row r="91" spans="1:3" ht="28.15" customHeight="1">
      <c r="A91" s="467" t="s">
        <v>997</v>
      </c>
      <c r="B91" s="468">
        <v>242356.81323630028</v>
      </c>
      <c r="C91" s="179">
        <f t="shared" si="1"/>
        <v>0.37105700701721706</v>
      </c>
    </row>
    <row r="92" spans="1:3" ht="28.15" customHeight="1">
      <c r="A92" s="467" t="s">
        <v>1028</v>
      </c>
      <c r="B92" s="468">
        <v>277440.47740237153</v>
      </c>
      <c r="C92" s="179">
        <f t="shared" si="1"/>
        <v>0.85987712664707672</v>
      </c>
    </row>
    <row r="93" spans="1:3" ht="28.15" customHeight="1">
      <c r="A93" s="467" t="s">
        <v>1029</v>
      </c>
      <c r="B93" s="468">
        <v>306127.28678537614</v>
      </c>
      <c r="C93" s="179">
        <f t="shared" si="1"/>
        <v>1.4143993150847487</v>
      </c>
    </row>
    <row r="94" spans="1:3" ht="28.15" customHeight="1">
      <c r="A94" s="467" t="s">
        <v>1093</v>
      </c>
      <c r="B94" s="468">
        <v>320531.34823966387</v>
      </c>
      <c r="C94" s="179">
        <f t="shared" si="1"/>
        <v>1.8889603581694447</v>
      </c>
    </row>
    <row r="95" spans="1:3" ht="28.15" customHeight="1">
      <c r="A95" s="467" t="s">
        <v>1098</v>
      </c>
      <c r="B95" s="492">
        <v>344227.27985277865</v>
      </c>
      <c r="C95" s="179">
        <f t="shared" si="1"/>
        <v>3.581855215689032</v>
      </c>
    </row>
    <row r="96" spans="1:3" ht="28.15" customHeight="1">
      <c r="A96" s="467" t="s">
        <v>1099</v>
      </c>
      <c r="B96" s="492">
        <v>384167.27985277865</v>
      </c>
      <c r="C96" s="179">
        <f t="shared" si="1"/>
        <v>4.3529843073408205</v>
      </c>
    </row>
    <row r="97" spans="1:3" ht="28.15" customHeight="1">
      <c r="A97" s="467" t="s">
        <v>1209</v>
      </c>
      <c r="B97" s="492">
        <v>433681.27985277865</v>
      </c>
      <c r="C97" s="179">
        <f t="shared" si="1"/>
        <v>5.0429120520858852</v>
      </c>
    </row>
    <row r="98" spans="1:3" ht="28.15" customHeight="1">
      <c r="A98" s="177" t="s">
        <v>1244</v>
      </c>
      <c r="B98" s="537">
        <v>474057.39445073088</v>
      </c>
      <c r="C98" s="179">
        <f t="shared" si="1"/>
        <v>4.8310713282486484</v>
      </c>
    </row>
    <row r="99" spans="1:3" ht="28.15" customHeight="1">
      <c r="A99" s="177" t="s">
        <v>1264</v>
      </c>
      <c r="B99" s="537">
        <v>497229.94551043806</v>
      </c>
      <c r="C99" s="179">
        <f t="shared" si="1"/>
        <v>3.4010988095869301</v>
      </c>
    </row>
    <row r="100" spans="1:3" ht="28.15" customHeight="1">
      <c r="A100" s="177" t="s">
        <v>1267</v>
      </c>
      <c r="B100" s="537">
        <v>499578.30801641761</v>
      </c>
      <c r="C100" s="179">
        <f t="shared" si="1"/>
        <v>2.0185385886601979</v>
      </c>
    </row>
    <row r="101" spans="1:3" ht="28.15" customHeight="1">
      <c r="A101" s="177" t="s">
        <v>1358</v>
      </c>
      <c r="B101" s="537">
        <v>511143.26254638442</v>
      </c>
      <c r="C101" s="179">
        <f t="shared" si="1"/>
        <v>1.729440114306305</v>
      </c>
    </row>
    <row r="102" spans="1:3" ht="28.15" customHeight="1">
      <c r="A102" s="541" t="s">
        <v>1359</v>
      </c>
      <c r="B102" s="542">
        <v>521422.87295302161</v>
      </c>
      <c r="C102" s="179">
        <f t="shared" si="1"/>
        <v>1.4757537817048076</v>
      </c>
    </row>
    <row r="103" spans="1:3" ht="28.15" customHeight="1">
      <c r="A103" s="541" t="s">
        <v>1374</v>
      </c>
      <c r="B103" s="542">
        <v>529434.73847465415</v>
      </c>
      <c r="C103" s="179">
        <f t="shared" si="1"/>
        <v>1.1845259120421348</v>
      </c>
    </row>
    <row r="104" spans="1:3" ht="28.15" customHeight="1">
      <c r="A104" s="619" t="s">
        <v>1375</v>
      </c>
      <c r="B104" s="620">
        <v>533592.06504461728</v>
      </c>
      <c r="C104" s="179">
        <f t="shared" si="1"/>
        <v>0.92326682119548642</v>
      </c>
    </row>
    <row r="105" spans="1:3" ht="28.15" customHeight="1">
      <c r="A105" s="619" t="s">
        <v>1398</v>
      </c>
      <c r="B105" s="620">
        <v>554686.57679779443</v>
      </c>
      <c r="C105" s="179">
        <f t="shared" si="1"/>
        <v>0.81194751576223134</v>
      </c>
    </row>
    <row r="106" spans="1:3" ht="28.15" customHeight="1">
      <c r="A106" s="619" t="s">
        <v>1611</v>
      </c>
      <c r="B106" s="620">
        <v>573053.07877863571</v>
      </c>
      <c r="C106" s="179">
        <f t="shared" si="1"/>
        <v>0.78782225802812678</v>
      </c>
    </row>
    <row r="107" spans="1:3" ht="28.15" customHeight="1">
      <c r="A107" s="619" t="s">
        <v>1612</v>
      </c>
      <c r="B107" s="620">
        <v>575757.18666516943</v>
      </c>
      <c r="C107" s="179">
        <f t="shared" si="1"/>
        <v>0.67260766465520394</v>
      </c>
    </row>
    <row r="108" spans="1:3" ht="28.15" customHeight="1">
      <c r="A108" s="619" t="s">
        <v>1623</v>
      </c>
      <c r="B108" s="620">
        <v>571893.97370141826</v>
      </c>
      <c r="C108" s="179">
        <f t="shared" si="1"/>
        <v>0.48865872679365252</v>
      </c>
    </row>
    <row r="109" spans="1:3" ht="28.15" customHeight="1">
      <c r="A109" s="619" t="s">
        <v>1624</v>
      </c>
      <c r="B109" s="620">
        <v>565747.14989340294</v>
      </c>
      <c r="C109" s="179">
        <f>(B109-B97)/B97</f>
        <v>0.30452287469142442</v>
      </c>
    </row>
    <row r="110" spans="1:3" ht="28.15" customHeight="1">
      <c r="A110" s="619" t="s">
        <v>1625</v>
      </c>
      <c r="B110" s="620">
        <v>563152</v>
      </c>
      <c r="C110" s="179">
        <f t="shared" ref="C110:C115" si="2">(B110-B98)/B98</f>
        <v>0.18794054600181706</v>
      </c>
    </row>
    <row r="111" spans="1:3" ht="28.15" customHeight="1">
      <c r="A111" s="619" t="s">
        <v>1626</v>
      </c>
      <c r="B111" s="620">
        <v>561518</v>
      </c>
      <c r="C111" s="179">
        <f t="shared" si="2"/>
        <v>0.12929240298181593</v>
      </c>
    </row>
    <row r="112" spans="1:3" ht="28.15" customHeight="1">
      <c r="A112" s="619" t="s">
        <v>1659</v>
      </c>
      <c r="B112" s="620">
        <v>562755</v>
      </c>
      <c r="C112" s="179">
        <f t="shared" si="2"/>
        <v>0.1264600383359844</v>
      </c>
    </row>
    <row r="113" spans="1:3" ht="28.15" customHeight="1">
      <c r="A113" s="177" t="s">
        <v>1711</v>
      </c>
      <c r="B113" s="768">
        <v>556289</v>
      </c>
      <c r="C113" s="179">
        <f t="shared" si="2"/>
        <v>8.8323060796519387E-2</v>
      </c>
    </row>
    <row r="114" spans="1:3" ht="28.15" customHeight="1">
      <c r="A114" s="177" t="s">
        <v>1712</v>
      </c>
      <c r="B114" s="768">
        <v>550418</v>
      </c>
      <c r="C114" s="179">
        <f t="shared" si="2"/>
        <v>5.560770068019389E-2</v>
      </c>
    </row>
    <row r="115" spans="1:3" ht="28.15" customHeight="1">
      <c r="A115" s="177" t="s">
        <v>1721</v>
      </c>
      <c r="B115" s="768">
        <v>546327</v>
      </c>
      <c r="C115" s="179">
        <f t="shared" si="2"/>
        <v>3.1906220536290969E-2</v>
      </c>
    </row>
  </sheetData>
  <hyperlinks>
    <hyperlink ref="A7" location="Contents!A1" display="&lt;&lt; link back to contents &gt;&gt;"/>
  </hyperlinks>
  <pageMargins left="0.7" right="0.7" top="0.75" bottom="0.75" header="0.3" footer="0.3"/>
  <pageSetup paperSize="9" orientation="portrait"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7"/>
  <sheetViews>
    <sheetView showGridLines="0" topLeftCell="M21" workbookViewId="0">
      <selection activeCell="Z31" sqref="Z31"/>
    </sheetView>
  </sheetViews>
  <sheetFormatPr defaultRowHeight="14.5"/>
  <sheetData>
    <row r="1" spans="1:109" s="3" customFormat="1" ht="23.65" customHeight="1" thickBot="1">
      <c r="A1" s="115" t="s">
        <v>859</v>
      </c>
      <c r="B1" s="163"/>
      <c r="C1" s="165"/>
      <c r="D1" s="23"/>
      <c r="E1" s="23"/>
      <c r="F1" s="23"/>
      <c r="G1" s="23"/>
      <c r="H1" s="23"/>
    </row>
    <row r="2" spans="1:109" s="3" customFormat="1" ht="23.65" customHeight="1" thickTop="1">
      <c r="A2" s="114" t="s">
        <v>488</v>
      </c>
      <c r="B2" s="163"/>
      <c r="C2" s="165"/>
      <c r="D2" s="23"/>
      <c r="E2" s="23"/>
      <c r="F2" s="23"/>
      <c r="G2" s="23"/>
      <c r="H2" s="23"/>
    </row>
    <row r="3" spans="1:109" s="113" customFormat="1" ht="23.65" customHeight="1">
      <c r="A3" s="3" t="s">
        <v>484</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3" customFormat="1" ht="23.65" customHeight="1">
      <c r="A4" s="46" t="s">
        <v>485</v>
      </c>
      <c r="B4" s="163"/>
      <c r="C4" s="165"/>
      <c r="D4" s="23"/>
      <c r="E4" s="23"/>
      <c r="F4" s="23"/>
      <c r="G4" s="23"/>
      <c r="H4" s="23"/>
      <c r="I4" s="23"/>
      <c r="J4" s="23"/>
      <c r="K4" s="23"/>
      <c r="L4" s="23"/>
      <c r="M4" s="23"/>
      <c r="N4" s="23"/>
    </row>
    <row r="5" spans="1:109" s="3" customFormat="1" ht="23.65" customHeight="1">
      <c r="A5" s="46" t="s">
        <v>777</v>
      </c>
      <c r="B5" s="163"/>
      <c r="C5" s="165"/>
      <c r="D5" s="23"/>
      <c r="E5" s="23"/>
      <c r="F5" s="23"/>
      <c r="G5" s="23"/>
      <c r="H5" s="23"/>
      <c r="I5" s="23"/>
      <c r="J5" s="23"/>
      <c r="K5" s="23"/>
      <c r="L5" s="23"/>
      <c r="M5" s="23"/>
      <c r="N5" s="23"/>
    </row>
    <row r="6" spans="1:109" s="3" customFormat="1" ht="23.65" customHeight="1">
      <c r="A6" s="46" t="s">
        <v>856</v>
      </c>
      <c r="B6" s="163"/>
      <c r="C6" s="165"/>
      <c r="D6" s="23"/>
      <c r="E6" s="23"/>
      <c r="F6" s="23"/>
      <c r="G6" s="23"/>
      <c r="H6" s="23"/>
      <c r="I6" s="23"/>
      <c r="J6" s="23"/>
      <c r="K6" s="23"/>
      <c r="L6" s="23"/>
      <c r="M6" s="23"/>
      <c r="N6" s="23"/>
    </row>
    <row r="7" spans="1:109" s="4" customFormat="1" ht="23.65" customHeight="1">
      <c r="A7" s="5" t="s">
        <v>97</v>
      </c>
      <c r="B7" s="167"/>
      <c r="C7" s="168"/>
    </row>
  </sheetData>
  <hyperlinks>
    <hyperlink ref="A7" location="Contents!A1" display="&lt;&lt; link back to contents &gt;&gt;"/>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
  <sheetViews>
    <sheetView workbookViewId="0">
      <selection activeCell="A3" sqref="A3"/>
    </sheetView>
  </sheetViews>
  <sheetFormatPr defaultColWidth="8.7265625" defaultRowHeight="15.5"/>
  <cols>
    <col min="1" max="16384" width="8.7265625" style="4"/>
  </cols>
  <sheetData>
    <row r="1" spans="1:26" s="3" customFormat="1" ht="36.65" customHeight="1" thickBot="1">
      <c r="A1" s="213" t="s">
        <v>1247</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26" s="3" customFormat="1" ht="36.65" customHeight="1" thickTop="1">
      <c r="A2" s="113" t="s">
        <v>1408</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26" ht="36.65" customHeight="1">
      <c r="A3" s="4" t="s">
        <v>1248</v>
      </c>
    </row>
    <row r="4" spans="1:26" ht="36.65" customHeight="1">
      <c r="A4" s="4" t="s">
        <v>1409</v>
      </c>
    </row>
    <row r="5" spans="1:26" ht="36.65" customHeight="1">
      <c r="A5" s="4" t="s">
        <v>1410</v>
      </c>
    </row>
    <row r="6" spans="1:26" ht="36.65" customHeight="1">
      <c r="A6" s="4" t="s">
        <v>1411</v>
      </c>
    </row>
    <row r="7" spans="1:26" ht="36.65" customHeight="1">
      <c r="A7" s="6" t="s">
        <v>97</v>
      </c>
    </row>
  </sheetData>
  <hyperlinks>
    <hyperlink ref="A7" location="Contents!A1" display="&lt;&lt; link back to contents &gt;&gt;"/>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61"/>
  <sheetViews>
    <sheetView workbookViewId="0">
      <selection activeCell="A8" sqref="A8"/>
    </sheetView>
  </sheetViews>
  <sheetFormatPr defaultColWidth="8.7265625" defaultRowHeight="14"/>
  <cols>
    <col min="1" max="1" width="24.7265625" style="3" customWidth="1"/>
    <col min="2" max="2" width="35.54296875" style="3" customWidth="1"/>
    <col min="3" max="3" width="8.453125" style="3" customWidth="1"/>
    <col min="4" max="8" width="8.453125" style="23" customWidth="1"/>
    <col min="9" max="9" width="11.54296875" style="3" customWidth="1"/>
    <col min="10" max="10" width="11.26953125" style="3" customWidth="1"/>
    <col min="11" max="11" width="11.453125" style="3" customWidth="1"/>
    <col min="12" max="21" width="8.7265625" style="25"/>
    <col min="22" max="16384" width="8.7265625" style="3"/>
  </cols>
  <sheetData>
    <row r="1" spans="1:125" ht="28.5" customHeight="1" thickBot="1">
      <c r="A1" s="213" t="s">
        <v>1272</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583</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584</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585</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586</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6" t="s">
        <v>547</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s="4" customFormat="1" ht="30" customHeight="1">
      <c r="A8" s="5" t="s">
        <v>97</v>
      </c>
      <c r="B8" s="7"/>
      <c r="C8" s="7"/>
      <c r="D8" s="7"/>
      <c r="E8" s="7"/>
      <c r="F8" s="7"/>
      <c r="G8" s="7"/>
      <c r="H8" s="7"/>
      <c r="I8" s="7"/>
      <c r="J8" s="7"/>
      <c r="K8" s="7"/>
      <c r="L8" s="116"/>
      <c r="M8" s="116"/>
      <c r="N8" s="113"/>
      <c r="O8" s="113"/>
      <c r="P8" s="113"/>
      <c r="Q8" s="113"/>
      <c r="R8" s="113"/>
      <c r="S8" s="113"/>
      <c r="T8" s="113"/>
      <c r="U8" s="113"/>
    </row>
    <row r="9" spans="1:125" ht="28">
      <c r="A9" s="250" t="s">
        <v>100</v>
      </c>
      <c r="B9" s="53" t="s">
        <v>101</v>
      </c>
      <c r="C9" s="63" t="s">
        <v>557</v>
      </c>
      <c r="D9" s="63" t="s">
        <v>459</v>
      </c>
      <c r="E9" s="63" t="s">
        <v>460</v>
      </c>
      <c r="F9" s="63" t="s">
        <v>461</v>
      </c>
      <c r="G9" s="63" t="s">
        <v>462</v>
      </c>
      <c r="H9" s="63" t="s">
        <v>463</v>
      </c>
      <c r="I9" s="421" t="s">
        <v>993</v>
      </c>
      <c r="J9" s="421" t="s">
        <v>1270</v>
      </c>
      <c r="K9" s="251" t="s">
        <v>1271</v>
      </c>
      <c r="L9" s="3"/>
      <c r="M9" s="3"/>
      <c r="V9" s="25"/>
      <c r="W9" s="25"/>
    </row>
    <row r="10" spans="1:125">
      <c r="A10" s="252" t="s">
        <v>11</v>
      </c>
      <c r="B10" s="49" t="s">
        <v>1</v>
      </c>
      <c r="C10" s="61">
        <v>155</v>
      </c>
      <c r="D10" s="61">
        <v>160</v>
      </c>
      <c r="E10" s="61">
        <v>165</v>
      </c>
      <c r="F10" s="61">
        <v>170</v>
      </c>
      <c r="G10" s="50">
        <v>175</v>
      </c>
      <c r="H10" s="50">
        <v>185</v>
      </c>
      <c r="I10" s="422">
        <v>190</v>
      </c>
      <c r="J10" s="422">
        <v>195</v>
      </c>
      <c r="K10" s="248">
        <f>(Tourism_businesses[[#This Row],[2022]]-Tourism_businesses[[#This Row],[2021]])/Tourism_businesses[[#This Row],[2021]]</f>
        <v>2.6315789473684209E-2</v>
      </c>
      <c r="L10" s="3"/>
      <c r="M10" s="3"/>
      <c r="V10" s="25"/>
      <c r="W10" s="25"/>
    </row>
    <row r="11" spans="1:125">
      <c r="A11" s="149" t="s">
        <v>14</v>
      </c>
      <c r="B11" s="51" t="s">
        <v>1</v>
      </c>
      <c r="C11" s="62">
        <v>15</v>
      </c>
      <c r="D11" s="62">
        <v>15</v>
      </c>
      <c r="E11" s="62">
        <v>15</v>
      </c>
      <c r="F11" s="62">
        <v>10</v>
      </c>
      <c r="G11" s="52">
        <v>15</v>
      </c>
      <c r="H11" s="52">
        <v>15</v>
      </c>
      <c r="I11" s="422">
        <v>15</v>
      </c>
      <c r="J11" s="422">
        <v>20</v>
      </c>
      <c r="K11" s="248">
        <f>(Tourism_businesses[[#This Row],[2022]]-Tourism_businesses[[#This Row],[2021]])/Tourism_businesses[[#This Row],[2021]]</f>
        <v>0.33333333333333331</v>
      </c>
      <c r="L11" s="3"/>
      <c r="M11" s="3"/>
      <c r="V11" s="25"/>
      <c r="W11" s="25"/>
    </row>
    <row r="12" spans="1:125">
      <c r="A12" s="149" t="s">
        <v>12</v>
      </c>
      <c r="B12" s="51" t="s">
        <v>1</v>
      </c>
      <c r="C12" s="62">
        <v>5</v>
      </c>
      <c r="D12" s="62">
        <v>5</v>
      </c>
      <c r="E12" s="62">
        <v>5</v>
      </c>
      <c r="F12" s="62">
        <v>5</v>
      </c>
      <c r="G12" s="52">
        <v>5</v>
      </c>
      <c r="H12" s="52">
        <v>5</v>
      </c>
      <c r="I12" s="422">
        <v>5</v>
      </c>
      <c r="J12" s="422">
        <v>5</v>
      </c>
      <c r="K12" s="248">
        <f>(Tourism_businesses[[#This Row],[2022]]-Tourism_businesses[[#This Row],[2021]])/Tourism_businesses[[#This Row],[2021]]</f>
        <v>0</v>
      </c>
      <c r="L12" s="3"/>
      <c r="M12" s="3"/>
      <c r="V12" s="25"/>
      <c r="W12" s="25"/>
    </row>
    <row r="13" spans="1:125">
      <c r="A13" s="149" t="s">
        <v>15</v>
      </c>
      <c r="B13" s="51" t="s">
        <v>1</v>
      </c>
      <c r="C13" s="62">
        <v>80</v>
      </c>
      <c r="D13" s="62">
        <v>80</v>
      </c>
      <c r="E13" s="62">
        <v>80</v>
      </c>
      <c r="F13" s="62">
        <v>100</v>
      </c>
      <c r="G13" s="52">
        <v>105</v>
      </c>
      <c r="H13" s="52">
        <v>100</v>
      </c>
      <c r="I13" s="422">
        <v>100</v>
      </c>
      <c r="J13" s="422">
        <v>110</v>
      </c>
      <c r="K13" s="248">
        <f>(Tourism_businesses[[#This Row],[2022]]-Tourism_businesses[[#This Row],[2021]])/Tourism_businesses[[#This Row],[2021]]</f>
        <v>0.1</v>
      </c>
      <c r="L13" s="3"/>
      <c r="M13" s="3"/>
      <c r="V13" s="25"/>
      <c r="W13" s="25"/>
    </row>
    <row r="14" spans="1:125">
      <c r="A14" s="149" t="s">
        <v>13</v>
      </c>
      <c r="B14" s="51" t="s">
        <v>1</v>
      </c>
      <c r="C14" s="62">
        <v>40</v>
      </c>
      <c r="D14" s="62">
        <v>40</v>
      </c>
      <c r="E14" s="62">
        <v>40</v>
      </c>
      <c r="F14" s="62">
        <v>40</v>
      </c>
      <c r="G14" s="52">
        <v>45</v>
      </c>
      <c r="H14" s="52">
        <v>45</v>
      </c>
      <c r="I14" s="422">
        <v>45</v>
      </c>
      <c r="J14" s="422">
        <v>45</v>
      </c>
      <c r="K14" s="248">
        <f>(Tourism_businesses[[#This Row],[2022]]-Tourism_businesses[[#This Row],[2021]])/Tourism_businesses[[#This Row],[2021]]</f>
        <v>0</v>
      </c>
      <c r="L14" s="3"/>
      <c r="M14" s="3"/>
      <c r="V14" s="25"/>
      <c r="W14" s="25"/>
    </row>
    <row r="15" spans="1:125">
      <c r="A15" s="149" t="s">
        <v>16</v>
      </c>
      <c r="B15" s="51" t="s">
        <v>1</v>
      </c>
      <c r="C15" s="62">
        <v>25</v>
      </c>
      <c r="D15" s="62">
        <v>25</v>
      </c>
      <c r="E15" s="62">
        <v>25</v>
      </c>
      <c r="F15" s="62">
        <v>20</v>
      </c>
      <c r="G15" s="52">
        <v>20</v>
      </c>
      <c r="H15" s="52">
        <v>25</v>
      </c>
      <c r="I15" s="422">
        <v>25</v>
      </c>
      <c r="J15" s="422">
        <v>25</v>
      </c>
      <c r="K15" s="248">
        <f>(Tourism_businesses[[#This Row],[2022]]-Tourism_businesses[[#This Row],[2021]])/Tourism_businesses[[#This Row],[2021]]</f>
        <v>0</v>
      </c>
      <c r="L15" s="3"/>
      <c r="M15" s="3"/>
      <c r="V15" s="25"/>
      <c r="W15" s="25"/>
    </row>
    <row r="16" spans="1:125">
      <c r="A16" s="250" t="s">
        <v>588</v>
      </c>
      <c r="B16" s="53" t="s">
        <v>1</v>
      </c>
      <c r="C16" s="63">
        <v>315</v>
      </c>
      <c r="D16" s="63">
        <v>325</v>
      </c>
      <c r="E16" s="63">
        <v>330</v>
      </c>
      <c r="F16" s="63">
        <v>350</v>
      </c>
      <c r="G16" s="54">
        <v>365</v>
      </c>
      <c r="H16" s="54">
        <v>370</v>
      </c>
      <c r="I16" s="423">
        <v>380</v>
      </c>
      <c r="J16" s="423">
        <v>400</v>
      </c>
      <c r="K16" s="248">
        <f>(Tourism_businesses[[#This Row],[2022]]-Tourism_businesses[[#This Row],[2021]])/Tourism_businesses[[#This Row],[2021]]</f>
        <v>5.2631578947368418E-2</v>
      </c>
      <c r="L16" s="3"/>
      <c r="M16" s="3"/>
      <c r="V16" s="25"/>
      <c r="W16" s="25"/>
    </row>
    <row r="17" spans="1:23">
      <c r="A17" s="252" t="s">
        <v>18</v>
      </c>
      <c r="B17" s="49" t="s">
        <v>102</v>
      </c>
      <c r="C17" s="61">
        <v>540</v>
      </c>
      <c r="D17" s="61">
        <v>570</v>
      </c>
      <c r="E17" s="61">
        <v>620</v>
      </c>
      <c r="F17" s="61">
        <v>620</v>
      </c>
      <c r="G17" s="50">
        <v>665</v>
      </c>
      <c r="H17" s="50">
        <v>655</v>
      </c>
      <c r="I17" s="424">
        <v>645</v>
      </c>
      <c r="J17" s="424">
        <v>650</v>
      </c>
      <c r="K17" s="249">
        <f>(Tourism_businesses[[#This Row],[2022]]-Tourism_businesses[[#This Row],[2021]])/Tourism_businesses[[#This Row],[2021]]</f>
        <v>7.7519379844961239E-3</v>
      </c>
      <c r="L17" s="3"/>
      <c r="M17" s="3"/>
      <c r="N17" s="3"/>
      <c r="O17" s="3"/>
      <c r="P17" s="3"/>
      <c r="Q17" s="3"/>
      <c r="R17" s="3"/>
      <c r="S17" s="3"/>
      <c r="T17" s="3"/>
      <c r="V17" s="25"/>
      <c r="W17" s="25"/>
    </row>
    <row r="18" spans="1:23">
      <c r="A18" s="149" t="s">
        <v>19</v>
      </c>
      <c r="B18" s="51" t="s">
        <v>102</v>
      </c>
      <c r="C18" s="62">
        <v>640</v>
      </c>
      <c r="D18" s="62">
        <v>700</v>
      </c>
      <c r="E18" s="62">
        <v>755</v>
      </c>
      <c r="F18" s="62">
        <v>795</v>
      </c>
      <c r="G18" s="52">
        <v>815</v>
      </c>
      <c r="H18" s="52">
        <v>835</v>
      </c>
      <c r="I18" s="422">
        <v>850</v>
      </c>
      <c r="J18" s="422">
        <v>890</v>
      </c>
      <c r="K18" s="248">
        <f>(Tourism_businesses[[#This Row],[2022]]-Tourism_businesses[[#This Row],[2021]])/Tourism_businesses[[#This Row],[2021]]</f>
        <v>4.7058823529411764E-2</v>
      </c>
      <c r="L18" s="3"/>
      <c r="M18" s="3"/>
      <c r="N18" s="3"/>
      <c r="O18" s="3"/>
      <c r="P18" s="3"/>
      <c r="Q18" s="3"/>
      <c r="R18" s="3"/>
      <c r="S18" s="3"/>
      <c r="T18" s="3"/>
      <c r="V18" s="25"/>
      <c r="W18" s="25"/>
    </row>
    <row r="19" spans="1:23">
      <c r="A19" s="149" t="s">
        <v>20</v>
      </c>
      <c r="B19" s="51" t="s">
        <v>102</v>
      </c>
      <c r="C19" s="62">
        <v>1020</v>
      </c>
      <c r="D19" s="62">
        <v>1055</v>
      </c>
      <c r="E19" s="62">
        <v>1080</v>
      </c>
      <c r="F19" s="62">
        <v>1140</v>
      </c>
      <c r="G19" s="52">
        <v>1175</v>
      </c>
      <c r="H19" s="52">
        <v>1185</v>
      </c>
      <c r="I19" s="422">
        <v>1240</v>
      </c>
      <c r="J19" s="422">
        <v>1335</v>
      </c>
      <c r="K19" s="248">
        <f>(Tourism_businesses[[#This Row],[2022]]-Tourism_businesses[[#This Row],[2021]])/Tourism_businesses[[#This Row],[2021]]</f>
        <v>7.6612903225806453E-2</v>
      </c>
      <c r="L19" s="3"/>
      <c r="M19" s="3"/>
      <c r="N19" s="3"/>
      <c r="O19" s="3"/>
      <c r="P19" s="3"/>
      <c r="Q19" s="3"/>
      <c r="R19" s="3"/>
      <c r="S19" s="3"/>
      <c r="T19" s="3"/>
      <c r="V19" s="25"/>
      <c r="W19" s="25"/>
    </row>
    <row r="20" spans="1:23">
      <c r="A20" s="149" t="s">
        <v>22</v>
      </c>
      <c r="B20" s="51" t="s">
        <v>102</v>
      </c>
      <c r="C20" s="62">
        <v>85</v>
      </c>
      <c r="D20" s="62">
        <v>90</v>
      </c>
      <c r="E20" s="62">
        <v>100</v>
      </c>
      <c r="F20" s="62">
        <v>105</v>
      </c>
      <c r="G20" s="52">
        <v>130</v>
      </c>
      <c r="H20" s="52">
        <v>195</v>
      </c>
      <c r="I20" s="422">
        <v>195</v>
      </c>
      <c r="J20" s="422">
        <v>265</v>
      </c>
      <c r="K20" s="248">
        <f>(Tourism_businesses[[#This Row],[2022]]-Tourism_businesses[[#This Row],[2021]])/Tourism_businesses[[#This Row],[2021]]</f>
        <v>0.35897435897435898</v>
      </c>
      <c r="L20" s="3"/>
      <c r="M20" s="3"/>
      <c r="N20" s="3"/>
      <c r="O20" s="3"/>
      <c r="P20" s="3"/>
      <c r="Q20" s="3"/>
      <c r="R20" s="3"/>
      <c r="S20" s="3"/>
      <c r="T20" s="3"/>
      <c r="V20" s="25"/>
      <c r="W20" s="25"/>
    </row>
    <row r="21" spans="1:23">
      <c r="A21" s="149" t="s">
        <v>21</v>
      </c>
      <c r="B21" s="51" t="s">
        <v>102</v>
      </c>
      <c r="C21" s="62">
        <v>20</v>
      </c>
      <c r="D21" s="62">
        <v>25</v>
      </c>
      <c r="E21" s="62">
        <v>30</v>
      </c>
      <c r="F21" s="62">
        <v>30</v>
      </c>
      <c r="G21" s="52">
        <v>30</v>
      </c>
      <c r="H21" s="52">
        <v>35</v>
      </c>
      <c r="I21" s="422">
        <v>40</v>
      </c>
      <c r="J21" s="422">
        <v>45</v>
      </c>
      <c r="K21" s="248">
        <f>(Tourism_businesses[[#This Row],[2022]]-Tourism_businesses[[#This Row],[2021]])/Tourism_businesses[[#This Row],[2021]]</f>
        <v>0.125</v>
      </c>
      <c r="L21" s="3"/>
      <c r="M21" s="3"/>
      <c r="N21" s="3"/>
      <c r="O21" s="3"/>
      <c r="P21" s="3"/>
      <c r="Q21" s="3"/>
      <c r="R21" s="3"/>
      <c r="S21" s="3"/>
      <c r="T21" s="3"/>
      <c r="V21" s="25"/>
      <c r="W21" s="25"/>
    </row>
    <row r="22" spans="1:23">
      <c r="A22" s="149" t="s">
        <v>23</v>
      </c>
      <c r="B22" s="51" t="s">
        <v>102</v>
      </c>
      <c r="C22" s="62">
        <v>240</v>
      </c>
      <c r="D22" s="62">
        <v>240</v>
      </c>
      <c r="E22" s="62">
        <v>240</v>
      </c>
      <c r="F22" s="62">
        <v>230</v>
      </c>
      <c r="G22" s="52">
        <v>225</v>
      </c>
      <c r="H22" s="52">
        <v>225</v>
      </c>
      <c r="I22" s="422">
        <v>215</v>
      </c>
      <c r="J22" s="422">
        <v>215</v>
      </c>
      <c r="K22" s="248">
        <f>(Tourism_businesses[[#This Row],[2022]]-Tourism_businesses[[#This Row],[2021]])/Tourism_businesses[[#This Row],[2021]]</f>
        <v>0</v>
      </c>
      <c r="L22" s="3"/>
      <c r="M22" s="3"/>
      <c r="N22" s="3"/>
      <c r="O22" s="3"/>
      <c r="P22" s="3"/>
      <c r="Q22" s="3"/>
      <c r="R22" s="3"/>
      <c r="S22" s="3"/>
      <c r="T22" s="3"/>
      <c r="V22" s="25"/>
      <c r="W22" s="25"/>
    </row>
    <row r="23" spans="1:23">
      <c r="A23" s="149" t="s">
        <v>24</v>
      </c>
      <c r="B23" s="51" t="s">
        <v>102</v>
      </c>
      <c r="C23" s="62">
        <v>720</v>
      </c>
      <c r="D23" s="62">
        <v>710</v>
      </c>
      <c r="E23" s="62">
        <v>715</v>
      </c>
      <c r="F23" s="62">
        <v>730</v>
      </c>
      <c r="G23" s="52">
        <v>735</v>
      </c>
      <c r="H23" s="52">
        <v>720</v>
      </c>
      <c r="I23" s="422">
        <v>705</v>
      </c>
      <c r="J23" s="422">
        <v>695</v>
      </c>
      <c r="K23" s="248">
        <f>(Tourism_businesses[[#This Row],[2022]]-Tourism_businesses[[#This Row],[2021]])/Tourism_businesses[[#This Row],[2021]]</f>
        <v>-1.4184397163120567E-2</v>
      </c>
      <c r="L23" s="3"/>
      <c r="M23" s="3"/>
      <c r="N23" s="3"/>
      <c r="O23" s="3"/>
      <c r="P23" s="3"/>
      <c r="Q23" s="3"/>
      <c r="R23" s="3"/>
      <c r="S23" s="3"/>
      <c r="T23" s="3"/>
      <c r="V23" s="25"/>
      <c r="W23" s="25"/>
    </row>
    <row r="24" spans="1:23">
      <c r="A24" s="250" t="s">
        <v>588</v>
      </c>
      <c r="B24" s="53" t="s">
        <v>102</v>
      </c>
      <c r="C24" s="63">
        <v>3265</v>
      </c>
      <c r="D24" s="63">
        <v>3390</v>
      </c>
      <c r="E24" s="63">
        <v>3535</v>
      </c>
      <c r="F24" s="63">
        <v>3650</v>
      </c>
      <c r="G24" s="54">
        <v>3775</v>
      </c>
      <c r="H24" s="54">
        <v>3855</v>
      </c>
      <c r="I24" s="425">
        <v>3895</v>
      </c>
      <c r="J24" s="425">
        <v>4095</v>
      </c>
      <c r="K24" s="416">
        <f>(Tourism_businesses[[#This Row],[2022]]-Tourism_businesses[[#This Row],[2021]])/Tourism_businesses[[#This Row],[2021]]</f>
        <v>5.1347881899871634E-2</v>
      </c>
      <c r="L24" s="3"/>
      <c r="M24" s="3"/>
      <c r="N24" s="3"/>
      <c r="O24" s="3"/>
      <c r="P24" s="3"/>
      <c r="Q24" s="3"/>
      <c r="R24" s="3"/>
      <c r="S24" s="3"/>
      <c r="T24" s="3"/>
      <c r="V24" s="25"/>
      <c r="W24" s="25"/>
    </row>
    <row r="25" spans="1:23">
      <c r="A25" s="252" t="s">
        <v>26</v>
      </c>
      <c r="B25" s="49" t="s">
        <v>103</v>
      </c>
      <c r="C25" s="61" t="s">
        <v>575</v>
      </c>
      <c r="D25" s="61" t="s">
        <v>575</v>
      </c>
      <c r="E25" s="61" t="s">
        <v>575</v>
      </c>
      <c r="F25" s="61" t="s">
        <v>575</v>
      </c>
      <c r="G25" s="50" t="s">
        <v>575</v>
      </c>
      <c r="H25" s="50" t="s">
        <v>575</v>
      </c>
      <c r="I25" s="422" t="s">
        <v>575</v>
      </c>
      <c r="J25" s="422">
        <v>0</v>
      </c>
      <c r="K25" s="248" t="s">
        <v>891</v>
      </c>
      <c r="L25" s="3"/>
      <c r="M25" s="3"/>
      <c r="N25" s="3"/>
      <c r="O25" s="3"/>
      <c r="P25" s="3"/>
      <c r="Q25" s="3"/>
      <c r="R25" s="3"/>
      <c r="S25" s="3"/>
      <c r="T25" s="3"/>
      <c r="V25" s="25"/>
      <c r="W25" s="25"/>
    </row>
    <row r="26" spans="1:23">
      <c r="A26" s="149" t="s">
        <v>27</v>
      </c>
      <c r="B26" s="51" t="s">
        <v>103</v>
      </c>
      <c r="C26" s="62">
        <v>165</v>
      </c>
      <c r="D26" s="62">
        <v>160</v>
      </c>
      <c r="E26" s="62">
        <v>155</v>
      </c>
      <c r="F26" s="62">
        <v>150</v>
      </c>
      <c r="G26" s="52">
        <v>145</v>
      </c>
      <c r="H26" s="52">
        <v>145</v>
      </c>
      <c r="I26" s="422">
        <v>140</v>
      </c>
      <c r="J26" s="422">
        <v>135</v>
      </c>
      <c r="K26" s="248">
        <f>(Tourism_businesses[[#This Row],[2022]]-Tourism_businesses[[#This Row],[2021]])/Tourism_businesses[[#This Row],[2021]]</f>
        <v>-3.5714285714285712E-2</v>
      </c>
      <c r="L26" s="3"/>
      <c r="M26" s="3"/>
      <c r="N26" s="3"/>
      <c r="O26" s="3"/>
      <c r="P26" s="3"/>
      <c r="Q26" s="3"/>
      <c r="R26" s="3"/>
      <c r="S26" s="3"/>
      <c r="T26" s="3"/>
      <c r="V26" s="25"/>
      <c r="W26" s="25"/>
    </row>
    <row r="27" spans="1:23">
      <c r="A27" s="149" t="s">
        <v>28</v>
      </c>
      <c r="B27" s="51" t="s">
        <v>103</v>
      </c>
      <c r="C27" s="62">
        <v>95</v>
      </c>
      <c r="D27" s="62">
        <v>105</v>
      </c>
      <c r="E27" s="62">
        <v>110</v>
      </c>
      <c r="F27" s="62">
        <v>110</v>
      </c>
      <c r="G27" s="52">
        <v>115</v>
      </c>
      <c r="H27" s="52">
        <v>120</v>
      </c>
      <c r="I27" s="422">
        <v>115</v>
      </c>
      <c r="J27" s="422">
        <v>115</v>
      </c>
      <c r="K27" s="248">
        <f>(Tourism_businesses[[#This Row],[2022]]-Tourism_businesses[[#This Row],[2021]])/Tourism_businesses[[#This Row],[2021]]</f>
        <v>0</v>
      </c>
      <c r="L27" s="3"/>
      <c r="M27" s="3"/>
      <c r="N27" s="3"/>
      <c r="O27" s="3"/>
      <c r="P27" s="3"/>
      <c r="Q27" s="3"/>
      <c r="R27" s="3"/>
      <c r="S27" s="3"/>
      <c r="T27" s="3"/>
      <c r="V27" s="25"/>
      <c r="W27" s="25"/>
    </row>
    <row r="28" spans="1:23">
      <c r="A28" s="149" t="s">
        <v>29</v>
      </c>
      <c r="B28" s="51" t="s">
        <v>103</v>
      </c>
      <c r="C28" s="62" t="s">
        <v>575</v>
      </c>
      <c r="D28" s="62">
        <v>5</v>
      </c>
      <c r="E28" s="62">
        <v>5</v>
      </c>
      <c r="F28" s="62">
        <v>5</v>
      </c>
      <c r="G28" s="52">
        <v>5</v>
      </c>
      <c r="H28" s="52">
        <v>5</v>
      </c>
      <c r="I28" s="422">
        <v>5</v>
      </c>
      <c r="J28" s="422">
        <v>5</v>
      </c>
      <c r="K28" s="248">
        <f>(Tourism_businesses[[#This Row],[2022]]-Tourism_businesses[[#This Row],[2021]])/Tourism_businesses[[#This Row],[2021]]</f>
        <v>0</v>
      </c>
      <c r="L28" s="3"/>
      <c r="M28" s="3"/>
      <c r="N28" s="3"/>
      <c r="O28" s="3"/>
      <c r="P28" s="3"/>
      <c r="Q28" s="3"/>
      <c r="R28" s="3"/>
      <c r="S28" s="3"/>
      <c r="T28" s="3"/>
      <c r="V28" s="25"/>
      <c r="W28" s="25"/>
    </row>
    <row r="29" spans="1:23">
      <c r="A29" s="149" t="s">
        <v>30</v>
      </c>
      <c r="B29" s="51" t="s">
        <v>103</v>
      </c>
      <c r="C29" s="62" t="s">
        <v>575</v>
      </c>
      <c r="D29" s="62" t="s">
        <v>575</v>
      </c>
      <c r="E29" s="62" t="s">
        <v>575</v>
      </c>
      <c r="F29" s="62" t="s">
        <v>575</v>
      </c>
      <c r="G29" s="52" t="s">
        <v>575</v>
      </c>
      <c r="H29" s="52" t="s">
        <v>575</v>
      </c>
      <c r="I29" s="422" t="s">
        <v>575</v>
      </c>
      <c r="J29" s="422">
        <v>0</v>
      </c>
      <c r="K29" s="248" t="s">
        <v>891</v>
      </c>
      <c r="L29" s="3"/>
      <c r="M29" s="3"/>
      <c r="N29" s="3"/>
      <c r="O29" s="3"/>
      <c r="P29" s="3"/>
      <c r="Q29" s="3"/>
      <c r="R29" s="3"/>
      <c r="S29" s="3"/>
      <c r="T29" s="3"/>
      <c r="V29" s="25"/>
      <c r="W29" s="25"/>
    </row>
    <row r="30" spans="1:23">
      <c r="A30" s="149" t="s">
        <v>31</v>
      </c>
      <c r="B30" s="51" t="s">
        <v>103</v>
      </c>
      <c r="C30" s="62" t="s">
        <v>575</v>
      </c>
      <c r="D30" s="62" t="s">
        <v>575</v>
      </c>
      <c r="E30" s="62" t="s">
        <v>575</v>
      </c>
      <c r="F30" s="62" t="s">
        <v>575</v>
      </c>
      <c r="G30" s="52" t="s">
        <v>575</v>
      </c>
      <c r="H30" s="52" t="s">
        <v>575</v>
      </c>
      <c r="I30" s="422" t="s">
        <v>575</v>
      </c>
      <c r="J30" s="422">
        <v>5</v>
      </c>
      <c r="K30" s="248" t="s">
        <v>891</v>
      </c>
      <c r="L30" s="3"/>
      <c r="M30" s="3"/>
      <c r="N30" s="3"/>
      <c r="O30" s="3"/>
      <c r="P30" s="3"/>
      <c r="Q30" s="3"/>
      <c r="R30" s="3"/>
      <c r="S30" s="3"/>
      <c r="T30" s="3"/>
      <c r="V30" s="25"/>
      <c r="W30" s="25"/>
    </row>
    <row r="31" spans="1:23">
      <c r="A31" s="149" t="s">
        <v>32</v>
      </c>
      <c r="B31" s="51" t="s">
        <v>103</v>
      </c>
      <c r="C31" s="62">
        <v>10</v>
      </c>
      <c r="D31" s="62">
        <v>10</v>
      </c>
      <c r="E31" s="62">
        <v>10</v>
      </c>
      <c r="F31" s="62">
        <v>10</v>
      </c>
      <c r="G31" s="52">
        <v>15</v>
      </c>
      <c r="H31" s="52">
        <v>10</v>
      </c>
      <c r="I31" s="422">
        <v>10</v>
      </c>
      <c r="J31" s="422">
        <v>10</v>
      </c>
      <c r="K31" s="248">
        <f>(Tourism_businesses[[#This Row],[2022]]-Tourism_businesses[[#This Row],[2021]])/Tourism_businesses[[#This Row],[2021]]</f>
        <v>0</v>
      </c>
      <c r="L31" s="3"/>
      <c r="M31" s="3"/>
      <c r="N31" s="3"/>
      <c r="O31" s="3"/>
      <c r="P31" s="3"/>
      <c r="Q31" s="3"/>
      <c r="R31" s="3"/>
      <c r="S31" s="3"/>
      <c r="T31" s="3"/>
      <c r="V31" s="25"/>
      <c r="W31" s="25"/>
    </row>
    <row r="32" spans="1:23">
      <c r="A32" s="149" t="s">
        <v>33</v>
      </c>
      <c r="B32" s="51" t="s">
        <v>103</v>
      </c>
      <c r="C32" s="62">
        <v>65</v>
      </c>
      <c r="D32" s="62">
        <v>75</v>
      </c>
      <c r="E32" s="62">
        <v>70</v>
      </c>
      <c r="F32" s="62">
        <v>75</v>
      </c>
      <c r="G32" s="52">
        <v>70</v>
      </c>
      <c r="H32" s="52">
        <v>70</v>
      </c>
      <c r="I32" s="422">
        <v>70</v>
      </c>
      <c r="J32" s="422">
        <v>80</v>
      </c>
      <c r="K32" s="248">
        <f>(Tourism_businesses[[#This Row],[2022]]-Tourism_businesses[[#This Row],[2021]])/Tourism_businesses[[#This Row],[2021]]</f>
        <v>0.14285714285714285</v>
      </c>
      <c r="L32" s="3"/>
      <c r="M32" s="3"/>
      <c r="N32" s="3"/>
      <c r="O32" s="3"/>
      <c r="P32" s="3"/>
      <c r="Q32" s="3"/>
      <c r="R32" s="3"/>
      <c r="S32" s="3"/>
      <c r="T32" s="3"/>
      <c r="V32" s="25"/>
      <c r="W32" s="25"/>
    </row>
    <row r="33" spans="1:23">
      <c r="A33" s="149" t="s">
        <v>34</v>
      </c>
      <c r="B33" s="51" t="s">
        <v>103</v>
      </c>
      <c r="C33" s="62" t="s">
        <v>575</v>
      </c>
      <c r="D33" s="62" t="s">
        <v>575</v>
      </c>
      <c r="E33" s="62" t="s">
        <v>575</v>
      </c>
      <c r="F33" s="62" t="s">
        <v>575</v>
      </c>
      <c r="G33" s="52" t="s">
        <v>575</v>
      </c>
      <c r="H33" s="52" t="s">
        <v>575</v>
      </c>
      <c r="I33" s="422" t="s">
        <v>575</v>
      </c>
      <c r="J33" s="422">
        <v>0</v>
      </c>
      <c r="K33" s="248" t="s">
        <v>891</v>
      </c>
      <c r="L33" s="3"/>
      <c r="M33" s="3"/>
      <c r="V33" s="25"/>
      <c r="W33" s="25"/>
    </row>
    <row r="34" spans="1:23">
      <c r="A34" s="149" t="s">
        <v>35</v>
      </c>
      <c r="B34" s="51" t="s">
        <v>103</v>
      </c>
      <c r="C34" s="62" t="s">
        <v>575</v>
      </c>
      <c r="D34" s="62" t="s">
        <v>575</v>
      </c>
      <c r="E34" s="62" t="s">
        <v>575</v>
      </c>
      <c r="F34" s="62" t="s">
        <v>575</v>
      </c>
      <c r="G34" s="52" t="s">
        <v>575</v>
      </c>
      <c r="H34" s="52" t="s">
        <v>575</v>
      </c>
      <c r="I34" s="422" t="s">
        <v>575</v>
      </c>
      <c r="J34" s="422">
        <v>5</v>
      </c>
      <c r="K34" s="248" t="s">
        <v>891</v>
      </c>
      <c r="L34" s="3"/>
      <c r="M34" s="3"/>
      <c r="V34" s="25"/>
      <c r="W34" s="25"/>
    </row>
    <row r="35" spans="1:23">
      <c r="A35" s="250" t="s">
        <v>588</v>
      </c>
      <c r="B35" s="53" t="s">
        <v>103</v>
      </c>
      <c r="C35" s="63">
        <v>345</v>
      </c>
      <c r="D35" s="63">
        <v>370</v>
      </c>
      <c r="E35" s="63">
        <v>360</v>
      </c>
      <c r="F35" s="63">
        <v>360</v>
      </c>
      <c r="G35" s="54">
        <v>365</v>
      </c>
      <c r="H35" s="54">
        <v>365</v>
      </c>
      <c r="I35" s="423">
        <v>350</v>
      </c>
      <c r="J35" s="423">
        <v>355</v>
      </c>
      <c r="K35" s="248">
        <f>(Tourism_businesses[[#This Row],[2022]]-Tourism_businesses[[#This Row],[2021]])/Tourism_businesses[[#This Row],[2021]]</f>
        <v>1.4285714285714285E-2</v>
      </c>
      <c r="L35" s="3"/>
      <c r="M35" s="3"/>
      <c r="V35" s="25"/>
      <c r="W35" s="25"/>
    </row>
    <row r="36" spans="1:23">
      <c r="A36" s="252" t="s">
        <v>42</v>
      </c>
      <c r="B36" s="49" t="s">
        <v>5</v>
      </c>
      <c r="C36" s="61">
        <v>25</v>
      </c>
      <c r="D36" s="61">
        <v>35</v>
      </c>
      <c r="E36" s="61">
        <v>35</v>
      </c>
      <c r="F36" s="61">
        <v>30</v>
      </c>
      <c r="G36" s="50">
        <v>30</v>
      </c>
      <c r="H36" s="50">
        <v>30</v>
      </c>
      <c r="I36" s="424">
        <v>30</v>
      </c>
      <c r="J36" s="424">
        <v>25</v>
      </c>
      <c r="K36" s="249">
        <f>(Tourism_businesses[[#This Row],[2022]]-Tourism_businesses[[#This Row],[2021]])/Tourism_businesses[[#This Row],[2021]]</f>
        <v>-0.16666666666666666</v>
      </c>
      <c r="L36" s="3"/>
      <c r="M36" s="3"/>
      <c r="V36" s="25"/>
      <c r="W36" s="25"/>
    </row>
    <row r="37" spans="1:23">
      <c r="A37" s="149" t="s">
        <v>37</v>
      </c>
      <c r="B37" s="51" t="s">
        <v>5</v>
      </c>
      <c r="C37" s="62">
        <v>95</v>
      </c>
      <c r="D37" s="62">
        <v>90</v>
      </c>
      <c r="E37" s="62">
        <v>90</v>
      </c>
      <c r="F37" s="62">
        <v>95</v>
      </c>
      <c r="G37" s="52">
        <v>95</v>
      </c>
      <c r="H37" s="52">
        <v>90</v>
      </c>
      <c r="I37" s="422">
        <v>85</v>
      </c>
      <c r="J37" s="422">
        <v>85</v>
      </c>
      <c r="K37" s="248">
        <f>(Tourism_businesses[[#This Row],[2022]]-Tourism_businesses[[#This Row],[2021]])/Tourism_businesses[[#This Row],[2021]]</f>
        <v>0</v>
      </c>
      <c r="L37" s="3"/>
      <c r="M37" s="3"/>
      <c r="V37" s="25"/>
      <c r="W37" s="25"/>
    </row>
    <row r="38" spans="1:23">
      <c r="A38" s="149" t="s">
        <v>38</v>
      </c>
      <c r="B38" s="51" t="s">
        <v>5</v>
      </c>
      <c r="C38" s="62">
        <v>90</v>
      </c>
      <c r="D38" s="62">
        <v>90</v>
      </c>
      <c r="E38" s="62">
        <v>95</v>
      </c>
      <c r="F38" s="62">
        <v>95</v>
      </c>
      <c r="G38" s="52">
        <v>100</v>
      </c>
      <c r="H38" s="52">
        <v>95</v>
      </c>
      <c r="I38" s="422">
        <v>95</v>
      </c>
      <c r="J38" s="422">
        <v>100</v>
      </c>
      <c r="K38" s="248">
        <f>(Tourism_businesses[[#This Row],[2022]]-Tourism_businesses[[#This Row],[2021]])/Tourism_businesses[[#This Row],[2021]]</f>
        <v>5.2631578947368418E-2</v>
      </c>
      <c r="L38" s="3"/>
      <c r="M38" s="3"/>
      <c r="V38" s="25"/>
      <c r="W38" s="25"/>
    </row>
    <row r="39" spans="1:23">
      <c r="A39" s="149" t="s">
        <v>39</v>
      </c>
      <c r="B39" s="51" t="s">
        <v>5</v>
      </c>
      <c r="C39" s="62">
        <v>75</v>
      </c>
      <c r="D39" s="62">
        <v>85</v>
      </c>
      <c r="E39" s="62">
        <v>85</v>
      </c>
      <c r="F39" s="62">
        <v>85</v>
      </c>
      <c r="G39" s="52">
        <v>100</v>
      </c>
      <c r="H39" s="52">
        <v>105</v>
      </c>
      <c r="I39" s="422">
        <v>115</v>
      </c>
      <c r="J39" s="422">
        <v>125</v>
      </c>
      <c r="K39" s="248">
        <f>(Tourism_businesses[[#This Row],[2022]]-Tourism_businesses[[#This Row],[2021]])/Tourism_businesses[[#This Row],[2021]]</f>
        <v>8.6956521739130432E-2</v>
      </c>
      <c r="L39" s="3"/>
      <c r="M39" s="3"/>
      <c r="V39" s="25"/>
      <c r="W39" s="25"/>
    </row>
    <row r="40" spans="1:23">
      <c r="A40" s="149" t="s">
        <v>40</v>
      </c>
      <c r="B40" s="51" t="s">
        <v>5</v>
      </c>
      <c r="C40" s="62">
        <v>10</v>
      </c>
      <c r="D40" s="62">
        <v>10</v>
      </c>
      <c r="E40" s="62">
        <v>10</v>
      </c>
      <c r="F40" s="62">
        <v>10</v>
      </c>
      <c r="G40" s="52">
        <v>15</v>
      </c>
      <c r="H40" s="52">
        <v>15</v>
      </c>
      <c r="I40" s="422">
        <v>15</v>
      </c>
      <c r="J40" s="422">
        <v>15</v>
      </c>
      <c r="K40" s="248">
        <f>(Tourism_businesses[[#This Row],[2022]]-Tourism_businesses[[#This Row],[2021]])/Tourism_businesses[[#This Row],[2021]]</f>
        <v>0</v>
      </c>
      <c r="L40" s="3"/>
      <c r="M40" s="3"/>
      <c r="V40" s="25"/>
      <c r="W40" s="25"/>
    </row>
    <row r="41" spans="1:23">
      <c r="A41" s="149" t="s">
        <v>41</v>
      </c>
      <c r="B41" s="51" t="s">
        <v>5</v>
      </c>
      <c r="C41" s="62">
        <v>90</v>
      </c>
      <c r="D41" s="62">
        <v>90</v>
      </c>
      <c r="E41" s="62">
        <v>100</v>
      </c>
      <c r="F41" s="62">
        <v>105</v>
      </c>
      <c r="G41" s="52">
        <v>110</v>
      </c>
      <c r="H41" s="52">
        <v>120</v>
      </c>
      <c r="I41" s="422">
        <v>130</v>
      </c>
      <c r="J41" s="422">
        <v>130</v>
      </c>
      <c r="K41" s="248">
        <f>(Tourism_businesses[[#This Row],[2022]]-Tourism_businesses[[#This Row],[2021]])/Tourism_businesses[[#This Row],[2021]]</f>
        <v>0</v>
      </c>
      <c r="L41" s="3"/>
      <c r="M41" s="3"/>
      <c r="V41" s="25"/>
      <c r="W41" s="25"/>
    </row>
    <row r="42" spans="1:23">
      <c r="A42" s="250" t="s">
        <v>588</v>
      </c>
      <c r="B42" s="53" t="s">
        <v>5</v>
      </c>
      <c r="C42" s="63">
        <v>385</v>
      </c>
      <c r="D42" s="63">
        <v>400</v>
      </c>
      <c r="E42" s="63">
        <v>420</v>
      </c>
      <c r="F42" s="63">
        <v>425</v>
      </c>
      <c r="G42" s="54">
        <v>440</v>
      </c>
      <c r="H42" s="54">
        <v>455</v>
      </c>
      <c r="I42" s="425">
        <v>470</v>
      </c>
      <c r="J42" s="425">
        <v>480</v>
      </c>
      <c r="K42" s="416">
        <f>(Tourism_businesses[[#This Row],[2022]]-Tourism_businesses[[#This Row],[2021]])/Tourism_businesses[[#This Row],[2021]]</f>
        <v>2.1276595744680851E-2</v>
      </c>
      <c r="L42" s="3"/>
      <c r="M42" s="3"/>
      <c r="V42" s="25"/>
      <c r="W42" s="25"/>
    </row>
    <row r="43" spans="1:23">
      <c r="A43" s="252" t="s">
        <v>57</v>
      </c>
      <c r="B43" s="49" t="s">
        <v>6</v>
      </c>
      <c r="C43" s="61">
        <v>5</v>
      </c>
      <c r="D43" s="61">
        <v>5</v>
      </c>
      <c r="E43" s="61">
        <v>10</v>
      </c>
      <c r="F43" s="61">
        <v>10</v>
      </c>
      <c r="G43" s="50">
        <v>10</v>
      </c>
      <c r="H43" s="50">
        <v>10</v>
      </c>
      <c r="I43" s="422">
        <v>10</v>
      </c>
      <c r="J43" s="422">
        <v>10</v>
      </c>
      <c r="K43" s="248">
        <f>(Tourism_businesses[[#This Row],[2022]]-Tourism_businesses[[#This Row],[2021]])/Tourism_businesses[[#This Row],[2021]]</f>
        <v>0</v>
      </c>
      <c r="L43" s="3"/>
      <c r="M43" s="3"/>
      <c r="V43" s="25"/>
      <c r="W43" s="25"/>
    </row>
    <row r="44" spans="1:23">
      <c r="A44" s="149" t="s">
        <v>44</v>
      </c>
      <c r="B44" s="51" t="s">
        <v>6</v>
      </c>
      <c r="C44" s="62">
        <v>85</v>
      </c>
      <c r="D44" s="62">
        <v>85</v>
      </c>
      <c r="E44" s="62">
        <v>85</v>
      </c>
      <c r="F44" s="62">
        <v>80</v>
      </c>
      <c r="G44" s="52">
        <v>80</v>
      </c>
      <c r="H44" s="52">
        <v>85</v>
      </c>
      <c r="I44" s="422">
        <v>80</v>
      </c>
      <c r="J44" s="422">
        <v>70</v>
      </c>
      <c r="K44" s="248">
        <f>(Tourism_businesses[[#This Row],[2022]]-Tourism_businesses[[#This Row],[2021]])/Tourism_businesses[[#This Row],[2021]]</f>
        <v>-0.125</v>
      </c>
      <c r="L44" s="3"/>
      <c r="M44" s="3"/>
      <c r="V44" s="25"/>
      <c r="W44" s="25"/>
    </row>
    <row r="45" spans="1:23">
      <c r="A45" s="149" t="s">
        <v>45</v>
      </c>
      <c r="B45" s="51" t="s">
        <v>6</v>
      </c>
      <c r="C45" s="62">
        <v>25</v>
      </c>
      <c r="D45" s="62">
        <v>25</v>
      </c>
      <c r="E45" s="62">
        <v>25</v>
      </c>
      <c r="F45" s="62">
        <v>25</v>
      </c>
      <c r="G45" s="52">
        <v>25</v>
      </c>
      <c r="H45" s="52">
        <v>30</v>
      </c>
      <c r="I45" s="422">
        <v>30</v>
      </c>
      <c r="J45" s="422">
        <v>25</v>
      </c>
      <c r="K45" s="248">
        <f>(Tourism_businesses[[#This Row],[2022]]-Tourism_businesses[[#This Row],[2021]])/Tourism_businesses[[#This Row],[2021]]</f>
        <v>-0.16666666666666666</v>
      </c>
      <c r="L45" s="3"/>
      <c r="M45" s="3"/>
      <c r="V45" s="25"/>
      <c r="W45" s="25"/>
    </row>
    <row r="46" spans="1:23">
      <c r="A46" s="149" t="s">
        <v>105</v>
      </c>
      <c r="B46" s="51" t="s">
        <v>6</v>
      </c>
      <c r="C46" s="62" t="s">
        <v>575</v>
      </c>
      <c r="D46" s="62" t="s">
        <v>575</v>
      </c>
      <c r="E46" s="62">
        <v>0</v>
      </c>
      <c r="F46" s="62" t="s">
        <v>575</v>
      </c>
      <c r="G46" s="52" t="s">
        <v>575</v>
      </c>
      <c r="H46" s="52">
        <v>5</v>
      </c>
      <c r="I46" s="422">
        <v>5</v>
      </c>
      <c r="J46" s="422">
        <v>5</v>
      </c>
      <c r="K46" s="248">
        <f>(Tourism_businesses[[#This Row],[2022]]-Tourism_businesses[[#This Row],[2021]])/Tourism_businesses[[#This Row],[2021]]</f>
        <v>0</v>
      </c>
      <c r="L46" s="3"/>
      <c r="M46" s="3"/>
      <c r="V46" s="25"/>
      <c r="W46" s="25"/>
    </row>
    <row r="47" spans="1:23">
      <c r="A47" s="149" t="s">
        <v>47</v>
      </c>
      <c r="B47" s="51" t="s">
        <v>6</v>
      </c>
      <c r="C47" s="62">
        <v>20</v>
      </c>
      <c r="D47" s="62">
        <v>25</v>
      </c>
      <c r="E47" s="62">
        <v>20</v>
      </c>
      <c r="F47" s="62">
        <v>20</v>
      </c>
      <c r="G47" s="52">
        <v>20</v>
      </c>
      <c r="H47" s="52">
        <v>25</v>
      </c>
      <c r="I47" s="422">
        <v>25</v>
      </c>
      <c r="J47" s="422">
        <v>25</v>
      </c>
      <c r="K47" s="248">
        <f>(Tourism_businesses[[#This Row],[2022]]-Tourism_businesses[[#This Row],[2021]])/Tourism_businesses[[#This Row],[2021]]</f>
        <v>0</v>
      </c>
      <c r="L47" s="3"/>
      <c r="M47" s="3"/>
      <c r="V47" s="25"/>
      <c r="W47" s="25"/>
    </row>
    <row r="48" spans="1:23">
      <c r="A48" s="149" t="s">
        <v>55</v>
      </c>
      <c r="B48" s="51" t="s">
        <v>6</v>
      </c>
      <c r="C48" s="62">
        <v>25</v>
      </c>
      <c r="D48" s="62">
        <v>20</v>
      </c>
      <c r="E48" s="62">
        <v>20</v>
      </c>
      <c r="F48" s="62">
        <v>20</v>
      </c>
      <c r="G48" s="52">
        <v>20</v>
      </c>
      <c r="H48" s="52">
        <v>20</v>
      </c>
      <c r="I48" s="422">
        <v>20</v>
      </c>
      <c r="J48" s="422">
        <v>20</v>
      </c>
      <c r="K48" s="248">
        <f>(Tourism_businesses[[#This Row],[2022]]-Tourism_businesses[[#This Row],[2021]])/Tourism_businesses[[#This Row],[2021]]</f>
        <v>0</v>
      </c>
      <c r="L48" s="3"/>
      <c r="M48" s="3"/>
      <c r="V48" s="25"/>
      <c r="W48" s="25"/>
    </row>
    <row r="49" spans="1:23">
      <c r="A49" s="149" t="s">
        <v>56</v>
      </c>
      <c r="B49" s="51" t="s">
        <v>6</v>
      </c>
      <c r="C49" s="62">
        <v>25</v>
      </c>
      <c r="D49" s="62">
        <v>25</v>
      </c>
      <c r="E49" s="62">
        <v>25</v>
      </c>
      <c r="F49" s="62">
        <v>20</v>
      </c>
      <c r="G49" s="52">
        <v>25</v>
      </c>
      <c r="H49" s="52">
        <v>25</v>
      </c>
      <c r="I49" s="422">
        <v>25</v>
      </c>
      <c r="J49" s="422">
        <v>25</v>
      </c>
      <c r="K49" s="248">
        <f>(Tourism_businesses[[#This Row],[2022]]-Tourism_businesses[[#This Row],[2021]])/Tourism_businesses[[#This Row],[2021]]</f>
        <v>0</v>
      </c>
      <c r="L49" s="3"/>
      <c r="M49" s="3"/>
      <c r="V49" s="25"/>
      <c r="W49" s="25"/>
    </row>
    <row r="50" spans="1:23">
      <c r="A50" s="149" t="s">
        <v>48</v>
      </c>
      <c r="B50" s="51" t="s">
        <v>6</v>
      </c>
      <c r="C50" s="62">
        <v>80</v>
      </c>
      <c r="D50" s="62">
        <v>80</v>
      </c>
      <c r="E50" s="62">
        <v>80</v>
      </c>
      <c r="F50" s="62">
        <v>85</v>
      </c>
      <c r="G50" s="52">
        <v>90</v>
      </c>
      <c r="H50" s="52">
        <v>95</v>
      </c>
      <c r="I50" s="422">
        <v>90</v>
      </c>
      <c r="J50" s="422">
        <v>85</v>
      </c>
      <c r="K50" s="248">
        <f>(Tourism_businesses[[#This Row],[2022]]-Tourism_businesses[[#This Row],[2021]])/Tourism_businesses[[#This Row],[2021]]</f>
        <v>-5.5555555555555552E-2</v>
      </c>
      <c r="L50" s="3"/>
      <c r="M50" s="3"/>
      <c r="V50" s="25"/>
      <c r="W50" s="25"/>
    </row>
    <row r="51" spans="1:23">
      <c r="A51" s="149" t="s">
        <v>49</v>
      </c>
      <c r="B51" s="51" t="s">
        <v>6</v>
      </c>
      <c r="C51" s="62">
        <v>15</v>
      </c>
      <c r="D51" s="62">
        <v>15</v>
      </c>
      <c r="E51" s="62">
        <v>25</v>
      </c>
      <c r="F51" s="62">
        <v>25</v>
      </c>
      <c r="G51" s="52">
        <v>35</v>
      </c>
      <c r="H51" s="52">
        <v>35</v>
      </c>
      <c r="I51" s="422">
        <v>40</v>
      </c>
      <c r="J51" s="422">
        <v>45</v>
      </c>
      <c r="K51" s="248">
        <f>(Tourism_businesses[[#This Row],[2022]]-Tourism_businesses[[#This Row],[2021]])/Tourism_businesses[[#This Row],[2021]]</f>
        <v>0.125</v>
      </c>
      <c r="L51" s="3"/>
      <c r="M51" s="3"/>
      <c r="V51" s="25"/>
      <c r="W51" s="25"/>
    </row>
    <row r="52" spans="1:23">
      <c r="A52" s="149" t="s">
        <v>50</v>
      </c>
      <c r="B52" s="51" t="s">
        <v>6</v>
      </c>
      <c r="C52" s="62">
        <v>65</v>
      </c>
      <c r="D52" s="62">
        <v>70</v>
      </c>
      <c r="E52" s="62">
        <v>65</v>
      </c>
      <c r="F52" s="62">
        <v>80</v>
      </c>
      <c r="G52" s="52">
        <v>80</v>
      </c>
      <c r="H52" s="52">
        <v>85</v>
      </c>
      <c r="I52" s="422">
        <v>95</v>
      </c>
      <c r="J52" s="422">
        <v>105</v>
      </c>
      <c r="K52" s="248">
        <f>(Tourism_businesses[[#This Row],[2022]]-Tourism_businesses[[#This Row],[2021]])/Tourism_businesses[[#This Row],[2021]]</f>
        <v>0.10526315789473684</v>
      </c>
      <c r="L52" s="3"/>
      <c r="M52" s="3"/>
      <c r="V52" s="25"/>
      <c r="W52" s="25"/>
    </row>
    <row r="53" spans="1:23">
      <c r="A53" s="149" t="s">
        <v>51</v>
      </c>
      <c r="B53" s="51" t="s">
        <v>6</v>
      </c>
      <c r="C53" s="62">
        <v>20</v>
      </c>
      <c r="D53" s="62">
        <v>25</v>
      </c>
      <c r="E53" s="62">
        <v>25</v>
      </c>
      <c r="F53" s="62">
        <v>25</v>
      </c>
      <c r="G53" s="52">
        <v>25</v>
      </c>
      <c r="H53" s="52">
        <v>25</v>
      </c>
      <c r="I53" s="422">
        <v>25</v>
      </c>
      <c r="J53" s="422">
        <v>25</v>
      </c>
      <c r="K53" s="248">
        <f>(Tourism_businesses[[#This Row],[2022]]-Tourism_businesses[[#This Row],[2021]])/Tourism_businesses[[#This Row],[2021]]</f>
        <v>0</v>
      </c>
      <c r="L53" s="3"/>
      <c r="M53" s="3"/>
      <c r="V53" s="25"/>
      <c r="W53" s="25"/>
    </row>
    <row r="54" spans="1:23">
      <c r="A54" s="149" t="s">
        <v>52</v>
      </c>
      <c r="B54" s="51" t="s">
        <v>6</v>
      </c>
      <c r="C54" s="62">
        <v>20</v>
      </c>
      <c r="D54" s="62">
        <v>25</v>
      </c>
      <c r="E54" s="62">
        <v>25</v>
      </c>
      <c r="F54" s="62">
        <v>25</v>
      </c>
      <c r="G54" s="52">
        <v>25</v>
      </c>
      <c r="H54" s="52">
        <v>20</v>
      </c>
      <c r="I54" s="422">
        <v>25</v>
      </c>
      <c r="J54" s="422">
        <v>25</v>
      </c>
      <c r="K54" s="248">
        <f>(Tourism_businesses[[#This Row],[2022]]-Tourism_businesses[[#This Row],[2021]])/Tourism_businesses[[#This Row],[2021]]</f>
        <v>0</v>
      </c>
      <c r="L54" s="3"/>
      <c r="M54" s="3"/>
      <c r="V54" s="25"/>
      <c r="W54" s="25"/>
    </row>
    <row r="55" spans="1:23">
      <c r="A55" s="149" t="s">
        <v>53</v>
      </c>
      <c r="B55" s="51" t="s">
        <v>6</v>
      </c>
      <c r="C55" s="62">
        <v>5</v>
      </c>
      <c r="D55" s="62">
        <v>5</v>
      </c>
      <c r="E55" s="62">
        <v>5</v>
      </c>
      <c r="F55" s="62">
        <v>5</v>
      </c>
      <c r="G55" s="52">
        <v>10</v>
      </c>
      <c r="H55" s="52">
        <v>10</v>
      </c>
      <c r="I55" s="422">
        <v>10</v>
      </c>
      <c r="J55" s="422">
        <v>10</v>
      </c>
      <c r="K55" s="248">
        <f>(Tourism_businesses[[#This Row],[2022]]-Tourism_businesses[[#This Row],[2021]])/Tourism_businesses[[#This Row],[2021]]</f>
        <v>0</v>
      </c>
      <c r="L55" s="3"/>
      <c r="M55" s="3"/>
      <c r="V55" s="25"/>
      <c r="W55" s="25"/>
    </row>
    <row r="56" spans="1:23">
      <c r="A56" s="149" t="s">
        <v>54</v>
      </c>
      <c r="B56" s="51" t="s">
        <v>6</v>
      </c>
      <c r="C56" s="62">
        <v>5</v>
      </c>
      <c r="D56" s="62">
        <v>5</v>
      </c>
      <c r="E56" s="62">
        <v>5</v>
      </c>
      <c r="F56" s="62">
        <v>5</v>
      </c>
      <c r="G56" s="52">
        <v>5</v>
      </c>
      <c r="H56" s="52">
        <v>10</v>
      </c>
      <c r="I56" s="422">
        <v>10</v>
      </c>
      <c r="J56" s="422">
        <v>10</v>
      </c>
      <c r="K56" s="248">
        <f>(Tourism_businesses[[#This Row],[2022]]-Tourism_businesses[[#This Row],[2021]])/Tourism_businesses[[#This Row],[2021]]</f>
        <v>0</v>
      </c>
      <c r="L56" s="3"/>
      <c r="M56" s="3"/>
      <c r="V56" s="25"/>
      <c r="W56" s="25"/>
    </row>
    <row r="57" spans="1:23">
      <c r="A57" s="250" t="s">
        <v>588</v>
      </c>
      <c r="B57" s="53" t="s">
        <v>6</v>
      </c>
      <c r="C57" s="63">
        <v>390</v>
      </c>
      <c r="D57" s="63">
        <v>410</v>
      </c>
      <c r="E57" s="63">
        <v>420</v>
      </c>
      <c r="F57" s="63">
        <v>440</v>
      </c>
      <c r="G57" s="54">
        <v>460</v>
      </c>
      <c r="H57" s="54">
        <v>480</v>
      </c>
      <c r="I57" s="423">
        <v>480</v>
      </c>
      <c r="J57" s="423">
        <v>485</v>
      </c>
      <c r="K57" s="248">
        <f>(Tourism_businesses[[#This Row],[2022]]-Tourism_businesses[[#This Row],[2021]])/Tourism_businesses[[#This Row],[2021]]</f>
        <v>1.0416666666666666E-2</v>
      </c>
      <c r="L57" s="3"/>
      <c r="M57" s="3"/>
      <c r="V57" s="25"/>
      <c r="W57" s="25"/>
    </row>
    <row r="58" spans="1:23">
      <c r="A58" s="55" t="s">
        <v>123</v>
      </c>
      <c r="B58" s="56" t="s">
        <v>587</v>
      </c>
      <c r="C58" s="71">
        <v>4705</v>
      </c>
      <c r="D58" s="71">
        <v>4890</v>
      </c>
      <c r="E58" s="71">
        <v>5065</v>
      </c>
      <c r="F58" s="71">
        <v>5225</v>
      </c>
      <c r="G58" s="71">
        <v>5405</v>
      </c>
      <c r="H58" s="57">
        <v>5520</v>
      </c>
      <c r="I58" s="426">
        <v>5570</v>
      </c>
      <c r="J58" s="520">
        <v>5825</v>
      </c>
      <c r="K58" s="427">
        <f>(Tourism_businesses[[#This Row],[2022]]-Tourism_businesses[[#This Row],[2021]])/Tourism_businesses[[#This Row],[2021]]</f>
        <v>4.5780969479353679E-2</v>
      </c>
      <c r="L58" s="3"/>
      <c r="M58" s="3"/>
      <c r="V58" s="25"/>
      <c r="W58" s="25"/>
    </row>
    <row r="59" spans="1:23">
      <c r="A59" s="3" t="s">
        <v>0</v>
      </c>
      <c r="B59" s="11" t="s">
        <v>139</v>
      </c>
      <c r="C59" s="253">
        <v>68085</v>
      </c>
      <c r="D59" s="253">
        <v>70055</v>
      </c>
      <c r="E59" s="253">
        <v>71615</v>
      </c>
      <c r="F59" s="253">
        <v>74060</v>
      </c>
      <c r="G59" s="253">
        <v>75490</v>
      </c>
      <c r="H59" s="253">
        <v>76090</v>
      </c>
      <c r="I59" s="253">
        <v>77640</v>
      </c>
      <c r="J59" s="253">
        <v>78885</v>
      </c>
      <c r="K59" s="248">
        <f>(Tourism_businesses[[#This Row],[2022]]-Tourism_businesses[[#This Row],[2021]])/Tourism_businesses[[#This Row],[2021]]</f>
        <v>1.6035548686244204E-2</v>
      </c>
      <c r="L59" s="3"/>
      <c r="M59" s="3"/>
      <c r="V59" s="25"/>
      <c r="W59" s="25"/>
    </row>
    <row r="61" spans="1:23">
      <c r="D61" s="3"/>
      <c r="E61" s="3"/>
      <c r="F61" s="3"/>
      <c r="G61" s="3"/>
      <c r="H61" s="3"/>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2"/>
  <sheetViews>
    <sheetView showGridLines="0" topLeftCell="A28" workbookViewId="0">
      <selection activeCell="B61" sqref="B61"/>
    </sheetView>
  </sheetViews>
  <sheetFormatPr defaultRowHeight="14.5"/>
  <cols>
    <col min="1" max="9" width="8.7265625" style="522"/>
  </cols>
  <sheetData>
    <row r="1" spans="1:125" s="3" customFormat="1" ht="28.5" customHeight="1" thickBot="1">
      <c r="A1" s="213" t="s">
        <v>1272</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589</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583</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114" t="s">
        <v>584</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6" customFormat="1" ht="28.5" customHeight="1">
      <c r="A5" s="114" t="s">
        <v>585</v>
      </c>
      <c r="B5" s="219"/>
      <c r="C5" s="219"/>
      <c r="D5" s="211"/>
      <c r="E5" s="211"/>
      <c r="F5" s="219"/>
      <c r="G5" s="219"/>
      <c r="H5" s="211"/>
      <c r="I5" s="211"/>
      <c r="J5" s="219"/>
      <c r="K5" s="219"/>
      <c r="L5" s="211"/>
      <c r="M5" s="219"/>
      <c r="N5" s="211"/>
      <c r="O5" s="219"/>
      <c r="P5" s="211"/>
      <c r="Q5" s="219"/>
      <c r="R5" s="211"/>
      <c r="S5" s="219"/>
      <c r="T5" s="211"/>
      <c r="U5" s="202"/>
      <c r="V5" s="202"/>
      <c r="W5" s="202"/>
      <c r="X5" s="202"/>
      <c r="Y5" s="202"/>
      <c r="Z5" s="202"/>
      <c r="AA5" s="182"/>
      <c r="AB5" s="182"/>
      <c r="AC5" s="182"/>
      <c r="AD5" s="182"/>
    </row>
    <row r="6" spans="1:125" s="46" customFormat="1" ht="28.5" customHeight="1">
      <c r="A6" s="114" t="s">
        <v>586</v>
      </c>
      <c r="B6" s="219"/>
      <c r="C6" s="219"/>
      <c r="D6" s="211"/>
      <c r="E6" s="211"/>
      <c r="F6" s="219"/>
      <c r="G6" s="219"/>
      <c r="H6" s="211"/>
      <c r="I6" s="211"/>
      <c r="J6" s="219"/>
      <c r="K6" s="219"/>
      <c r="L6" s="211"/>
      <c r="M6" s="219"/>
      <c r="N6" s="211"/>
      <c r="O6" s="219"/>
      <c r="P6" s="211"/>
      <c r="Q6" s="219"/>
      <c r="R6" s="211"/>
      <c r="S6" s="219"/>
      <c r="T6" s="211"/>
      <c r="U6" s="202"/>
      <c r="V6" s="202"/>
      <c r="W6" s="202"/>
      <c r="X6" s="202"/>
      <c r="Y6" s="202"/>
      <c r="Z6" s="202"/>
      <c r="AA6" s="182"/>
      <c r="AB6" s="182"/>
      <c r="AC6" s="182"/>
      <c r="AD6" s="182"/>
    </row>
    <row r="7" spans="1:125" s="46" customFormat="1" ht="28.5" customHeight="1">
      <c r="A7" s="521" t="s">
        <v>547</v>
      </c>
      <c r="B7" s="219"/>
      <c r="C7" s="219"/>
      <c r="D7" s="211"/>
      <c r="E7" s="211"/>
      <c r="F7" s="219"/>
      <c r="G7" s="219"/>
      <c r="H7" s="211"/>
      <c r="I7" s="211"/>
      <c r="J7" s="219"/>
      <c r="K7" s="219"/>
      <c r="L7" s="211"/>
      <c r="M7" s="219"/>
      <c r="N7" s="211"/>
      <c r="O7" s="219"/>
      <c r="P7" s="211"/>
      <c r="Q7" s="219"/>
      <c r="R7" s="211"/>
      <c r="S7" s="219"/>
      <c r="T7" s="211"/>
      <c r="U7" s="202"/>
      <c r="V7" s="202"/>
      <c r="W7" s="202"/>
      <c r="X7" s="202"/>
      <c r="Y7" s="202"/>
      <c r="Z7" s="202"/>
      <c r="AA7" s="182"/>
      <c r="AB7" s="182"/>
      <c r="AC7" s="182"/>
      <c r="AD7" s="182"/>
    </row>
    <row r="8" spans="1:125" s="4" customFormat="1" ht="30" customHeight="1">
      <c r="A8" s="519" t="s">
        <v>97</v>
      </c>
      <c r="B8" s="116"/>
      <c r="C8" s="116"/>
      <c r="D8" s="116"/>
      <c r="E8" s="116"/>
      <c r="F8" s="116"/>
      <c r="G8" s="116"/>
      <c r="H8" s="116"/>
      <c r="I8" s="116"/>
      <c r="J8" s="7"/>
      <c r="K8" s="7"/>
      <c r="L8" s="116"/>
      <c r="M8" s="116"/>
      <c r="N8" s="113"/>
      <c r="O8" s="113"/>
      <c r="P8" s="113"/>
      <c r="Q8" s="113"/>
      <c r="R8" s="113"/>
      <c r="S8" s="113"/>
      <c r="T8" s="113"/>
      <c r="U8" s="113"/>
    </row>
    <row r="10" spans="1:125" s="525" customFormat="1"/>
    <row r="11" spans="1:125" s="525" customFormat="1"/>
    <row r="12" spans="1:125" s="525" customFormat="1"/>
    <row r="13" spans="1:125" s="490" customFormat="1"/>
    <row r="14" spans="1:125" s="490" customFormat="1">
      <c r="A14" s="131"/>
      <c r="B14" s="131">
        <v>2015</v>
      </c>
      <c r="C14" s="131">
        <v>2016</v>
      </c>
      <c r="D14" s="131">
        <v>2017</v>
      </c>
      <c r="E14" s="131">
        <v>2018</v>
      </c>
      <c r="F14" s="131">
        <v>2019</v>
      </c>
      <c r="G14" s="131">
        <v>2020</v>
      </c>
      <c r="H14" s="131">
        <v>2021</v>
      </c>
      <c r="I14" s="131">
        <v>2022</v>
      </c>
    </row>
    <row r="15" spans="1:125" s="490" customFormat="1">
      <c r="A15" s="131" t="s">
        <v>1</v>
      </c>
      <c r="B15" s="523">
        <f>businesses!C16</f>
        <v>315</v>
      </c>
      <c r="C15" s="523">
        <f>businesses!D16</f>
        <v>325</v>
      </c>
      <c r="D15" s="523">
        <f>businesses!E16</f>
        <v>330</v>
      </c>
      <c r="E15" s="523">
        <f>businesses!F16</f>
        <v>350</v>
      </c>
      <c r="F15" s="523">
        <f>businesses!G16</f>
        <v>365</v>
      </c>
      <c r="G15" s="523">
        <f>businesses!H16</f>
        <v>370</v>
      </c>
      <c r="H15" s="523">
        <f>businesses!I16</f>
        <v>380</v>
      </c>
      <c r="I15" s="523">
        <f>businesses!J16</f>
        <v>400</v>
      </c>
    </row>
    <row r="16" spans="1:125" s="490" customFormat="1">
      <c r="A16" s="131" t="s">
        <v>102</v>
      </c>
      <c r="B16" s="523">
        <f>businesses!C24</f>
        <v>3265</v>
      </c>
      <c r="C16" s="523">
        <f>businesses!D24</f>
        <v>3390</v>
      </c>
      <c r="D16" s="523">
        <f>businesses!E24</f>
        <v>3535</v>
      </c>
      <c r="E16" s="523">
        <f>businesses!F24</f>
        <v>3650</v>
      </c>
      <c r="F16" s="523">
        <f>businesses!G24</f>
        <v>3775</v>
      </c>
      <c r="G16" s="523">
        <f>businesses!H24</f>
        <v>3855</v>
      </c>
      <c r="H16" s="523">
        <f>businesses!I24</f>
        <v>3895</v>
      </c>
      <c r="I16" s="523">
        <f>businesses!J24</f>
        <v>4095</v>
      </c>
    </row>
    <row r="17" spans="1:12" s="490" customFormat="1">
      <c r="A17" s="131" t="s">
        <v>103</v>
      </c>
      <c r="B17" s="523">
        <f>businesses!C35</f>
        <v>345</v>
      </c>
      <c r="C17" s="523">
        <f>businesses!D35</f>
        <v>370</v>
      </c>
      <c r="D17" s="523">
        <f>businesses!E35</f>
        <v>360</v>
      </c>
      <c r="E17" s="523">
        <f>businesses!F35</f>
        <v>360</v>
      </c>
      <c r="F17" s="523">
        <f>businesses!G35</f>
        <v>365</v>
      </c>
      <c r="G17" s="523">
        <f>businesses!H35</f>
        <v>365</v>
      </c>
      <c r="H17" s="523">
        <f>businesses!I35</f>
        <v>350</v>
      </c>
      <c r="I17" s="523">
        <f>businesses!J35</f>
        <v>355</v>
      </c>
    </row>
    <row r="18" spans="1:12" s="490" customFormat="1">
      <c r="A18" s="131" t="s">
        <v>108</v>
      </c>
      <c r="B18" s="523">
        <f>businesses!C42</f>
        <v>385</v>
      </c>
      <c r="C18" s="523">
        <f>businesses!D42</f>
        <v>400</v>
      </c>
      <c r="D18" s="523">
        <f>businesses!E42</f>
        <v>420</v>
      </c>
      <c r="E18" s="523">
        <f>businesses!F42</f>
        <v>425</v>
      </c>
      <c r="F18" s="523">
        <f>businesses!G42</f>
        <v>440</v>
      </c>
      <c r="G18" s="523">
        <f>businesses!H42</f>
        <v>455</v>
      </c>
      <c r="H18" s="523">
        <f>businesses!I42</f>
        <v>470</v>
      </c>
      <c r="I18" s="523">
        <f>businesses!J42</f>
        <v>480</v>
      </c>
    </row>
    <row r="19" spans="1:12" s="490" customFormat="1">
      <c r="A19" s="131" t="s">
        <v>6</v>
      </c>
      <c r="B19" s="523">
        <f>businesses!C57</f>
        <v>390</v>
      </c>
      <c r="C19" s="523">
        <f>businesses!D57</f>
        <v>410</v>
      </c>
      <c r="D19" s="523">
        <f>businesses!E57</f>
        <v>420</v>
      </c>
      <c r="E19" s="523">
        <f>businesses!F57</f>
        <v>440</v>
      </c>
      <c r="F19" s="523">
        <f>businesses!G57</f>
        <v>460</v>
      </c>
      <c r="G19" s="523">
        <f>businesses!H57</f>
        <v>480</v>
      </c>
      <c r="H19" s="523">
        <f>businesses!I57</f>
        <v>480</v>
      </c>
      <c r="I19" s="523">
        <f>businesses!J57</f>
        <v>485</v>
      </c>
    </row>
    <row r="20" spans="1:12" s="490" customFormat="1">
      <c r="A20" s="131" t="s">
        <v>138</v>
      </c>
      <c r="B20" s="523">
        <f>businesses!C58</f>
        <v>4705</v>
      </c>
      <c r="C20" s="523">
        <f>businesses!D58</f>
        <v>4890</v>
      </c>
      <c r="D20" s="523">
        <f>businesses!E58</f>
        <v>5065</v>
      </c>
      <c r="E20" s="523">
        <f>businesses!F58</f>
        <v>5225</v>
      </c>
      <c r="F20" s="523">
        <f>businesses!G58</f>
        <v>5405</v>
      </c>
      <c r="G20" s="523">
        <f>businesses!H58</f>
        <v>5520</v>
      </c>
      <c r="H20" s="523">
        <f>businesses!I58</f>
        <v>5570</v>
      </c>
      <c r="I20" s="523">
        <f>businesses!J58</f>
        <v>5825</v>
      </c>
    </row>
    <row r="21" spans="1:12" s="490" customFormat="1">
      <c r="A21" s="131" t="s">
        <v>141</v>
      </c>
      <c r="B21" s="523">
        <f>businesses!C59</f>
        <v>68085</v>
      </c>
      <c r="C21" s="523">
        <f>businesses!D59</f>
        <v>70055</v>
      </c>
      <c r="D21" s="523">
        <f>businesses!E59</f>
        <v>71615</v>
      </c>
      <c r="E21" s="523">
        <f>businesses!F59</f>
        <v>74060</v>
      </c>
      <c r="F21" s="523">
        <f>businesses!G59</f>
        <v>75490</v>
      </c>
      <c r="G21" s="523">
        <f>businesses!H59</f>
        <v>76090</v>
      </c>
      <c r="H21" s="523">
        <f>businesses!I59</f>
        <v>77640</v>
      </c>
      <c r="I21" s="523">
        <f>businesses!J59</f>
        <v>78885</v>
      </c>
    </row>
    <row r="22" spans="1:12" s="490" customFormat="1">
      <c r="A22" s="131"/>
      <c r="B22" s="131"/>
      <c r="C22" s="131">
        <v>2016</v>
      </c>
      <c r="D22" s="131">
        <v>2017</v>
      </c>
      <c r="E22" s="131">
        <v>2018</v>
      </c>
      <c r="F22" s="131">
        <v>2019</v>
      </c>
      <c r="G22" s="131">
        <v>2020</v>
      </c>
      <c r="H22" s="131">
        <v>2021</v>
      </c>
      <c r="I22" s="131">
        <v>2022</v>
      </c>
    </row>
    <row r="23" spans="1:12" s="490" customFormat="1">
      <c r="A23" s="131"/>
      <c r="B23" s="131" t="s">
        <v>1</v>
      </c>
      <c r="C23" s="524">
        <f t="shared" ref="C23:I29" si="0">(C15-B15)/B15</f>
        <v>3.1746031746031744E-2</v>
      </c>
      <c r="D23" s="524">
        <f t="shared" si="0"/>
        <v>1.5384615384615385E-2</v>
      </c>
      <c r="E23" s="524">
        <f t="shared" si="0"/>
        <v>6.0606060606060608E-2</v>
      </c>
      <c r="F23" s="524">
        <f t="shared" si="0"/>
        <v>4.2857142857142858E-2</v>
      </c>
      <c r="G23" s="524">
        <f t="shared" si="0"/>
        <v>1.3698630136986301E-2</v>
      </c>
      <c r="H23" s="524">
        <f t="shared" si="0"/>
        <v>2.7027027027027029E-2</v>
      </c>
      <c r="I23" s="524">
        <f t="shared" si="0"/>
        <v>5.2631578947368418E-2</v>
      </c>
    </row>
    <row r="24" spans="1:12" s="490" customFormat="1">
      <c r="A24" s="131"/>
      <c r="B24" s="131" t="s">
        <v>102</v>
      </c>
      <c r="C24" s="524">
        <f t="shared" si="0"/>
        <v>3.8284839203675342E-2</v>
      </c>
      <c r="D24" s="524">
        <f t="shared" si="0"/>
        <v>4.2772861356932153E-2</v>
      </c>
      <c r="E24" s="524">
        <f t="shared" si="0"/>
        <v>3.2531824611032531E-2</v>
      </c>
      <c r="F24" s="524">
        <f t="shared" si="0"/>
        <v>3.4246575342465752E-2</v>
      </c>
      <c r="G24" s="524">
        <f t="shared" si="0"/>
        <v>2.119205298013245E-2</v>
      </c>
      <c r="H24" s="524">
        <f t="shared" si="0"/>
        <v>1.0376134889753566E-2</v>
      </c>
      <c r="I24" s="524">
        <f t="shared" si="0"/>
        <v>5.1347881899871634E-2</v>
      </c>
    </row>
    <row r="25" spans="1:12" s="490" customFormat="1">
      <c r="A25" s="131"/>
      <c r="B25" s="131" t="s">
        <v>103</v>
      </c>
      <c r="C25" s="524">
        <f t="shared" si="0"/>
        <v>7.2463768115942032E-2</v>
      </c>
      <c r="D25" s="524">
        <f t="shared" si="0"/>
        <v>-2.7027027027027029E-2</v>
      </c>
      <c r="E25" s="524">
        <f t="shared" si="0"/>
        <v>0</v>
      </c>
      <c r="F25" s="524">
        <f t="shared" si="0"/>
        <v>1.3888888888888888E-2</v>
      </c>
      <c r="G25" s="524">
        <f t="shared" si="0"/>
        <v>0</v>
      </c>
      <c r="H25" s="524">
        <f t="shared" si="0"/>
        <v>-4.1095890410958902E-2</v>
      </c>
      <c r="I25" s="524">
        <f t="shared" si="0"/>
        <v>1.4285714285714285E-2</v>
      </c>
    </row>
    <row r="26" spans="1:12" s="490" customFormat="1">
      <c r="A26" s="131"/>
      <c r="B26" s="131" t="s">
        <v>108</v>
      </c>
      <c r="C26" s="524">
        <f t="shared" si="0"/>
        <v>3.896103896103896E-2</v>
      </c>
      <c r="D26" s="524">
        <f t="shared" si="0"/>
        <v>0.05</v>
      </c>
      <c r="E26" s="524">
        <f t="shared" si="0"/>
        <v>1.1904761904761904E-2</v>
      </c>
      <c r="F26" s="524">
        <f t="shared" si="0"/>
        <v>3.5294117647058823E-2</v>
      </c>
      <c r="G26" s="524">
        <f t="shared" si="0"/>
        <v>3.4090909090909088E-2</v>
      </c>
      <c r="H26" s="524">
        <f t="shared" si="0"/>
        <v>3.2967032967032968E-2</v>
      </c>
      <c r="I26" s="524">
        <f t="shared" si="0"/>
        <v>2.1276595744680851E-2</v>
      </c>
    </row>
    <row r="27" spans="1:12" s="490" customFormat="1">
      <c r="A27" s="131"/>
      <c r="B27" s="131" t="s">
        <v>6</v>
      </c>
      <c r="C27" s="524">
        <f t="shared" si="0"/>
        <v>5.128205128205128E-2</v>
      </c>
      <c r="D27" s="524">
        <f t="shared" si="0"/>
        <v>2.4390243902439025E-2</v>
      </c>
      <c r="E27" s="524">
        <f t="shared" si="0"/>
        <v>4.7619047619047616E-2</v>
      </c>
      <c r="F27" s="524">
        <f t="shared" si="0"/>
        <v>4.5454545454545456E-2</v>
      </c>
      <c r="G27" s="524">
        <f t="shared" si="0"/>
        <v>4.3478260869565216E-2</v>
      </c>
      <c r="H27" s="524">
        <f t="shared" si="0"/>
        <v>0</v>
      </c>
      <c r="I27" s="524">
        <f t="shared" si="0"/>
        <v>1.0416666666666666E-2</v>
      </c>
    </row>
    <row r="28" spans="1:12" s="490" customFormat="1">
      <c r="A28" s="131"/>
      <c r="B28" s="131" t="s">
        <v>138</v>
      </c>
      <c r="C28" s="524">
        <f t="shared" si="0"/>
        <v>3.9319872476089264E-2</v>
      </c>
      <c r="D28" s="524">
        <f t="shared" si="0"/>
        <v>3.5787321063394682E-2</v>
      </c>
      <c r="E28" s="524">
        <f t="shared" si="0"/>
        <v>3.1589338598223098E-2</v>
      </c>
      <c r="F28" s="524">
        <f t="shared" si="0"/>
        <v>3.4449760765550237E-2</v>
      </c>
      <c r="G28" s="524">
        <f t="shared" si="0"/>
        <v>2.1276595744680851E-2</v>
      </c>
      <c r="H28" s="524">
        <f t="shared" si="0"/>
        <v>9.057971014492754E-3</v>
      </c>
      <c r="I28" s="524">
        <f t="shared" si="0"/>
        <v>4.5780969479353679E-2</v>
      </c>
    </row>
    <row r="29" spans="1:12" s="490" customFormat="1">
      <c r="A29" s="131"/>
      <c r="B29" s="131" t="s">
        <v>141</v>
      </c>
      <c r="C29" s="524">
        <f t="shared" si="0"/>
        <v>2.8934420210031578E-2</v>
      </c>
      <c r="D29" s="524">
        <f t="shared" si="0"/>
        <v>2.226821782884876E-2</v>
      </c>
      <c r="E29" s="524">
        <f t="shared" si="0"/>
        <v>3.4140892271172243E-2</v>
      </c>
      <c r="F29" s="524">
        <f t="shared" si="0"/>
        <v>1.9308668647042938E-2</v>
      </c>
      <c r="G29" s="524">
        <f t="shared" si="0"/>
        <v>7.9480725923963443E-3</v>
      </c>
      <c r="H29" s="524">
        <f t="shared" si="0"/>
        <v>2.0370613746878697E-2</v>
      </c>
      <c r="I29" s="524">
        <f t="shared" si="0"/>
        <v>1.6035548686244204E-2</v>
      </c>
    </row>
    <row r="30" spans="1:12" s="490" customFormat="1"/>
    <row r="31" spans="1:12" s="490" customFormat="1"/>
    <row r="32" spans="1:12">
      <c r="A32" s="490"/>
      <c r="B32" s="490"/>
      <c r="C32" s="490"/>
      <c r="D32" s="490"/>
      <c r="E32" s="490"/>
      <c r="F32" s="490"/>
      <c r="G32" s="490"/>
      <c r="H32" s="490"/>
      <c r="I32" s="490"/>
      <c r="J32" s="490"/>
      <c r="K32" s="490"/>
      <c r="L32" s="490"/>
    </row>
  </sheetData>
  <hyperlinks>
    <hyperlink ref="A8" location="Contents!A1" display="&lt;&lt; link back to contents &gt;&gt;"/>
    <hyperlink ref="A7"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
  <sheetViews>
    <sheetView zoomScale="85" zoomScaleNormal="85" workbookViewId="0">
      <selection activeCell="E3" sqref="E3"/>
    </sheetView>
  </sheetViews>
  <sheetFormatPr defaultColWidth="105.453125" defaultRowHeight="250.5" customHeight="1"/>
  <cols>
    <col min="1" max="1" width="2.453125" style="4" customWidth="1"/>
    <col min="2" max="2" width="86.7265625" style="4" customWidth="1"/>
    <col min="3" max="3" width="94.453125" style="4" customWidth="1"/>
    <col min="4" max="16384" width="105.453125" style="4"/>
  </cols>
  <sheetData>
    <row r="1" spans="2:4" ht="11.15" customHeight="1" thickBot="1"/>
    <row r="2" spans="2:4" ht="199.5" customHeight="1" thickBot="1">
      <c r="B2" s="112" t="s">
        <v>300</v>
      </c>
      <c r="C2" s="60" t="s">
        <v>1330</v>
      </c>
      <c r="D2" s="60" t="s">
        <v>117</v>
      </c>
    </row>
    <row r="3" spans="2:4" ht="194.65" customHeight="1" thickBot="1">
      <c r="B3" s="60" t="s">
        <v>114</v>
      </c>
      <c r="C3" s="60" t="s">
        <v>116</v>
      </c>
      <c r="D3" s="60" t="s">
        <v>118</v>
      </c>
    </row>
    <row r="4" spans="2:4" ht="219.65" customHeight="1" thickBot="1">
      <c r="B4" s="60" t="s">
        <v>116</v>
      </c>
      <c r="C4" s="112" t="s">
        <v>973</v>
      </c>
      <c r="D4" s="112" t="s">
        <v>852</v>
      </c>
    </row>
    <row r="5" spans="2:4" ht="31.15" customHeight="1">
      <c r="B5" s="4" t="s">
        <v>1083</v>
      </c>
      <c r="C5" s="69"/>
      <c r="D5" s="69"/>
    </row>
    <row r="6" spans="2:4" ht="24.65" customHeight="1">
      <c r="B6" s="4" t="s">
        <v>137</v>
      </c>
    </row>
  </sheetData>
  <hyperlinks>
    <hyperlink ref="B2" r:id="rId1"/>
    <hyperlink ref="B3" location="businesses!A1" display="Source: NISRA, Inter Departmental Business Register"/>
    <hyperlink ref="B4" location="'B&amp;B rooms'!A1" display="Source: NISRA, Tourism Statistics Branch, Occupancy Survey"/>
    <hyperlink ref="C4" location="'Cruise Ships 12MR'!A1" display="Source: NISRA, Tourism Statistics Branch"/>
    <hyperlink ref="C3" location="'Hotels rooms'!A1" display="Source: NISRA, Tourism Statistics Branch, Occupancy Survey"/>
    <hyperlink ref="D2" location="'air passenger flow'!A1" display="Source: NISRA, Tourism Statistics Branch, Air Passenger Flow"/>
    <hyperlink ref="D3" location="'Total NI overnight trips'!A1" display="Source: NISRA, Tourism Statistics Branch, Continuous Household Survey"/>
    <hyperlink ref="D4" location="'SC Occupancy'!A1" display="Source: NISRA, Tourism Statistics Branch, Self Catering Survey"/>
    <hyperlink ref="C2" location="'ROI Overnight trips'!A1" display="Source: CSO, Household Travel Survey"/>
  </hyperlink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showGridLines="0" workbookViewId="0">
      <selection activeCell="A8" sqref="A8"/>
    </sheetView>
  </sheetViews>
  <sheetFormatPr defaultColWidth="9.26953125" defaultRowHeight="31.15" customHeight="1"/>
  <cols>
    <col min="1" max="1" width="55.453125" style="107" bestFit="1" customWidth="1"/>
    <col min="2" max="2" width="26.26953125" style="107" customWidth="1"/>
    <col min="3" max="3" width="9.26953125" style="107"/>
    <col min="4" max="4" width="37" style="107" bestFit="1" customWidth="1"/>
    <col min="5" max="16384" width="9.26953125" style="107"/>
  </cols>
  <sheetData>
    <row r="1" spans="1:2" ht="31.15" customHeight="1">
      <c r="A1" s="320" t="s">
        <v>810</v>
      </c>
    </row>
    <row r="2" spans="1:2" ht="31.15" customHeight="1">
      <c r="A2" s="107" t="s">
        <v>809</v>
      </c>
    </row>
    <row r="3" spans="1:2" s="317" customFormat="1" ht="31.15" customHeight="1">
      <c r="A3" s="107" t="s">
        <v>792</v>
      </c>
    </row>
    <row r="4" spans="1:2" s="3" customFormat="1" ht="21.65" customHeight="1">
      <c r="A4" s="5" t="s">
        <v>97</v>
      </c>
    </row>
    <row r="5" spans="1:2" s="317" customFormat="1" ht="31.15" customHeight="1">
      <c r="A5" s="107" t="s">
        <v>795</v>
      </c>
      <c r="B5" s="322" t="s">
        <v>802</v>
      </c>
    </row>
    <row r="6" spans="1:2" ht="31.15" customHeight="1">
      <c r="A6" s="107" t="s">
        <v>796</v>
      </c>
      <c r="B6" s="321">
        <v>7.5342465753424653E-2</v>
      </c>
    </row>
    <row r="7" spans="1:2" ht="31.15" customHeight="1">
      <c r="A7" s="107" t="s">
        <v>797</v>
      </c>
      <c r="B7" s="321">
        <v>1.7123287671232876E-2</v>
      </c>
    </row>
    <row r="8" spans="1:2" ht="31.15" customHeight="1">
      <c r="A8" s="107" t="s">
        <v>798</v>
      </c>
      <c r="B8" s="321">
        <v>9.5890410958904104E-2</v>
      </c>
    </row>
    <row r="9" spans="1:2" ht="31.15" customHeight="1">
      <c r="A9" s="107" t="s">
        <v>799</v>
      </c>
      <c r="B9" s="321">
        <v>4.1095890410958902E-2</v>
      </c>
    </row>
    <row r="10" spans="1:2" ht="31.15" customHeight="1">
      <c r="A10" s="107" t="s">
        <v>800</v>
      </c>
      <c r="B10" s="321">
        <v>0.3047945205479452</v>
      </c>
    </row>
    <row r="11" spans="1:2" ht="31.15" customHeight="1">
      <c r="A11" s="107" t="s">
        <v>801</v>
      </c>
      <c r="B11" s="321">
        <v>0.46575342465753422</v>
      </c>
    </row>
    <row r="12" spans="1:2" ht="31.15" customHeight="1">
      <c r="A12" s="107" t="s">
        <v>803</v>
      </c>
      <c r="B12" s="321">
        <v>1</v>
      </c>
    </row>
    <row r="13" spans="1:2" ht="31.15" customHeight="1">
      <c r="A13" s="107" t="s">
        <v>804</v>
      </c>
      <c r="B13" s="322" t="s">
        <v>802</v>
      </c>
    </row>
    <row r="14" spans="1:2" ht="31.15" customHeight="1">
      <c r="A14" s="107" t="s">
        <v>132</v>
      </c>
      <c r="B14" s="321">
        <v>0.63961038961038963</v>
      </c>
    </row>
    <row r="15" spans="1:2" ht="31.15" customHeight="1">
      <c r="A15" s="107" t="s">
        <v>280</v>
      </c>
      <c r="B15" s="321">
        <v>0.36038961038961037</v>
      </c>
    </row>
    <row r="16" spans="1:2" ht="31.15" customHeight="1">
      <c r="A16" s="107" t="s">
        <v>803</v>
      </c>
      <c r="B16" s="321">
        <v>1</v>
      </c>
    </row>
    <row r="17" spans="1:2" ht="31.15" customHeight="1">
      <c r="A17" s="107" t="s">
        <v>805</v>
      </c>
      <c r="B17" s="322" t="s">
        <v>802</v>
      </c>
    </row>
    <row r="18" spans="1:2" ht="31.15" customHeight="1">
      <c r="A18" s="107" t="s">
        <v>806</v>
      </c>
      <c r="B18" s="321">
        <v>0.68807339449541283</v>
      </c>
    </row>
    <row r="19" spans="1:2" ht="31.15" customHeight="1">
      <c r="A19" s="107" t="s">
        <v>807</v>
      </c>
      <c r="B19" s="321">
        <v>0.24770642201834864</v>
      </c>
    </row>
    <row r="20" spans="1:2" ht="31.15" customHeight="1">
      <c r="A20" s="107" t="s">
        <v>808</v>
      </c>
      <c r="B20" s="321">
        <v>6.4220183486238536E-2</v>
      </c>
    </row>
    <row r="21" spans="1:2" ht="31.15" customHeight="1">
      <c r="A21" s="107" t="s">
        <v>803</v>
      </c>
      <c r="B21" s="321">
        <v>1</v>
      </c>
    </row>
  </sheetData>
  <hyperlinks>
    <hyperlink ref="A4" location="Contents!A1" display="&lt;&lt; link back to contents &gt;&gt;"/>
  </hyperlinks>
  <pageMargins left="0.7" right="0.7" top="0.75" bottom="0.75" header="0.3" footer="0.3"/>
  <tableParts count="3">
    <tablePart r:id="rId1"/>
    <tablePart r:id="rId2"/>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workbookViewId="0"/>
  </sheetViews>
  <sheetFormatPr defaultColWidth="9.26953125" defaultRowHeight="27.65" customHeight="1"/>
  <cols>
    <col min="1" max="1" width="73.7265625" style="107" customWidth="1"/>
    <col min="2" max="10" width="13" style="107" customWidth="1"/>
    <col min="11" max="11" width="12.453125" style="107" bestFit="1" customWidth="1"/>
    <col min="12" max="16384" width="9.26953125" style="107"/>
  </cols>
  <sheetData>
    <row r="1" spans="1:11" ht="27.65" customHeight="1">
      <c r="A1" s="316" t="s">
        <v>1707</v>
      </c>
    </row>
    <row r="2" spans="1:11" ht="27.65" customHeight="1">
      <c r="A2" s="107" t="s">
        <v>794</v>
      </c>
    </row>
    <row r="3" spans="1:11" ht="27.65" customHeight="1">
      <c r="A3" s="107" t="s">
        <v>791</v>
      </c>
    </row>
    <row r="4" spans="1:11" ht="27.65" customHeight="1">
      <c r="A4" s="107" t="s">
        <v>1334</v>
      </c>
    </row>
    <row r="5" spans="1:11" ht="27.65" customHeight="1">
      <c r="A5" s="107" t="s">
        <v>1335</v>
      </c>
    </row>
    <row r="6" spans="1:11" ht="27.65" customHeight="1">
      <c r="A6" s="107" t="s">
        <v>1660</v>
      </c>
    </row>
    <row r="7" spans="1:11" ht="27.65" customHeight="1">
      <c r="A7" s="107" t="s">
        <v>1661</v>
      </c>
    </row>
    <row r="8" spans="1:11" ht="27.65" customHeight="1">
      <c r="A8" s="107" t="s">
        <v>1662</v>
      </c>
    </row>
    <row r="9" spans="1:11" s="317" customFormat="1" ht="27.65" customHeight="1">
      <c r="A9" s="319" t="s">
        <v>792</v>
      </c>
    </row>
    <row r="10" spans="1:11" s="3" customFormat="1" ht="21.65" customHeight="1">
      <c r="A10" s="5" t="s">
        <v>97</v>
      </c>
    </row>
    <row r="11" spans="1:11" ht="27.65" customHeight="1">
      <c r="A11" s="123" t="s">
        <v>793</v>
      </c>
      <c r="B11" s="122" t="s">
        <v>555</v>
      </c>
      <c r="C11" s="122" t="s">
        <v>556</v>
      </c>
      <c r="D11" s="122" t="s">
        <v>557</v>
      </c>
      <c r="E11" s="122" t="s">
        <v>459</v>
      </c>
      <c r="F11" s="122" t="s">
        <v>460</v>
      </c>
      <c r="G11" s="7" t="s">
        <v>461</v>
      </c>
      <c r="H11" s="122" t="s">
        <v>462</v>
      </c>
      <c r="I11" s="318" t="s">
        <v>463</v>
      </c>
      <c r="J11" s="530" t="s">
        <v>993</v>
      </c>
      <c r="K11" s="530" t="s">
        <v>1270</v>
      </c>
    </row>
    <row r="12" spans="1:11" ht="27.65" customHeight="1">
      <c r="A12" s="123" t="s">
        <v>812</v>
      </c>
      <c r="B12" s="330">
        <v>0.31</v>
      </c>
      <c r="C12" s="330">
        <v>0.33</v>
      </c>
      <c r="D12" s="330">
        <v>0.36</v>
      </c>
      <c r="E12" s="330">
        <v>0.36</v>
      </c>
      <c r="F12" s="330">
        <v>0.34</v>
      </c>
      <c r="G12" s="235">
        <v>0.32</v>
      </c>
      <c r="H12" s="330">
        <v>0.31</v>
      </c>
      <c r="I12" s="330">
        <v>0.19201480984086777</v>
      </c>
      <c r="J12" s="505">
        <v>0.23929457119346803</v>
      </c>
      <c r="K12" s="505">
        <v>0.34177015068680533</v>
      </c>
    </row>
    <row r="13" spans="1:11" ht="27.65" customHeight="1">
      <c r="A13" s="123" t="s">
        <v>813</v>
      </c>
      <c r="B13" s="330">
        <v>0.42</v>
      </c>
      <c r="C13" s="330">
        <v>0.45</v>
      </c>
      <c r="D13" s="330">
        <v>0.48</v>
      </c>
      <c r="E13" s="330">
        <v>0.49</v>
      </c>
      <c r="F13" s="330">
        <v>0.45</v>
      </c>
      <c r="G13" s="235">
        <v>0.43</v>
      </c>
      <c r="H13" s="330">
        <v>0.42</v>
      </c>
      <c r="I13" s="330">
        <v>0.22712251226000676</v>
      </c>
      <c r="J13" s="505">
        <v>0.37485285761248821</v>
      </c>
      <c r="K13" s="505">
        <v>0.44956695014003911</v>
      </c>
    </row>
    <row r="14" spans="1:11" ht="27.65" customHeight="1">
      <c r="A14" s="123" t="s">
        <v>853</v>
      </c>
      <c r="B14" s="330"/>
      <c r="C14" s="331">
        <f>C12-B12</f>
        <v>2.0000000000000018E-2</v>
      </c>
      <c r="D14" s="331">
        <f t="shared" ref="D14:K14" si="0">D12-C12</f>
        <v>2.9999999999999971E-2</v>
      </c>
      <c r="E14" s="331">
        <f t="shared" si="0"/>
        <v>0</v>
      </c>
      <c r="F14" s="331">
        <f t="shared" si="0"/>
        <v>-1.9999999999999962E-2</v>
      </c>
      <c r="G14" s="331">
        <f t="shared" si="0"/>
        <v>-2.0000000000000018E-2</v>
      </c>
      <c r="H14" s="331">
        <f t="shared" si="0"/>
        <v>-1.0000000000000009E-2</v>
      </c>
      <c r="I14" s="331">
        <f t="shared" si="0"/>
        <v>-0.11798519015913222</v>
      </c>
      <c r="J14" s="331">
        <f t="shared" si="0"/>
        <v>4.7279761352600258E-2</v>
      </c>
      <c r="K14" s="331">
        <f t="shared" si="0"/>
        <v>0.1024755794933373</v>
      </c>
    </row>
    <row r="15" spans="1:11" ht="27.65" customHeight="1">
      <c r="A15" s="123" t="s">
        <v>854</v>
      </c>
      <c r="B15" s="330"/>
      <c r="C15" s="331">
        <f>C13-B13</f>
        <v>3.0000000000000027E-2</v>
      </c>
      <c r="D15" s="331">
        <f t="shared" ref="D15:K15" si="1">D13-C13</f>
        <v>2.9999999999999971E-2</v>
      </c>
      <c r="E15" s="331">
        <f t="shared" si="1"/>
        <v>1.0000000000000009E-2</v>
      </c>
      <c r="F15" s="331">
        <f t="shared" si="1"/>
        <v>-3.999999999999998E-2</v>
      </c>
      <c r="G15" s="331">
        <f t="shared" si="1"/>
        <v>-2.0000000000000018E-2</v>
      </c>
      <c r="H15" s="331">
        <f t="shared" si="1"/>
        <v>-1.0000000000000009E-2</v>
      </c>
      <c r="I15" s="331">
        <f t="shared" si="1"/>
        <v>-0.19287748773999322</v>
      </c>
      <c r="J15" s="331">
        <f t="shared" si="1"/>
        <v>0.14773034535248145</v>
      </c>
      <c r="K15" s="331">
        <f t="shared" si="1"/>
        <v>7.4714092527550902E-2</v>
      </c>
    </row>
    <row r="18" spans="1:1" ht="27.65" customHeight="1">
      <c r="A18" s="123"/>
    </row>
    <row r="19" spans="1:1" ht="27.65" customHeight="1">
      <c r="A19" s="123"/>
    </row>
  </sheetData>
  <phoneticPr fontId="99" type="noConversion"/>
  <hyperlinks>
    <hyperlink ref="A10" location="Contents!A1" display="&lt;&lt; link back to contents &gt;&gt;"/>
  </hyperlinks>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showGridLines="0" workbookViewId="0"/>
  </sheetViews>
  <sheetFormatPr defaultColWidth="9.26953125" defaultRowHeight="27.65" customHeight="1"/>
  <cols>
    <col min="1" max="1" width="18.26953125" style="107" customWidth="1"/>
    <col min="2" max="8" width="9.26953125" style="107"/>
    <col min="9" max="9" width="9.26953125" style="107" customWidth="1"/>
    <col min="10" max="10" width="10.7265625" style="107" bestFit="1" customWidth="1"/>
    <col min="11" max="16384" width="9.26953125" style="107"/>
  </cols>
  <sheetData>
    <row r="1" spans="1:1" ht="27.65" customHeight="1">
      <c r="A1" s="316" t="s">
        <v>1708</v>
      </c>
    </row>
    <row r="2" spans="1:1" ht="27.65" customHeight="1">
      <c r="A2" s="107" t="s">
        <v>814</v>
      </c>
    </row>
    <row r="3" spans="1:1" ht="27.65" customHeight="1">
      <c r="A3" s="107" t="s">
        <v>791</v>
      </c>
    </row>
    <row r="4" spans="1:1" ht="27.65" customHeight="1">
      <c r="A4" s="107" t="s">
        <v>1334</v>
      </c>
    </row>
    <row r="5" spans="1:1" ht="27.65" customHeight="1">
      <c r="A5" s="107" t="s">
        <v>1335</v>
      </c>
    </row>
    <row r="6" spans="1:1" ht="27.65" customHeight="1">
      <c r="A6" s="107" t="s">
        <v>1660</v>
      </c>
    </row>
    <row r="7" spans="1:1" ht="27.65" customHeight="1">
      <c r="A7" s="107" t="s">
        <v>1661</v>
      </c>
    </row>
    <row r="8" spans="1:1" ht="27.65" customHeight="1">
      <c r="A8" s="107" t="s">
        <v>1662</v>
      </c>
    </row>
    <row r="9" spans="1:1" s="317" customFormat="1" ht="27.65" customHeight="1">
      <c r="A9" s="107" t="s">
        <v>792</v>
      </c>
    </row>
    <row r="10" spans="1:1" s="3" customFormat="1" ht="21.65" customHeight="1">
      <c r="A10" s="5" t="s">
        <v>97</v>
      </c>
    </row>
    <row r="18" spans="1:1" ht="27.65" customHeight="1">
      <c r="A18" s="123"/>
    </row>
    <row r="19" spans="1:1" ht="27.65" customHeight="1">
      <c r="A19" s="123"/>
    </row>
  </sheetData>
  <hyperlinks>
    <hyperlink ref="A10" location="Contents!A1" display="&lt;&lt; link back to contents &gt;&gt;"/>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heetViews>
  <sheetFormatPr defaultColWidth="9.26953125" defaultRowHeight="29.65" customHeight="1"/>
  <cols>
    <col min="1" max="1" width="40.453125" customWidth="1"/>
    <col min="2" max="11" width="7.453125" style="327" customWidth="1"/>
  </cols>
  <sheetData>
    <row r="1" spans="1:12" s="309" customFormat="1" ht="29.65" customHeight="1">
      <c r="A1" s="308" t="s">
        <v>1706</v>
      </c>
      <c r="B1" s="382"/>
      <c r="C1" s="382"/>
      <c r="D1" s="382"/>
      <c r="E1" s="382"/>
      <c r="F1" s="382"/>
      <c r="G1" s="382"/>
      <c r="H1" s="382"/>
      <c r="I1" s="382"/>
      <c r="J1" s="382"/>
      <c r="K1" s="382"/>
    </row>
    <row r="2" spans="1:12" s="309" customFormat="1" ht="29.65" customHeight="1">
      <c r="A2" s="123" t="s">
        <v>500</v>
      </c>
      <c r="B2" s="382"/>
      <c r="C2" s="382"/>
      <c r="D2" s="382"/>
      <c r="E2" s="382"/>
      <c r="F2" s="382"/>
      <c r="G2" s="382"/>
      <c r="H2" s="382"/>
      <c r="I2" s="382"/>
      <c r="J2" s="382"/>
      <c r="K2" s="382"/>
    </row>
    <row r="3" spans="1:12" ht="29.65" customHeight="1">
      <c r="A3" s="123" t="s">
        <v>307</v>
      </c>
    </row>
    <row r="4" spans="1:12" ht="29.65" customHeight="1">
      <c r="A4" s="123" t="s">
        <v>788</v>
      </c>
    </row>
    <row r="5" spans="1:12" s="3" customFormat="1" ht="21.65" customHeight="1">
      <c r="A5" s="5" t="s">
        <v>97</v>
      </c>
      <c r="B5" s="23"/>
      <c r="C5" s="23"/>
      <c r="D5" s="23"/>
      <c r="E5" s="23"/>
      <c r="F5" s="23"/>
      <c r="G5" s="23"/>
      <c r="H5" s="23"/>
      <c r="I5" s="23"/>
      <c r="J5" s="23"/>
      <c r="K5" s="23"/>
    </row>
    <row r="6" spans="1:12" ht="29.65" customHeight="1">
      <c r="A6" s="334" t="s">
        <v>785</v>
      </c>
      <c r="B6" s="311" t="s">
        <v>555</v>
      </c>
      <c r="C6" s="311" t="s">
        <v>556</v>
      </c>
      <c r="D6" s="311" t="s">
        <v>557</v>
      </c>
      <c r="E6" s="311" t="s">
        <v>459</v>
      </c>
      <c r="F6" s="311" t="s">
        <v>460</v>
      </c>
      <c r="G6" s="311" t="s">
        <v>461</v>
      </c>
      <c r="H6" s="311" t="s">
        <v>462</v>
      </c>
      <c r="I6" s="311" t="s">
        <v>463</v>
      </c>
      <c r="J6" s="529" t="s">
        <v>993</v>
      </c>
      <c r="K6" s="710" t="s">
        <v>1270</v>
      </c>
      <c r="L6" s="310"/>
    </row>
    <row r="7" spans="1:12" s="107" customFormat="1" ht="29.65" customHeight="1">
      <c r="A7" s="334" t="s">
        <v>786</v>
      </c>
      <c r="B7" s="333">
        <v>1436</v>
      </c>
      <c r="C7" s="333">
        <v>1411</v>
      </c>
      <c r="D7" s="333">
        <v>1419</v>
      </c>
      <c r="E7" s="333">
        <v>1643</v>
      </c>
      <c r="F7" s="333">
        <v>1886</v>
      </c>
      <c r="G7" s="333">
        <v>2505</v>
      </c>
      <c r="H7" s="333">
        <v>3528</v>
      </c>
      <c r="I7" s="333">
        <v>3472</v>
      </c>
      <c r="J7" s="333">
        <v>3562</v>
      </c>
      <c r="K7" s="333">
        <v>3669</v>
      </c>
      <c r="L7" s="311"/>
    </row>
    <row r="8" spans="1:12" ht="29.65" customHeight="1">
      <c r="A8" s="332" t="s">
        <v>787</v>
      </c>
      <c r="B8" s="333">
        <v>2295</v>
      </c>
      <c r="C8" s="333">
        <v>2282</v>
      </c>
      <c r="D8" s="333">
        <v>2281</v>
      </c>
      <c r="E8" s="333">
        <v>2530</v>
      </c>
      <c r="F8" s="333">
        <v>2775</v>
      </c>
      <c r="G8" s="333">
        <v>3504</v>
      </c>
      <c r="H8" s="333">
        <v>4629</v>
      </c>
      <c r="I8" s="333">
        <v>4577</v>
      </c>
      <c r="J8" s="333">
        <v>4661</v>
      </c>
      <c r="K8" s="709">
        <v>4724</v>
      </c>
      <c r="L8" s="312"/>
    </row>
    <row r="9" spans="1:12" ht="29.65" customHeight="1">
      <c r="A9" s="332" t="s">
        <v>861</v>
      </c>
      <c r="B9" s="333"/>
      <c r="C9" s="335">
        <f>(C7-B7)/B7</f>
        <v>-1.7409470752089137E-2</v>
      </c>
      <c r="D9" s="335">
        <f t="shared" ref="D9:K9" si="0">(D7-C7)/C7</f>
        <v>5.6697377746279237E-3</v>
      </c>
      <c r="E9" s="335">
        <f t="shared" si="0"/>
        <v>0.15785764622973925</v>
      </c>
      <c r="F9" s="335">
        <f t="shared" si="0"/>
        <v>0.14790018259281801</v>
      </c>
      <c r="G9" s="335">
        <f t="shared" si="0"/>
        <v>0.32820784729586427</v>
      </c>
      <c r="H9" s="335">
        <f t="shared" si="0"/>
        <v>0.40838323353293415</v>
      </c>
      <c r="I9" s="335">
        <f t="shared" si="0"/>
        <v>-1.5873015873015872E-2</v>
      </c>
      <c r="J9" s="335">
        <f t="shared" si="0"/>
        <v>2.5921658986175114E-2</v>
      </c>
      <c r="K9" s="335">
        <f t="shared" si="0"/>
        <v>3.00393037619315E-2</v>
      </c>
      <c r="L9" s="312"/>
    </row>
    <row r="10" spans="1:12" ht="29.65" customHeight="1">
      <c r="A10" s="332" t="s">
        <v>860</v>
      </c>
      <c r="B10" s="333"/>
      <c r="C10" s="335">
        <f>(C8-B8)/B8</f>
        <v>-5.664488017429194E-3</v>
      </c>
      <c r="D10" s="335">
        <f t="shared" ref="D10:K10" si="1">(D8-C8)/C8</f>
        <v>-4.3821209465381246E-4</v>
      </c>
      <c r="E10" s="335">
        <f t="shared" si="1"/>
        <v>0.10916264796142043</v>
      </c>
      <c r="F10" s="335">
        <f t="shared" si="1"/>
        <v>9.6837944664031617E-2</v>
      </c>
      <c r="G10" s="335">
        <f t="shared" si="1"/>
        <v>0.26270270270270268</v>
      </c>
      <c r="H10" s="335">
        <f t="shared" si="1"/>
        <v>0.32106164383561642</v>
      </c>
      <c r="I10" s="335">
        <f t="shared" si="1"/>
        <v>-1.123352775977533E-2</v>
      </c>
      <c r="J10" s="335">
        <f t="shared" si="1"/>
        <v>1.8352632728861701E-2</v>
      </c>
      <c r="K10" s="335">
        <f t="shared" si="1"/>
        <v>1.3516412786955589E-2</v>
      </c>
    </row>
    <row r="11" spans="1:12" ht="29.65" customHeight="1">
      <c r="A11" s="332"/>
      <c r="B11" s="333"/>
      <c r="C11" s="333"/>
      <c r="D11" s="333"/>
      <c r="E11" s="333"/>
      <c r="F11" s="333"/>
      <c r="G11" s="333"/>
      <c r="H11" s="333"/>
      <c r="I11" s="333"/>
    </row>
    <row r="12" spans="1:12" ht="29.65" customHeight="1">
      <c r="A12" s="313"/>
      <c r="D12" s="711"/>
    </row>
    <row r="13" spans="1:12" ht="29.65" customHeight="1">
      <c r="A13" s="314"/>
      <c r="H13" s="712"/>
    </row>
    <row r="14" spans="1:12" ht="29.65" customHeight="1">
      <c r="A14" s="314"/>
    </row>
    <row r="15" spans="1:12" ht="29.65" customHeight="1">
      <c r="F15" s="712"/>
      <c r="G15" s="712"/>
      <c r="H15" s="712"/>
      <c r="I15" s="712"/>
    </row>
    <row r="16" spans="1:12" ht="29.65" customHeight="1">
      <c r="A16" s="124"/>
      <c r="F16" s="713"/>
      <c r="G16" s="713"/>
      <c r="H16" s="713"/>
      <c r="I16" s="713"/>
    </row>
    <row r="17" spans="1:1" ht="29.65" customHeight="1">
      <c r="A17" s="315"/>
    </row>
  </sheetData>
  <phoneticPr fontId="99" type="noConversion"/>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workbookViewId="0">
      <selection activeCell="A5" sqref="A5"/>
    </sheetView>
  </sheetViews>
  <sheetFormatPr defaultColWidth="8.7265625" defaultRowHeight="15.5"/>
  <cols>
    <col min="1" max="16384" width="8.7265625" style="4"/>
  </cols>
  <sheetData>
    <row r="1" spans="1:26" s="3" customFormat="1" ht="36.65" customHeight="1" thickBot="1">
      <c r="A1" s="213" t="s">
        <v>1235</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26" s="3" customFormat="1" ht="36.65" customHeight="1" thickTop="1">
      <c r="A2" s="113" t="s">
        <v>1377</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26" ht="36.65" customHeight="1">
      <c r="A3" s="4" t="s">
        <v>299</v>
      </c>
    </row>
    <row r="4" spans="1:26" ht="36.65" customHeight="1">
      <c r="A4" s="4" t="s">
        <v>1238</v>
      </c>
    </row>
    <row r="5" spans="1:26" ht="36.65" customHeight="1">
      <c r="A5" s="4" t="s">
        <v>1378</v>
      </c>
    </row>
    <row r="6" spans="1:26" ht="36.65" customHeight="1">
      <c r="A6" s="4" t="s">
        <v>1379</v>
      </c>
    </row>
    <row r="7" spans="1:26" ht="36.65" customHeight="1">
      <c r="A7" s="4" t="s">
        <v>1380</v>
      </c>
    </row>
    <row r="8" spans="1:26" ht="36.65" customHeight="1">
      <c r="A8" s="4" t="s">
        <v>1381</v>
      </c>
    </row>
    <row r="9" spans="1:26" ht="36.65" customHeight="1">
      <c r="A9" s="4" t="s">
        <v>1382</v>
      </c>
    </row>
    <row r="10" spans="1:26" ht="36.65" customHeight="1">
      <c r="A10" s="4" t="s">
        <v>1383</v>
      </c>
    </row>
    <row r="11" spans="1:26" ht="36.65" customHeight="1">
      <c r="A11" s="4" t="s">
        <v>1384</v>
      </c>
    </row>
    <row r="12" spans="1:26" ht="36.65" customHeight="1">
      <c r="A12" s="4" t="s">
        <v>1385</v>
      </c>
    </row>
    <row r="13" spans="1:26" ht="36.65" customHeight="1">
      <c r="A13" s="4" t="s">
        <v>1386</v>
      </c>
    </row>
    <row r="14" spans="1:26" ht="36.65" customHeight="1">
      <c r="A14" s="4" t="s">
        <v>1387</v>
      </c>
    </row>
    <row r="15" spans="1:26" ht="36.65" customHeight="1">
      <c r="A15" s="6" t="s">
        <v>97</v>
      </c>
    </row>
  </sheetData>
  <hyperlinks>
    <hyperlink ref="A15" location="Contents!A1" display="&lt;&lt; link back to contents &gt;&gt;"/>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3"/>
  <sheetViews>
    <sheetView workbookViewId="0"/>
  </sheetViews>
  <sheetFormatPr defaultColWidth="8.7265625" defaultRowHeight="14.5"/>
  <cols>
    <col min="1" max="1" width="43.26953125" style="1" customWidth="1"/>
    <col min="2" max="5" width="9.7265625" style="1" bestFit="1" customWidth="1"/>
    <col min="6" max="6" width="11.453125" style="1" customWidth="1"/>
    <col min="7" max="7" width="11.54296875" style="1" customWidth="1"/>
    <col min="8" max="16384" width="8.7265625" style="1"/>
  </cols>
  <sheetData>
    <row r="1" spans="1:125" s="3" customFormat="1" ht="28.5" customHeight="1" thickBot="1">
      <c r="A1" s="213" t="s">
        <v>1277</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500</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274</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6" t="s">
        <v>527</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 customFormat="1" ht="30" customHeight="1">
      <c r="A5" s="5" t="s">
        <v>97</v>
      </c>
      <c r="B5" s="7"/>
      <c r="C5" s="7"/>
      <c r="D5" s="7"/>
      <c r="E5" s="7"/>
      <c r="F5" s="7"/>
      <c r="G5" s="7"/>
      <c r="H5" s="7"/>
      <c r="I5" s="7"/>
      <c r="J5" s="7"/>
      <c r="K5" s="7"/>
      <c r="L5" s="116"/>
      <c r="M5" s="116"/>
      <c r="N5" s="113"/>
      <c r="O5" s="113"/>
      <c r="P5" s="113"/>
      <c r="Q5" s="113"/>
      <c r="R5" s="113"/>
      <c r="S5" s="113"/>
      <c r="T5" s="113"/>
      <c r="U5" s="113"/>
    </row>
    <row r="6" spans="1:125" ht="42.5">
      <c r="A6" s="131" t="s">
        <v>323</v>
      </c>
      <c r="B6" s="78" t="s">
        <v>555</v>
      </c>
      <c r="C6" s="78" t="s">
        <v>557</v>
      </c>
      <c r="D6" s="78" t="s">
        <v>460</v>
      </c>
      <c r="E6" s="78" t="s">
        <v>462</v>
      </c>
      <c r="F6" s="78" t="s">
        <v>993</v>
      </c>
      <c r="G6" s="254" t="s">
        <v>1276</v>
      </c>
    </row>
    <row r="7" spans="1:125">
      <c r="A7" s="255" t="s">
        <v>271</v>
      </c>
      <c r="B7" s="97">
        <v>691501</v>
      </c>
      <c r="C7" s="97">
        <v>717105</v>
      </c>
      <c r="D7" s="97">
        <v>744457</v>
      </c>
      <c r="E7" s="97">
        <v>773959</v>
      </c>
      <c r="F7" s="97">
        <v>780798</v>
      </c>
      <c r="G7" s="84">
        <f>(employee_jobs_tourism[[#This Row],[2021]]-employee_jobs_tourism[[#This Row],[2019]])/employee_jobs_tourism[[#This Row],[2019]]</f>
        <v>8.8363853899237552E-3</v>
      </c>
    </row>
    <row r="8" spans="1:125">
      <c r="A8" s="256" t="s">
        <v>272</v>
      </c>
      <c r="B8" s="105">
        <v>8.3935572831948177E-2</v>
      </c>
      <c r="C8" s="105">
        <v>8.5431003827891316E-2</v>
      </c>
      <c r="D8" s="105">
        <v>8.7118530687467513E-2</v>
      </c>
      <c r="E8" s="105">
        <v>9.1481590110070427E-2</v>
      </c>
      <c r="F8" s="105">
        <f>F9/F7</f>
        <v>8.379247897663672E-2</v>
      </c>
      <c r="G8" s="260">
        <f>employee_jobs_tourism[[#This Row],[2021]]-employee_jobs_tourism[[#This Row],[2019]]</f>
        <v>-7.689111133433707E-3</v>
      </c>
    </row>
    <row r="9" spans="1:125">
      <c r="A9" s="257" t="s">
        <v>273</v>
      </c>
      <c r="B9" s="96">
        <v>58041.532548864998</v>
      </c>
      <c r="C9" s="98">
        <v>61263</v>
      </c>
      <c r="D9" s="99">
        <v>64856</v>
      </c>
      <c r="E9" s="96">
        <v>70803</v>
      </c>
      <c r="F9" s="96">
        <v>65425</v>
      </c>
      <c r="G9" s="73">
        <f>(employee_jobs_tourism[[#This Row],[2021]]-employee_jobs_tourism[[#This Row],[2019]])/employee_jobs_tourism[[#This Row],[2019]]</f>
        <v>-7.5957233450560005E-2</v>
      </c>
    </row>
    <row r="10" spans="1:125">
      <c r="A10" s="172" t="s">
        <v>570</v>
      </c>
      <c r="B10" s="97">
        <v>10056.927000000003</v>
      </c>
      <c r="C10" s="102">
        <v>10233</v>
      </c>
      <c r="D10" s="103">
        <v>10548</v>
      </c>
      <c r="E10" s="97">
        <v>10829</v>
      </c>
      <c r="F10" s="97">
        <v>11070</v>
      </c>
      <c r="G10" s="84">
        <f>(employee_jobs_tourism[[#This Row],[2021]]-employee_jobs_tourism[[#This Row],[2019]])/employee_jobs_tourism[[#This Row],[2019]]</f>
        <v>2.2255055868501246E-2</v>
      </c>
    </row>
    <row r="11" spans="1:125">
      <c r="A11" s="172" t="s">
        <v>590</v>
      </c>
      <c r="B11" s="97">
        <v>32948.099699999984</v>
      </c>
      <c r="C11" s="102">
        <v>35537</v>
      </c>
      <c r="D11" s="103">
        <v>38445</v>
      </c>
      <c r="E11" s="97">
        <v>41819</v>
      </c>
      <c r="F11" s="97">
        <v>39246</v>
      </c>
      <c r="G11" s="84">
        <f>(employee_jobs_tourism[[#This Row],[2021]]-employee_jobs_tourism[[#This Row],[2019]])/employee_jobs_tourism[[#This Row],[2019]]</f>
        <v>-6.1527057079318014E-2</v>
      </c>
    </row>
    <row r="12" spans="1:125">
      <c r="A12" s="172" t="s">
        <v>591</v>
      </c>
      <c r="B12" s="97">
        <v>3554.7972148148151</v>
      </c>
      <c r="C12" s="102">
        <v>3763</v>
      </c>
      <c r="D12" s="103">
        <v>4043</v>
      </c>
      <c r="E12" s="97">
        <v>4773</v>
      </c>
      <c r="F12" s="97">
        <v>3698</v>
      </c>
      <c r="G12" s="84">
        <f>(employee_jobs_tourism[[#This Row],[2021]]-employee_jobs_tourism[[#This Row],[2019]])/employee_jobs_tourism[[#This Row],[2019]]</f>
        <v>-0.22522522522522523</v>
      </c>
    </row>
    <row r="13" spans="1:125">
      <c r="A13" s="172" t="s">
        <v>573</v>
      </c>
      <c r="B13" s="97">
        <v>7134.8476001024155</v>
      </c>
      <c r="C13" s="102">
        <v>7504</v>
      </c>
      <c r="D13" s="103">
        <v>7274</v>
      </c>
      <c r="E13" s="97">
        <v>8206</v>
      </c>
      <c r="F13" s="97">
        <v>7361</v>
      </c>
      <c r="G13" s="84">
        <f>(employee_jobs_tourism[[#This Row],[2021]]-employee_jobs_tourism[[#This Row],[2019]])/employee_jobs_tourism[[#This Row],[2019]]</f>
        <v>-0.10297343407262978</v>
      </c>
    </row>
    <row r="14" spans="1:125">
      <c r="A14" s="172" t="s">
        <v>574</v>
      </c>
      <c r="B14" s="97">
        <v>4346.8610339477727</v>
      </c>
      <c r="C14" s="102">
        <v>4226</v>
      </c>
      <c r="D14" s="103">
        <v>4546</v>
      </c>
      <c r="E14" s="97">
        <v>5176</v>
      </c>
      <c r="F14" s="97">
        <v>4050</v>
      </c>
      <c r="G14" s="84">
        <f>(employee_jobs_tourism[[#This Row],[2021]]-employee_jobs_tourism[[#This Row],[2019]])/employee_jobs_tourism[[#This Row],[2019]]</f>
        <v>-0.21754250386398763</v>
      </c>
    </row>
    <row r="15" spans="1:125">
      <c r="A15" s="258" t="s">
        <v>592</v>
      </c>
      <c r="B15" s="104">
        <v>633459.46745113505</v>
      </c>
      <c r="C15" s="104">
        <v>655842</v>
      </c>
      <c r="D15" s="104">
        <v>679601</v>
      </c>
      <c r="E15" s="104">
        <v>703156</v>
      </c>
      <c r="F15" s="104">
        <v>715373</v>
      </c>
      <c r="G15" s="143">
        <f>(employee_jobs_tourism[[#This Row],[2021]]-employee_jobs_tourism[[#This Row],[2019]])/employee_jobs_tourism[[#This Row],[2019]]</f>
        <v>1.7374522865480774E-2</v>
      </c>
    </row>
    <row r="16" spans="1:125">
      <c r="A16" s="255" t="s">
        <v>593</v>
      </c>
      <c r="B16" s="97">
        <v>451019</v>
      </c>
      <c r="C16" s="97">
        <v>470552</v>
      </c>
      <c r="D16" s="97">
        <v>486636</v>
      </c>
      <c r="E16" s="97">
        <v>509315</v>
      </c>
      <c r="F16" s="97">
        <v>525991</v>
      </c>
      <c r="G16" s="84">
        <f>(employee_jobs_tourism[[#This Row],[2021]]-employee_jobs_tourism[[#This Row],[2019]])/employee_jobs_tourism[[#This Row],[2019]]</f>
        <v>3.274201623749546E-2</v>
      </c>
    </row>
    <row r="17" spans="1:8">
      <c r="A17" s="256" t="s">
        <v>594</v>
      </c>
      <c r="B17" s="105">
        <v>5.4518348231767426E-2</v>
      </c>
      <c r="C17" s="105">
        <v>5.5734541559700104E-2</v>
      </c>
      <c r="D17" s="105">
        <v>5.6697408329839966E-2</v>
      </c>
      <c r="E17" s="105">
        <v>6.1276420289997351E-2</v>
      </c>
      <c r="F17" s="105">
        <f>F18/F16</f>
        <v>5.486595778254761E-2</v>
      </c>
      <c r="G17" s="260">
        <f>employee_jobs_tourism[[#This Row],[2021]]-employee_jobs_tourism[[#This Row],[2019]]</f>
        <v>-6.4104625074497407E-3</v>
      </c>
    </row>
    <row r="18" spans="1:8">
      <c r="A18" s="259" t="s">
        <v>595</v>
      </c>
      <c r="B18" s="96">
        <v>24588.810901143512</v>
      </c>
      <c r="C18" s="98">
        <v>26226.000000000004</v>
      </c>
      <c r="D18" s="99">
        <v>27591</v>
      </c>
      <c r="E18" s="96">
        <v>31209</v>
      </c>
      <c r="F18" s="96">
        <v>28859</v>
      </c>
      <c r="G18" s="73">
        <f>(employee_jobs_tourism[[#This Row],[2021]]-employee_jobs_tourism[[#This Row],[2019]])/employee_jobs_tourism[[#This Row],[2019]]</f>
        <v>-7.5298792015123836E-2</v>
      </c>
    </row>
    <row r="19" spans="1:8">
      <c r="A19" s="172" t="s">
        <v>558</v>
      </c>
      <c r="B19" s="95">
        <v>4627.3618999999999</v>
      </c>
      <c r="C19" s="100">
        <v>4876</v>
      </c>
      <c r="D19" s="101">
        <v>5192</v>
      </c>
      <c r="E19" s="95">
        <v>5435</v>
      </c>
      <c r="F19" s="95">
        <v>5632</v>
      </c>
      <c r="G19" s="84">
        <f>(employee_jobs_tourism[[#This Row],[2021]]-employee_jobs_tourism[[#This Row],[2019]])/employee_jobs_tourism[[#This Row],[2019]]</f>
        <v>3.6246550137994479E-2</v>
      </c>
    </row>
    <row r="20" spans="1:8">
      <c r="A20" s="172" t="s">
        <v>596</v>
      </c>
      <c r="B20" s="95">
        <v>11541.819899999971</v>
      </c>
      <c r="C20" s="100">
        <v>12527.000000000007</v>
      </c>
      <c r="D20" s="101">
        <v>13466</v>
      </c>
      <c r="E20" s="95">
        <v>15534</v>
      </c>
      <c r="F20" s="95">
        <v>14467</v>
      </c>
      <c r="G20" s="84">
        <f>(employee_jobs_tourism[[#This Row],[2021]]-employee_jobs_tourism[[#This Row],[2019]])/employee_jobs_tourism[[#This Row],[2019]]</f>
        <v>-6.8688039139951071E-2</v>
      </c>
    </row>
    <row r="21" spans="1:8">
      <c r="A21" s="172" t="s">
        <v>597</v>
      </c>
      <c r="B21" s="95" t="s">
        <v>104</v>
      </c>
      <c r="C21" s="100">
        <v>2661.9999999999995</v>
      </c>
      <c r="D21" s="101">
        <v>2888</v>
      </c>
      <c r="E21" s="95">
        <v>3363</v>
      </c>
      <c r="F21" s="95">
        <v>2721</v>
      </c>
      <c r="G21" s="84">
        <f>(employee_jobs_tourism[[#This Row],[2021]]-employee_jobs_tourism[[#This Row],[2019]])/employee_jobs_tourism[[#This Row],[2019]]</f>
        <v>-0.19090098126672614</v>
      </c>
    </row>
    <row r="22" spans="1:8">
      <c r="A22" s="172" t="s">
        <v>561</v>
      </c>
      <c r="B22" s="95">
        <v>3674.216404761904</v>
      </c>
      <c r="C22" s="100">
        <v>3828.9999999999991</v>
      </c>
      <c r="D22" s="101">
        <v>3683</v>
      </c>
      <c r="E22" s="95">
        <v>4216</v>
      </c>
      <c r="F22" s="95">
        <v>3780</v>
      </c>
      <c r="G22" s="84">
        <f>(employee_jobs_tourism[[#This Row],[2021]]-employee_jobs_tourism[[#This Row],[2019]])/employee_jobs_tourism[[#This Row],[2019]]</f>
        <v>-0.10341555977229601</v>
      </c>
    </row>
    <row r="23" spans="1:8">
      <c r="A23" s="172" t="s">
        <v>562</v>
      </c>
      <c r="B23" s="95" t="s">
        <v>104</v>
      </c>
      <c r="C23" s="100">
        <v>2331.9999999999973</v>
      </c>
      <c r="D23" s="101">
        <v>2363</v>
      </c>
      <c r="E23" s="95">
        <v>2661</v>
      </c>
      <c r="F23" s="95">
        <v>2259</v>
      </c>
      <c r="G23" s="84">
        <f>(employee_jobs_tourism[[#This Row],[2021]]-employee_jobs_tourism[[#This Row],[2019]])/employee_jobs_tourism[[#This Row],[2019]]</f>
        <v>-0.15107102593010147</v>
      </c>
    </row>
    <row r="24" spans="1:8">
      <c r="A24" s="258" t="s">
        <v>598</v>
      </c>
      <c r="B24" s="104">
        <v>426430.18909885647</v>
      </c>
      <c r="C24" s="104">
        <v>444326</v>
      </c>
      <c r="D24" s="104">
        <v>459045</v>
      </c>
      <c r="E24" s="104">
        <v>478106</v>
      </c>
      <c r="F24" s="104">
        <v>497132</v>
      </c>
      <c r="G24" s="143">
        <f>(employee_jobs_tourism[[#This Row],[2021]]-employee_jobs_tourism[[#This Row],[2019]])/employee_jobs_tourism[[#This Row],[2019]]</f>
        <v>3.9794522553575983E-2</v>
      </c>
    </row>
    <row r="25" spans="1:8">
      <c r="A25" s="255" t="s">
        <v>599</v>
      </c>
      <c r="B25" s="97">
        <v>240482</v>
      </c>
      <c r="C25" s="97">
        <v>246553</v>
      </c>
      <c r="D25" s="97">
        <v>257821</v>
      </c>
      <c r="E25" s="97">
        <v>264643</v>
      </c>
      <c r="F25" s="97">
        <v>254803</v>
      </c>
      <c r="G25" s="84">
        <f>(employee_jobs_tourism[[#This Row],[2021]]-employee_jobs_tourism[[#This Row],[2019]])/employee_jobs_tourism[[#This Row],[2019]]</f>
        <v>-3.7182166163473057E-2</v>
      </c>
    </row>
    <row r="26" spans="1:8">
      <c r="A26" s="256" t="s">
        <v>600</v>
      </c>
      <c r="B26" s="105">
        <v>0.13910696704003431</v>
      </c>
      <c r="C26" s="105">
        <v>0.14210737650728228</v>
      </c>
      <c r="D26" s="105">
        <v>0.14453826492023536</v>
      </c>
      <c r="E26" s="105">
        <v>0.14960153867663228</v>
      </c>
      <c r="F26" s="105">
        <f>F27/F25</f>
        <v>0.14350301998014153</v>
      </c>
      <c r="G26" s="260">
        <f>employee_jobs_tourism[[#This Row],[2021]]-employee_jobs_tourism[[#This Row],[2019]]</f>
        <v>-6.0985186964907512E-3</v>
      </c>
      <c r="H26" s="76"/>
    </row>
    <row r="27" spans="1:8">
      <c r="A27" s="257" t="s">
        <v>601</v>
      </c>
      <c r="B27" s="96">
        <v>33452.721647721533</v>
      </c>
      <c r="C27" s="98">
        <v>35036.999999999971</v>
      </c>
      <c r="D27" s="99">
        <v>37265</v>
      </c>
      <c r="E27" s="96">
        <v>39591</v>
      </c>
      <c r="F27" s="96">
        <v>36565</v>
      </c>
      <c r="G27" s="73">
        <f>(employee_jobs_tourism[[#This Row],[2021]]-employee_jobs_tourism[[#This Row],[2019]])/employee_jobs_tourism[[#This Row],[2019]]</f>
        <v>-7.6431512212371502E-2</v>
      </c>
    </row>
    <row r="28" spans="1:8">
      <c r="A28" s="172" t="s">
        <v>564</v>
      </c>
      <c r="B28" s="95">
        <v>5429.5650999999998</v>
      </c>
      <c r="C28" s="100">
        <v>5356.9999999999991</v>
      </c>
      <c r="D28" s="101">
        <v>5356</v>
      </c>
      <c r="E28" s="95">
        <v>5395</v>
      </c>
      <c r="F28" s="95">
        <v>5439</v>
      </c>
      <c r="G28" s="84">
        <f>(employee_jobs_tourism[[#This Row],[2021]]-employee_jobs_tourism[[#This Row],[2019]])/employee_jobs_tourism[[#This Row],[2019]]</f>
        <v>8.155699721964782E-3</v>
      </c>
    </row>
    <row r="29" spans="1:8">
      <c r="A29" s="172" t="s">
        <v>602</v>
      </c>
      <c r="B29" s="95">
        <v>21406.27980000008</v>
      </c>
      <c r="C29" s="100">
        <v>23009.999999999971</v>
      </c>
      <c r="D29" s="101">
        <v>24979</v>
      </c>
      <c r="E29" s="95">
        <v>26284</v>
      </c>
      <c r="F29" s="95">
        <v>24779</v>
      </c>
      <c r="G29" s="84">
        <f>(employee_jobs_tourism[[#This Row],[2021]]-employee_jobs_tourism[[#This Row],[2019]])/employee_jobs_tourism[[#This Row],[2019]]</f>
        <v>-5.72591690762441E-2</v>
      </c>
    </row>
    <row r="30" spans="1:8">
      <c r="A30" s="172" t="s">
        <v>603</v>
      </c>
      <c r="B30" s="95" t="s">
        <v>104</v>
      </c>
      <c r="C30" s="100">
        <v>1100.9999999999993</v>
      </c>
      <c r="D30" s="101">
        <v>1156</v>
      </c>
      <c r="E30" s="95">
        <v>1407</v>
      </c>
      <c r="F30" s="95">
        <v>977</v>
      </c>
      <c r="G30" s="84">
        <f>(employee_jobs_tourism[[#This Row],[2021]]-employee_jobs_tourism[[#This Row],[2019]])/employee_jobs_tourism[[#This Row],[2019]]</f>
        <v>-0.30561478322672353</v>
      </c>
    </row>
    <row r="31" spans="1:8">
      <c r="A31" s="172" t="s">
        <v>567</v>
      </c>
      <c r="B31" s="95">
        <v>3460.6311953404993</v>
      </c>
      <c r="C31" s="100">
        <v>3674.9999999999995</v>
      </c>
      <c r="D31" s="101">
        <v>3591</v>
      </c>
      <c r="E31" s="95">
        <v>3990</v>
      </c>
      <c r="F31" s="95">
        <v>3578</v>
      </c>
      <c r="G31" s="84">
        <f>(employee_jobs_tourism[[#This Row],[2021]]-employee_jobs_tourism[[#This Row],[2019]])/employee_jobs_tourism[[#This Row],[2019]]</f>
        <v>-0.10325814536340852</v>
      </c>
    </row>
    <row r="32" spans="1:8">
      <c r="A32" s="172" t="s">
        <v>568</v>
      </c>
      <c r="B32" s="95" t="s">
        <v>104</v>
      </c>
      <c r="C32" s="100">
        <v>1894.0000000000002</v>
      </c>
      <c r="D32" s="101">
        <v>2183</v>
      </c>
      <c r="E32" s="95">
        <v>2515</v>
      </c>
      <c r="F32" s="95">
        <v>1792</v>
      </c>
      <c r="G32" s="84">
        <f>(employee_jobs_tourism[[#This Row],[2021]]-employee_jobs_tourism[[#This Row],[2019]])/employee_jobs_tourism[[#This Row],[2019]]</f>
        <v>-0.28747514910536781</v>
      </c>
    </row>
    <row r="33" spans="1:7">
      <c r="A33" s="255" t="s">
        <v>604</v>
      </c>
      <c r="B33" s="97">
        <v>207029.27835227846</v>
      </c>
      <c r="C33" s="97">
        <v>211516.00000000003</v>
      </c>
      <c r="D33" s="97">
        <v>220556</v>
      </c>
      <c r="E33" s="97">
        <v>225052</v>
      </c>
      <c r="F33" s="97">
        <v>218238</v>
      </c>
      <c r="G33" s="143">
        <f>(employee_jobs_tourism[[#This Row],[2021]]-employee_jobs_tourism[[#This Row],[2019]])/employee_jobs_tourism[[#This Row],[2019]]</f>
        <v>-3.0277446990028972E-2</v>
      </c>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pageSetup paperSize="9" orientation="portrait"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1"/>
  <sheetViews>
    <sheetView showGridLines="0" workbookViewId="0">
      <selection activeCell="A5" sqref="A5"/>
    </sheetView>
  </sheetViews>
  <sheetFormatPr defaultRowHeight="14.5"/>
  <sheetData>
    <row r="1" spans="1:125" s="3" customFormat="1" ht="28.5" customHeight="1" thickBot="1">
      <c r="A1" s="213" t="s">
        <v>1277</v>
      </c>
      <c r="B1" s="217"/>
      <c r="C1" s="217"/>
      <c r="D1" s="209"/>
      <c r="E1" s="209"/>
      <c r="F1" s="217"/>
      <c r="G1" s="217"/>
      <c r="H1" s="209"/>
      <c r="I1" s="209"/>
      <c r="J1" s="217"/>
      <c r="K1" s="217"/>
      <c r="L1" s="209"/>
      <c r="M1" s="217"/>
      <c r="N1" s="209"/>
      <c r="O1" s="217"/>
      <c r="P1" s="209"/>
      <c r="Q1" s="217"/>
      <c r="R1" s="209"/>
      <c r="S1" s="217"/>
      <c r="T1" s="209"/>
      <c r="U1" s="26"/>
      <c r="V1" s="26"/>
      <c r="W1" s="26"/>
      <c r="X1" s="26"/>
      <c r="Y1" s="26"/>
      <c r="Z1" s="26"/>
    </row>
    <row r="2" spans="1:125" s="3" customFormat="1" ht="28.5" customHeight="1" thickTop="1">
      <c r="A2" s="114" t="s">
        <v>605</v>
      </c>
      <c r="B2" s="217"/>
      <c r="C2" s="217"/>
      <c r="D2" s="209"/>
      <c r="E2" s="209"/>
      <c r="F2" s="217"/>
      <c r="G2" s="217"/>
      <c r="H2" s="209"/>
      <c r="I2" s="209"/>
      <c r="J2" s="217"/>
      <c r="K2" s="217"/>
      <c r="L2" s="209"/>
      <c r="M2" s="217"/>
      <c r="N2" s="209"/>
      <c r="O2" s="217"/>
      <c r="P2" s="209"/>
      <c r="Q2" s="217"/>
      <c r="R2" s="209"/>
      <c r="S2" s="217"/>
      <c r="T2" s="209"/>
      <c r="U2" s="26"/>
      <c r="V2" s="26"/>
      <c r="W2" s="26"/>
      <c r="X2" s="26"/>
      <c r="Y2" s="26"/>
      <c r="Z2" s="26"/>
    </row>
    <row r="3" spans="1:125" s="113" customFormat="1" ht="28.5" customHeight="1">
      <c r="A3" s="25" t="s">
        <v>274</v>
      </c>
      <c r="B3" s="218"/>
      <c r="C3" s="218"/>
      <c r="D3" s="210"/>
      <c r="E3" s="210"/>
      <c r="F3" s="218"/>
      <c r="G3" s="218"/>
      <c r="H3" s="210"/>
      <c r="I3" s="210"/>
      <c r="J3" s="218"/>
      <c r="K3" s="218"/>
      <c r="L3" s="210"/>
      <c r="M3" s="218"/>
      <c r="N3" s="210"/>
      <c r="O3" s="218"/>
      <c r="P3" s="210"/>
      <c r="Q3" s="218"/>
      <c r="R3" s="210"/>
      <c r="S3" s="218"/>
      <c r="T3" s="210"/>
      <c r="U3" s="201"/>
      <c r="V3" s="201"/>
      <c r="W3" s="201"/>
      <c r="X3" s="201"/>
      <c r="Y3" s="201"/>
      <c r="Z3" s="201"/>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row>
    <row r="4" spans="1:125" s="46" customFormat="1" ht="28.5" customHeight="1">
      <c r="A4" s="6" t="s">
        <v>527</v>
      </c>
      <c r="B4" s="219"/>
      <c r="C4" s="219"/>
      <c r="D4" s="211"/>
      <c r="E4" s="211"/>
      <c r="F4" s="219"/>
      <c r="G4" s="219"/>
      <c r="H4" s="211"/>
      <c r="I4" s="211"/>
      <c r="J4" s="219"/>
      <c r="K4" s="219"/>
      <c r="L4" s="211"/>
      <c r="M4" s="219"/>
      <c r="N4" s="211"/>
      <c r="O4" s="219"/>
      <c r="P4" s="211"/>
      <c r="Q4" s="219"/>
      <c r="R4" s="211"/>
      <c r="S4" s="219"/>
      <c r="T4" s="211"/>
      <c r="U4" s="202"/>
      <c r="V4" s="202"/>
      <c r="W4" s="202"/>
      <c r="X4" s="202"/>
      <c r="Y4" s="202"/>
      <c r="Z4" s="202"/>
      <c r="AA4" s="182"/>
      <c r="AB4" s="182"/>
      <c r="AC4" s="182"/>
      <c r="AD4" s="182"/>
    </row>
    <row r="5" spans="1:125" s="4" customFormat="1" ht="30" customHeight="1">
      <c r="A5" s="5" t="s">
        <v>97</v>
      </c>
      <c r="B5" s="7"/>
      <c r="C5" s="7"/>
      <c r="D5" s="7"/>
      <c r="E5" s="7"/>
      <c r="F5" s="7"/>
      <c r="G5" s="7"/>
      <c r="H5" s="7"/>
      <c r="I5" s="7"/>
      <c r="J5" s="7"/>
      <c r="K5" s="7"/>
      <c r="L5" s="116"/>
      <c r="M5" s="116"/>
      <c r="N5" s="113"/>
      <c r="O5" s="113"/>
      <c r="P5" s="113"/>
      <c r="Q5" s="113"/>
      <c r="R5" s="113"/>
      <c r="S5" s="113"/>
      <c r="T5" s="113"/>
      <c r="U5" s="113"/>
    </row>
    <row r="9" spans="1:125">
      <c r="A9" s="490"/>
      <c r="B9" s="490" t="str">
        <f>employee_jobs_tourism[[#Headers],[2013]]</f>
        <v>2013</v>
      </c>
      <c r="C9" s="490" t="str">
        <f>employee_jobs_tourism[[#Headers],[2015]]</f>
        <v>2015</v>
      </c>
      <c r="D9" s="490" t="str">
        <f>employee_jobs_tourism[[#Headers],[2017]]</f>
        <v>2017</v>
      </c>
      <c r="E9" s="490" t="str">
        <f>employee_jobs_tourism[[#Headers],[2019]]</f>
        <v>2019</v>
      </c>
      <c r="F9" s="490" t="str">
        <f>employee_jobs_tourism[[#Headers],[2021]]</f>
        <v>2021</v>
      </c>
    </row>
    <row r="10" spans="1:125">
      <c r="A10" s="490" t="s">
        <v>272</v>
      </c>
      <c r="B10" s="526">
        <f>employees!B8</f>
        <v>8.3935572831948177E-2</v>
      </c>
      <c r="C10" s="526">
        <f>employees!C8</f>
        <v>8.5431003827891316E-2</v>
      </c>
      <c r="D10" s="526">
        <f>employees!D8</f>
        <v>8.7118530687467513E-2</v>
      </c>
      <c r="E10" s="526">
        <f>employees!E8</f>
        <v>9.1481590110070427E-2</v>
      </c>
      <c r="F10" s="526">
        <f>employees!F8</f>
        <v>8.379247897663672E-2</v>
      </c>
    </row>
    <row r="11" spans="1:125">
      <c r="A11" s="490" t="s">
        <v>273</v>
      </c>
      <c r="B11" s="490">
        <f>employees!B9</f>
        <v>58041.532548864998</v>
      </c>
      <c r="C11" s="490">
        <f>employees!C9</f>
        <v>61263</v>
      </c>
      <c r="D11" s="490">
        <f>employees!D9</f>
        <v>64856</v>
      </c>
      <c r="E11" s="490">
        <f>employees!E9</f>
        <v>70803</v>
      </c>
      <c r="F11" s="490">
        <f>employees!F9</f>
        <v>65425</v>
      </c>
    </row>
  </sheetData>
  <hyperlinks>
    <hyperlink ref="A5" location="Contents!A1" display="&lt;&lt; link back to contents &gt;&gt;"/>
    <hyperlink ref="A4" r:id="rId1" display="https://www.ons.gov.uk/economy/nationalaccounts/satelliteaccounts/methodologies/economicvalueoftourismguidancenote1definitionsoftourismversion22012"/>
  </hyperlinks>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opLeftCell="A10" workbookViewId="0"/>
  </sheetViews>
  <sheetFormatPr defaultRowHeight="36" customHeight="1"/>
  <cols>
    <col min="1" max="1" width="11.26953125" customWidth="1"/>
    <col min="2" max="2" width="19" style="327" customWidth="1"/>
    <col min="3" max="3" width="26.7265625" style="327" customWidth="1"/>
    <col min="4" max="4" width="30.453125" style="327" customWidth="1"/>
  </cols>
  <sheetData>
    <row r="1" spans="1:4" s="309" customFormat="1" ht="36" customHeight="1">
      <c r="A1" s="308" t="s">
        <v>1656</v>
      </c>
      <c r="B1" s="382"/>
      <c r="C1" s="382"/>
      <c r="D1" s="382"/>
    </row>
    <row r="2" spans="1:4" s="309" customFormat="1" ht="36" customHeight="1">
      <c r="A2" s="123" t="s">
        <v>500</v>
      </c>
      <c r="B2" s="382"/>
      <c r="C2" s="382"/>
      <c r="D2" s="382"/>
    </row>
    <row r="3" spans="1:4" ht="36" customHeight="1">
      <c r="A3" s="123" t="s">
        <v>307</v>
      </c>
    </row>
    <row r="4" spans="1:4" ht="36" customHeight="1">
      <c r="A4" s="123" t="s">
        <v>788</v>
      </c>
    </row>
    <row r="5" spans="1:4" s="3" customFormat="1" ht="36" customHeight="1">
      <c r="A5" s="5" t="s">
        <v>97</v>
      </c>
      <c r="B5" s="23"/>
      <c r="C5" s="23"/>
      <c r="D5" s="23"/>
    </row>
    <row r="6" spans="1:4" s="313" customFormat="1" ht="36" customHeight="1">
      <c r="A6" s="376" t="s">
        <v>811</v>
      </c>
      <c r="B6" s="318" t="s">
        <v>862</v>
      </c>
      <c r="C6" s="318" t="s">
        <v>863</v>
      </c>
      <c r="D6" s="318" t="s">
        <v>864</v>
      </c>
    </row>
    <row r="7" spans="1:4" ht="36" customHeight="1">
      <c r="A7" s="349">
        <v>2013</v>
      </c>
      <c r="B7" s="380">
        <v>138</v>
      </c>
      <c r="C7" s="380">
        <v>7893</v>
      </c>
      <c r="D7" s="381">
        <v>17661</v>
      </c>
    </row>
    <row r="8" spans="1:4" ht="36" customHeight="1">
      <c r="A8" s="349">
        <v>2014</v>
      </c>
      <c r="B8" s="380">
        <v>134</v>
      </c>
      <c r="C8" s="380">
        <v>7809</v>
      </c>
      <c r="D8" s="381">
        <v>17470</v>
      </c>
    </row>
    <row r="9" spans="1:4" ht="36" customHeight="1">
      <c r="A9" s="349">
        <v>2015</v>
      </c>
      <c r="B9" s="380">
        <v>135</v>
      </c>
      <c r="C9" s="380">
        <v>7821.9999999999945</v>
      </c>
      <c r="D9" s="381">
        <v>17545</v>
      </c>
    </row>
    <row r="10" spans="1:4" ht="36" customHeight="1">
      <c r="A10" s="349">
        <v>2016</v>
      </c>
      <c r="B10" s="380">
        <v>137</v>
      </c>
      <c r="C10" s="380">
        <v>7916</v>
      </c>
      <c r="D10" s="381">
        <v>17738.999999999996</v>
      </c>
    </row>
    <row r="11" spans="1:4" ht="36" customHeight="1">
      <c r="A11" s="349">
        <v>2017</v>
      </c>
      <c r="B11" s="380">
        <v>138</v>
      </c>
      <c r="C11" s="380">
        <v>8121</v>
      </c>
      <c r="D11" s="381">
        <v>18135</v>
      </c>
    </row>
    <row r="12" spans="1:4" ht="36" customHeight="1">
      <c r="A12" s="349">
        <v>2018</v>
      </c>
      <c r="B12" s="380">
        <v>141</v>
      </c>
      <c r="C12" s="380">
        <v>9221</v>
      </c>
      <c r="D12" s="381">
        <v>20603</v>
      </c>
    </row>
    <row r="13" spans="1:4" ht="36" customHeight="1">
      <c r="A13" s="349">
        <v>2019</v>
      </c>
      <c r="B13" s="380">
        <v>145</v>
      </c>
      <c r="C13" s="380">
        <v>9592</v>
      </c>
      <c r="D13" s="381">
        <v>21498.000000000004</v>
      </c>
    </row>
    <row r="14" spans="1:4" ht="36" customHeight="1">
      <c r="A14" s="349">
        <v>2020</v>
      </c>
      <c r="B14" s="7">
        <v>143</v>
      </c>
      <c r="C14" s="531">
        <v>9639</v>
      </c>
      <c r="D14" s="536">
        <v>21642</v>
      </c>
    </row>
    <row r="15" spans="1:4" ht="36" customHeight="1">
      <c r="A15" s="532">
        <v>2021</v>
      </c>
      <c r="B15" s="533">
        <v>145</v>
      </c>
      <c r="C15" s="534">
        <v>9627</v>
      </c>
      <c r="D15" s="535">
        <v>21575</v>
      </c>
    </row>
    <row r="16" spans="1:4" ht="36" customHeight="1">
      <c r="A16" s="550">
        <v>2022</v>
      </c>
      <c r="B16" s="704">
        <v>134</v>
      </c>
      <c r="C16" s="705">
        <v>9187</v>
      </c>
      <c r="D16" s="705">
        <v>20787</v>
      </c>
    </row>
    <row r="17" spans="1:4" ht="36" customHeight="1">
      <c r="A17" s="743"/>
      <c r="B17" s="703"/>
      <c r="C17" s="744"/>
      <c r="D17" s="745"/>
    </row>
  </sheetData>
  <hyperlinks>
    <hyperlink ref="A5" location="Contents!A1" display="&lt;&lt; link back to contents &gt;&gt;"/>
  </hyperlinks>
  <pageMargins left="0.7" right="0.7" top="0.75" bottom="0.75" header="0.3" footer="0.3"/>
  <pageSetup paperSize="9"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opLeftCell="A11" workbookViewId="0">
      <selection activeCell="G17" sqref="G17"/>
    </sheetView>
  </sheetViews>
  <sheetFormatPr defaultRowHeight="36" customHeight="1"/>
  <cols>
    <col min="1" max="1" width="11.26953125" customWidth="1"/>
    <col min="2" max="2" width="19" customWidth="1"/>
    <col min="3" max="3" width="26.7265625" customWidth="1"/>
    <col min="4" max="4" width="30.453125" customWidth="1"/>
  </cols>
  <sheetData>
    <row r="1" spans="1:4" s="309" customFormat="1" ht="36" customHeight="1">
      <c r="A1" s="308" t="s">
        <v>1658</v>
      </c>
    </row>
    <row r="2" spans="1:4" s="309" customFormat="1" ht="36" customHeight="1">
      <c r="A2" s="123" t="s">
        <v>500</v>
      </c>
    </row>
    <row r="3" spans="1:4" ht="36" customHeight="1">
      <c r="A3" s="123" t="s">
        <v>307</v>
      </c>
    </row>
    <row r="4" spans="1:4" ht="36" customHeight="1">
      <c r="A4" s="123" t="s">
        <v>788</v>
      </c>
    </row>
    <row r="5" spans="1:4" s="3" customFormat="1" ht="36" customHeight="1">
      <c r="A5" s="5" t="s">
        <v>97</v>
      </c>
    </row>
    <row r="6" spans="1:4" s="313" customFormat="1" ht="36" customHeight="1">
      <c r="A6" s="336" t="s">
        <v>811</v>
      </c>
      <c r="B6" s="318" t="s">
        <v>869</v>
      </c>
      <c r="C6" s="318" t="s">
        <v>870</v>
      </c>
      <c r="D6" s="318" t="s">
        <v>871</v>
      </c>
    </row>
    <row r="7" spans="1:4" ht="36" customHeight="1">
      <c r="A7" s="337">
        <v>2013</v>
      </c>
      <c r="B7" s="377">
        <v>709</v>
      </c>
      <c r="C7" s="377">
        <v>3045.0000000000009</v>
      </c>
      <c r="D7" s="378">
        <v>6948.0000000000027</v>
      </c>
    </row>
    <row r="8" spans="1:4" ht="36" customHeight="1">
      <c r="A8" s="337">
        <v>2014</v>
      </c>
      <c r="B8" s="377">
        <v>688</v>
      </c>
      <c r="C8" s="377">
        <v>2978.0000000000005</v>
      </c>
      <c r="D8" s="378">
        <v>6814.9999999999991</v>
      </c>
    </row>
    <row r="9" spans="1:4" ht="36" customHeight="1">
      <c r="A9" s="337">
        <v>2015</v>
      </c>
      <c r="B9" s="377">
        <v>686</v>
      </c>
      <c r="C9" s="377">
        <v>2999.0000000000005</v>
      </c>
      <c r="D9" s="378">
        <v>6876</v>
      </c>
    </row>
    <row r="10" spans="1:4" ht="36" customHeight="1">
      <c r="A10" s="337">
        <v>2016</v>
      </c>
      <c r="B10" s="377">
        <v>739</v>
      </c>
      <c r="C10" s="377">
        <v>3158.0000000000005</v>
      </c>
      <c r="D10" s="378">
        <v>7224</v>
      </c>
    </row>
    <row r="11" spans="1:4" ht="36" customHeight="1">
      <c r="A11" s="337">
        <v>2017</v>
      </c>
      <c r="B11" s="377">
        <v>762</v>
      </c>
      <c r="C11" s="377">
        <v>3206</v>
      </c>
      <c r="D11" s="379">
        <v>7296</v>
      </c>
    </row>
    <row r="12" spans="1:4" ht="36" customHeight="1">
      <c r="A12" s="337">
        <v>2018</v>
      </c>
      <c r="B12" s="377">
        <v>832</v>
      </c>
      <c r="C12" s="377">
        <v>3619</v>
      </c>
      <c r="D12" s="378">
        <v>8231</v>
      </c>
    </row>
    <row r="13" spans="1:4" ht="36" customHeight="1">
      <c r="A13" s="337">
        <v>2019</v>
      </c>
      <c r="B13" s="380">
        <v>955</v>
      </c>
      <c r="C13" s="380">
        <v>3975.0000000000009</v>
      </c>
      <c r="D13" s="380">
        <v>9072.9999999999818</v>
      </c>
    </row>
    <row r="14" spans="1:4" ht="36" customHeight="1">
      <c r="A14" s="337">
        <v>2020</v>
      </c>
      <c r="B14" s="531">
        <v>924</v>
      </c>
      <c r="C14" s="531">
        <v>3866</v>
      </c>
      <c r="D14" s="536">
        <v>8793</v>
      </c>
    </row>
    <row r="15" spans="1:4" ht="36" customHeight="1">
      <c r="A15" s="337">
        <v>2021</v>
      </c>
      <c r="B15" s="531">
        <v>941</v>
      </c>
      <c r="C15" s="531">
        <v>4141</v>
      </c>
      <c r="D15" s="536">
        <v>9363</v>
      </c>
    </row>
    <row r="16" spans="1:4" ht="36" customHeight="1">
      <c r="A16" s="706">
        <v>2022</v>
      </c>
      <c r="B16" s="703">
        <v>782</v>
      </c>
      <c r="C16" s="707">
        <v>3527</v>
      </c>
      <c r="D16" s="708">
        <v>7989</v>
      </c>
    </row>
    <row r="17" spans="1:4" ht="36" customHeight="1">
      <c r="A17" s="706"/>
      <c r="B17" s="703"/>
      <c r="C17" s="744"/>
      <c r="D17" s="745"/>
    </row>
  </sheetData>
  <hyperlinks>
    <hyperlink ref="A5" location="Contents!A1" display="&lt;&lt; link back to contents &gt;&gt;"/>
  </hyperlinks>
  <pageMargins left="0.7" right="0.7" top="0.75" bottom="0.75" header="0.3" footer="0.3"/>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showGridLines="0" zoomScale="110" zoomScaleNormal="110" workbookViewId="0">
      <selection activeCell="A7" sqref="A7"/>
    </sheetView>
  </sheetViews>
  <sheetFormatPr defaultColWidth="9.1796875" defaultRowHeight="27" customHeight="1"/>
  <cols>
    <col min="1" max="1" width="15.453125" style="125" customWidth="1"/>
    <col min="2" max="2" width="41.54296875" style="125" customWidth="1"/>
    <col min="3" max="10" width="8.54296875" style="716" bestFit="1" customWidth="1"/>
    <col min="11" max="11" width="11.453125" style="125" customWidth="1"/>
    <col min="12" max="12" width="16" style="125" customWidth="1"/>
    <col min="13" max="13" width="13.81640625" style="125" customWidth="1"/>
    <col min="14" max="16384" width="9.1796875" style="125"/>
  </cols>
  <sheetData>
    <row r="1" spans="1:13" s="123" customFormat="1" ht="27" customHeight="1">
      <c r="A1" s="348" t="s">
        <v>1694</v>
      </c>
      <c r="B1" s="122"/>
      <c r="C1" s="122"/>
      <c r="D1" s="122"/>
      <c r="E1" s="122"/>
      <c r="F1" s="122"/>
      <c r="G1" s="122"/>
      <c r="H1" s="122"/>
      <c r="I1" s="122"/>
      <c r="J1" s="122"/>
    </row>
    <row r="2" spans="1:13" s="123" customFormat="1" ht="27" customHeight="1">
      <c r="A2" s="349" t="s">
        <v>500</v>
      </c>
      <c r="B2" s="122"/>
      <c r="C2" s="122"/>
      <c r="D2" s="122"/>
      <c r="E2" s="122"/>
      <c r="F2" s="122"/>
      <c r="G2" s="122"/>
      <c r="H2" s="122"/>
      <c r="I2" s="122"/>
      <c r="J2" s="122"/>
    </row>
    <row r="3" spans="1:13" s="107" customFormat="1" ht="27" customHeight="1">
      <c r="A3" s="349" t="s">
        <v>1678</v>
      </c>
      <c r="B3" s="322"/>
      <c r="C3" s="322"/>
      <c r="D3" s="322"/>
      <c r="E3" s="322"/>
      <c r="F3" s="322"/>
      <c r="G3" s="322"/>
      <c r="H3" s="322"/>
      <c r="I3" s="322"/>
      <c r="J3" s="322"/>
    </row>
    <row r="4" spans="1:13" s="107" customFormat="1" ht="27" customHeight="1">
      <c r="A4" s="349" t="s">
        <v>1677</v>
      </c>
      <c r="B4" s="322"/>
      <c r="C4" s="322"/>
      <c r="D4" s="322"/>
      <c r="E4" s="322"/>
      <c r="F4" s="322"/>
      <c r="G4" s="322"/>
      <c r="H4" s="322"/>
      <c r="I4" s="322"/>
      <c r="J4" s="322"/>
    </row>
    <row r="5" spans="1:13" customFormat="1" ht="27" customHeight="1">
      <c r="A5" s="349" t="s">
        <v>1676</v>
      </c>
      <c r="B5" s="327"/>
      <c r="C5" s="327"/>
      <c r="D5" s="327"/>
      <c r="E5" s="327"/>
      <c r="F5" s="327"/>
      <c r="G5" s="327"/>
      <c r="H5" s="327"/>
      <c r="I5" s="327"/>
      <c r="J5" s="327"/>
    </row>
    <row r="6" spans="1:13" customFormat="1" ht="27" customHeight="1">
      <c r="A6" s="349" t="s">
        <v>1675</v>
      </c>
      <c r="B6" s="327"/>
      <c r="C6" s="327"/>
      <c r="D6" s="327"/>
      <c r="E6" s="327"/>
      <c r="F6" s="327"/>
      <c r="G6" s="327"/>
      <c r="H6" s="327"/>
      <c r="I6" s="327"/>
      <c r="J6" s="327"/>
    </row>
    <row r="7" spans="1:13" ht="27" customHeight="1">
      <c r="A7" s="727" t="s">
        <v>1674</v>
      </c>
      <c r="B7" s="716"/>
    </row>
    <row r="8" spans="1:13" ht="48" customHeight="1">
      <c r="A8" s="726" t="s">
        <v>1673</v>
      </c>
      <c r="B8" s="725" t="s">
        <v>965</v>
      </c>
      <c r="C8" s="724" t="s">
        <v>555</v>
      </c>
      <c r="D8" s="724" t="s">
        <v>556</v>
      </c>
      <c r="E8" s="724" t="s">
        <v>557</v>
      </c>
      <c r="F8" s="724" t="s">
        <v>459</v>
      </c>
      <c r="G8" s="724" t="s">
        <v>460</v>
      </c>
      <c r="H8" s="724" t="s">
        <v>461</v>
      </c>
      <c r="I8" s="724" t="s">
        <v>462</v>
      </c>
      <c r="J8" s="724" t="s">
        <v>463</v>
      </c>
      <c r="K8" s="724" t="s">
        <v>993</v>
      </c>
      <c r="L8" s="723" t="s">
        <v>1270</v>
      </c>
      <c r="M8" s="723" t="s">
        <v>1672</v>
      </c>
    </row>
    <row r="9" spans="1:13" ht="27" customHeight="1">
      <c r="A9" s="720">
        <v>1</v>
      </c>
      <c r="B9" s="125" t="s">
        <v>970</v>
      </c>
      <c r="C9" s="716">
        <v>604</v>
      </c>
      <c r="D9" s="716">
        <v>634</v>
      </c>
      <c r="E9" s="716">
        <v>622</v>
      </c>
      <c r="F9" s="716">
        <v>667</v>
      </c>
      <c r="G9" s="716">
        <v>760</v>
      </c>
      <c r="H9" s="716">
        <v>815</v>
      </c>
      <c r="I9" s="716">
        <v>823</v>
      </c>
      <c r="J9" s="716">
        <v>150</v>
      </c>
      <c r="K9" s="719">
        <v>224</v>
      </c>
      <c r="L9" s="722">
        <v>611</v>
      </c>
      <c r="M9" s="721">
        <v>1.7309384754357877</v>
      </c>
    </row>
    <row r="10" spans="1:13" ht="27" customHeight="1">
      <c r="A10" s="720">
        <v>2</v>
      </c>
      <c r="B10" s="125" t="s">
        <v>1671</v>
      </c>
      <c r="C10" s="716">
        <v>411</v>
      </c>
      <c r="D10" s="716">
        <v>370</v>
      </c>
      <c r="E10" s="716">
        <v>381</v>
      </c>
      <c r="F10" s="716">
        <v>403</v>
      </c>
      <c r="G10" s="716">
        <v>419</v>
      </c>
      <c r="H10" s="716">
        <v>424</v>
      </c>
      <c r="I10" s="716">
        <v>0</v>
      </c>
      <c r="J10" s="716">
        <v>0</v>
      </c>
      <c r="K10" s="719">
        <v>415</v>
      </c>
      <c r="L10" s="722">
        <v>577</v>
      </c>
      <c r="M10" s="721">
        <v>0.39036144578313253</v>
      </c>
    </row>
    <row r="11" spans="1:13" ht="27" customHeight="1">
      <c r="A11" s="720">
        <v>3</v>
      </c>
      <c r="B11" s="125" t="s">
        <v>1339</v>
      </c>
      <c r="C11" s="716">
        <v>754</v>
      </c>
      <c r="D11" s="716">
        <v>788</v>
      </c>
      <c r="E11" s="716">
        <v>851</v>
      </c>
      <c r="F11" s="716">
        <v>944</v>
      </c>
      <c r="G11" s="716">
        <v>1012</v>
      </c>
      <c r="H11" s="716">
        <v>1039</v>
      </c>
      <c r="I11" s="716">
        <v>998</v>
      </c>
      <c r="J11" s="716">
        <v>139</v>
      </c>
      <c r="K11" s="719">
        <v>106</v>
      </c>
      <c r="L11" s="718">
        <v>422</v>
      </c>
      <c r="M11" s="717">
        <v>2.9784245283018866</v>
      </c>
    </row>
    <row r="12" spans="1:13" ht="27" customHeight="1">
      <c r="A12" s="720">
        <v>4</v>
      </c>
      <c r="B12" s="125" t="s">
        <v>1338</v>
      </c>
      <c r="C12" s="716">
        <v>416</v>
      </c>
      <c r="D12" s="716">
        <v>466</v>
      </c>
      <c r="E12" s="716">
        <v>465</v>
      </c>
      <c r="F12" s="716">
        <v>460</v>
      </c>
      <c r="G12" s="716">
        <v>533</v>
      </c>
      <c r="H12" s="716">
        <v>585</v>
      </c>
      <c r="I12" s="716">
        <v>522</v>
      </c>
      <c r="J12" s="716">
        <v>0</v>
      </c>
      <c r="K12" s="719">
        <v>127</v>
      </c>
      <c r="L12" s="722">
        <v>387</v>
      </c>
      <c r="M12" s="721">
        <v>2.0328439949470778</v>
      </c>
    </row>
    <row r="13" spans="1:13" ht="27" customHeight="1">
      <c r="A13" s="720">
        <v>5</v>
      </c>
      <c r="B13" s="125" t="s">
        <v>1670</v>
      </c>
      <c r="C13" s="716">
        <v>269</v>
      </c>
      <c r="D13" s="716">
        <v>243</v>
      </c>
      <c r="E13" s="716">
        <v>221</v>
      </c>
      <c r="F13" s="716">
        <v>225</v>
      </c>
      <c r="G13" s="716">
        <v>235</v>
      </c>
      <c r="H13" s="716">
        <v>397</v>
      </c>
      <c r="I13" s="716">
        <v>361</v>
      </c>
      <c r="J13" s="716">
        <v>148</v>
      </c>
      <c r="K13" s="719">
        <v>423</v>
      </c>
      <c r="L13" s="718">
        <v>353</v>
      </c>
      <c r="M13" s="717">
        <v>-0.16544882217264717</v>
      </c>
    </row>
    <row r="14" spans="1:13" ht="27" customHeight="1">
      <c r="A14" s="720">
        <v>6</v>
      </c>
      <c r="B14" s="125" t="s">
        <v>1669</v>
      </c>
      <c r="C14" s="716">
        <v>269</v>
      </c>
      <c r="D14" s="716">
        <v>299</v>
      </c>
      <c r="E14" s="716">
        <v>313</v>
      </c>
      <c r="F14" s="716">
        <v>334</v>
      </c>
      <c r="G14" s="716">
        <v>350</v>
      </c>
      <c r="H14" s="716">
        <v>370</v>
      </c>
      <c r="I14" s="716">
        <v>0</v>
      </c>
      <c r="J14" s="716">
        <v>0</v>
      </c>
      <c r="K14" s="719">
        <v>110</v>
      </c>
      <c r="L14" s="718">
        <v>321</v>
      </c>
      <c r="M14" s="717">
        <v>1.9088838475499093</v>
      </c>
    </row>
    <row r="15" spans="1:13" ht="27" customHeight="1">
      <c r="A15" s="720">
        <v>7</v>
      </c>
      <c r="B15" s="125" t="s">
        <v>1341</v>
      </c>
      <c r="C15" s="716">
        <v>270</v>
      </c>
      <c r="D15" s="716">
        <v>324</v>
      </c>
      <c r="E15" s="716">
        <v>372</v>
      </c>
      <c r="F15" s="716">
        <v>370</v>
      </c>
      <c r="G15" s="716">
        <v>323</v>
      </c>
      <c r="H15" s="716">
        <v>318</v>
      </c>
      <c r="I15" s="716">
        <v>277</v>
      </c>
      <c r="J15" s="716">
        <v>36</v>
      </c>
      <c r="K15" s="719">
        <v>34</v>
      </c>
      <c r="L15" s="718">
        <v>277</v>
      </c>
      <c r="M15" s="717">
        <v>7.1790586428866714</v>
      </c>
    </row>
    <row r="16" spans="1:13" ht="27" customHeight="1">
      <c r="A16" s="720">
        <v>8</v>
      </c>
      <c r="B16" s="125" t="s">
        <v>969</v>
      </c>
      <c r="C16" s="716">
        <v>0</v>
      </c>
      <c r="D16" s="716">
        <v>190</v>
      </c>
      <c r="E16" s="716">
        <v>185</v>
      </c>
      <c r="F16" s="716">
        <v>192</v>
      </c>
      <c r="G16" s="716">
        <v>221</v>
      </c>
      <c r="H16" s="716">
        <v>221</v>
      </c>
      <c r="I16" s="716">
        <v>263</v>
      </c>
      <c r="J16" s="716">
        <v>174</v>
      </c>
      <c r="K16" s="719">
        <v>279</v>
      </c>
      <c r="L16" s="718">
        <v>263</v>
      </c>
      <c r="M16" s="717">
        <v>-5.964426113295096E-2</v>
      </c>
    </row>
    <row r="17" spans="1:13" ht="27" customHeight="1">
      <c r="A17" s="720">
        <v>9</v>
      </c>
      <c r="B17" s="125" t="s">
        <v>1337</v>
      </c>
      <c r="C17" s="716">
        <v>0</v>
      </c>
      <c r="D17" s="716">
        <v>0</v>
      </c>
      <c r="E17" s="716">
        <v>4</v>
      </c>
      <c r="F17" s="716">
        <v>6</v>
      </c>
      <c r="G17" s="716">
        <v>0</v>
      </c>
      <c r="H17" s="716">
        <v>7</v>
      </c>
      <c r="I17" s="716">
        <v>0</v>
      </c>
      <c r="J17" s="716">
        <v>167</v>
      </c>
      <c r="K17" s="719">
        <v>342</v>
      </c>
      <c r="L17" s="718">
        <v>241</v>
      </c>
      <c r="M17" s="717">
        <v>-0.29608199895863196</v>
      </c>
    </row>
    <row r="18" spans="1:13" ht="27" customHeight="1">
      <c r="A18" s="720">
        <v>10</v>
      </c>
      <c r="B18" s="125" t="s">
        <v>1668</v>
      </c>
      <c r="C18" s="716">
        <v>157</v>
      </c>
      <c r="D18" s="716">
        <v>155</v>
      </c>
      <c r="E18" s="716">
        <v>186</v>
      </c>
      <c r="F18" s="716">
        <v>202</v>
      </c>
      <c r="G18" s="716">
        <v>217</v>
      </c>
      <c r="H18" s="716">
        <v>236</v>
      </c>
      <c r="I18" s="716">
        <v>235</v>
      </c>
      <c r="J18" s="716">
        <v>132</v>
      </c>
      <c r="K18" s="719">
        <v>191</v>
      </c>
      <c r="L18" s="718">
        <v>215</v>
      </c>
      <c r="M18" s="717">
        <v>0.13079398071603654</v>
      </c>
    </row>
  </sheetData>
  <hyperlinks>
    <hyperlink ref="A7" location="Contents!A1" display="Contents"/>
  </hyperlinks>
  <pageMargins left="0.7" right="0.7" top="0.75" bottom="0.75" header="0.3" footer="0.3"/>
  <pageSetup paperSize="9" scale="89"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
  <sheetViews>
    <sheetView zoomScale="80" zoomScaleNormal="80" workbookViewId="0">
      <selection activeCell="E4" sqref="E4"/>
    </sheetView>
  </sheetViews>
  <sheetFormatPr defaultColWidth="105.453125" defaultRowHeight="250.5" customHeight="1"/>
  <cols>
    <col min="1" max="1" width="3.453125" style="4" customWidth="1"/>
    <col min="2" max="2" width="83.54296875" style="4" customWidth="1"/>
    <col min="3" max="3" width="94.453125" style="4" customWidth="1"/>
    <col min="4" max="4" width="105.453125" style="4" customWidth="1"/>
    <col min="5" max="16384" width="105.453125" style="4"/>
  </cols>
  <sheetData>
    <row r="1" spans="2:4" ht="16.149999999999999" customHeight="1" thickBot="1"/>
    <row r="2" spans="2:4" ht="209.65" customHeight="1" thickBot="1">
      <c r="B2" s="112" t="s">
        <v>300</v>
      </c>
      <c r="C2" s="60" t="s">
        <v>1330</v>
      </c>
      <c r="D2" s="60" t="s">
        <v>117</v>
      </c>
    </row>
    <row r="3" spans="2:4" ht="209.65" customHeight="1" thickBot="1">
      <c r="B3" s="60" t="s">
        <v>114</v>
      </c>
      <c r="C3" s="60" t="s">
        <v>116</v>
      </c>
      <c r="D3" s="60" t="s">
        <v>118</v>
      </c>
    </row>
    <row r="4" spans="2:4" ht="209.65" customHeight="1" thickBot="1">
      <c r="B4" s="60" t="s">
        <v>116</v>
      </c>
      <c r="C4" s="112" t="s">
        <v>973</v>
      </c>
      <c r="D4" s="60" t="s">
        <v>852</v>
      </c>
    </row>
    <row r="5" spans="2:4" ht="31.15" customHeight="1">
      <c r="B5" s="4" t="s">
        <v>1084</v>
      </c>
      <c r="C5" s="69"/>
      <c r="D5" s="69"/>
    </row>
    <row r="6" spans="2:4" ht="24.65" customHeight="1">
      <c r="B6" s="4" t="s">
        <v>137</v>
      </c>
    </row>
  </sheetData>
  <hyperlinks>
    <hyperlink ref="B2" r:id="rId1"/>
    <hyperlink ref="B3" location="businesses!A1" display="Source: NISRA, Inter Departmental Business Register"/>
    <hyperlink ref="B4" location="'B&amp;B rooms'!A1" display="Source: NISRA, Tourism Statistics Branch, Occupancy Survey"/>
    <hyperlink ref="C3" location="'Hotels rooms'!A1" display="Source: NISRA, Tourism Statistics Branch, Occupancy Survey"/>
    <hyperlink ref="C2" location="'ROI Overnight trips'!A1" display="Source: CSO, Household Travel Survey"/>
    <hyperlink ref="D2" location="'air passenger flow'!A1" display="Source: NISRA, Tourism Statistics Branch, Air Passenger Flow"/>
    <hyperlink ref="D3" location="'Total NI overnight trips'!A1" display="Source: NISRA, Tourism Statistics Branch, Continuous Household Survey"/>
    <hyperlink ref="D4" location="'Total NI overnight trips'!A1" display="Source: NISRA, Tourism Statistics Branch, Continuous Household Survey"/>
    <hyperlink ref="C4" location="'Cruise Ships 12MR'!A1" display="Source: NISRA, Tourism Statistics Branch"/>
  </hyperlinks>
  <pageMargins left="0.7" right="0.7" top="0.75" bottom="0.75" header="0.3" footer="0.3"/>
  <pageSetup paperSize="9" orientation="portrait"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showGridLines="0" zoomScale="110" zoomScaleNormal="110" workbookViewId="0"/>
  </sheetViews>
  <sheetFormatPr defaultColWidth="9.1796875" defaultRowHeight="27" customHeight="1"/>
  <cols>
    <col min="1" max="1" width="15.453125" style="125" customWidth="1"/>
    <col min="2" max="2" width="35" style="125" customWidth="1"/>
    <col min="3" max="10" width="8.54296875" style="716" bestFit="1" customWidth="1"/>
    <col min="11" max="12" width="11.453125" style="716" customWidth="1"/>
    <col min="13" max="13" width="14.54296875" style="716" customWidth="1"/>
    <col min="14" max="16384" width="9.1796875" style="125"/>
  </cols>
  <sheetData>
    <row r="1" spans="1:13" s="123" customFormat="1" ht="27" customHeight="1">
      <c r="A1" s="348" t="s">
        <v>1695</v>
      </c>
      <c r="B1" s="122"/>
      <c r="C1" s="122"/>
      <c r="D1" s="122"/>
      <c r="E1" s="122"/>
      <c r="F1" s="122"/>
      <c r="G1" s="122"/>
      <c r="H1" s="122"/>
      <c r="I1" s="122"/>
      <c r="J1" s="122"/>
      <c r="K1" s="122"/>
      <c r="L1" s="122"/>
      <c r="M1" s="122"/>
    </row>
    <row r="2" spans="1:13" s="123" customFormat="1" ht="27" customHeight="1">
      <c r="A2" s="349" t="s">
        <v>500</v>
      </c>
      <c r="B2" s="122"/>
      <c r="C2" s="122"/>
      <c r="D2" s="122"/>
      <c r="E2" s="122"/>
      <c r="F2" s="122"/>
      <c r="G2" s="122"/>
      <c r="H2" s="122"/>
      <c r="I2" s="122"/>
      <c r="J2" s="122"/>
      <c r="K2" s="122"/>
      <c r="L2" s="122"/>
      <c r="M2" s="122"/>
    </row>
    <row r="3" spans="1:13" s="107" customFormat="1" ht="27" customHeight="1">
      <c r="A3" s="349" t="s">
        <v>1678</v>
      </c>
      <c r="B3" s="322"/>
      <c r="C3" s="322"/>
      <c r="D3" s="322"/>
      <c r="E3" s="322"/>
      <c r="F3" s="322"/>
      <c r="G3" s="322"/>
      <c r="H3" s="322"/>
      <c r="I3" s="322"/>
      <c r="J3" s="322"/>
      <c r="K3" s="322"/>
      <c r="L3" s="322"/>
      <c r="M3" s="322"/>
    </row>
    <row r="4" spans="1:13" s="107" customFormat="1" ht="27" customHeight="1">
      <c r="A4" s="349" t="s">
        <v>1677</v>
      </c>
      <c r="B4" s="322"/>
      <c r="C4" s="322"/>
      <c r="D4" s="322"/>
      <c r="E4" s="322"/>
      <c r="F4" s="322"/>
      <c r="G4" s="322"/>
      <c r="H4" s="322"/>
      <c r="I4" s="322"/>
      <c r="J4" s="322"/>
      <c r="K4" s="322"/>
      <c r="L4" s="322"/>
      <c r="M4" s="322"/>
    </row>
    <row r="5" spans="1:13" customFormat="1" ht="27" customHeight="1">
      <c r="A5" s="349" t="s">
        <v>1688</v>
      </c>
      <c r="B5" s="327"/>
      <c r="C5" s="327"/>
      <c r="D5" s="327"/>
      <c r="E5" s="327"/>
      <c r="F5" s="327"/>
      <c r="G5" s="327"/>
      <c r="H5" s="327"/>
      <c r="I5" s="327"/>
      <c r="J5" s="327"/>
      <c r="K5" s="327"/>
      <c r="L5" s="327"/>
      <c r="M5" s="327"/>
    </row>
    <row r="6" spans="1:13" customFormat="1" ht="27" customHeight="1">
      <c r="A6" s="349" t="s">
        <v>1675</v>
      </c>
      <c r="B6" s="327"/>
      <c r="C6" s="327"/>
      <c r="D6" s="327"/>
      <c r="E6" s="327"/>
      <c r="F6" s="327"/>
      <c r="G6" s="327"/>
      <c r="H6" s="327"/>
      <c r="I6" s="327"/>
      <c r="J6" s="327"/>
      <c r="K6" s="327"/>
      <c r="L6" s="327"/>
      <c r="M6" s="327"/>
    </row>
    <row r="7" spans="1:13" ht="27" customHeight="1">
      <c r="A7" s="727" t="s">
        <v>1674</v>
      </c>
      <c r="B7" s="716"/>
    </row>
    <row r="8" spans="1:13" ht="27" customHeight="1">
      <c r="A8" s="726" t="s">
        <v>1673</v>
      </c>
      <c r="B8" s="725" t="s">
        <v>1687</v>
      </c>
      <c r="C8" s="724" t="s">
        <v>555</v>
      </c>
      <c r="D8" s="724" t="s">
        <v>556</v>
      </c>
      <c r="E8" s="724" t="s">
        <v>557</v>
      </c>
      <c r="F8" s="724" t="s">
        <v>459</v>
      </c>
      <c r="G8" s="724" t="s">
        <v>460</v>
      </c>
      <c r="H8" s="724" t="s">
        <v>461</v>
      </c>
      <c r="I8" s="724" t="s">
        <v>462</v>
      </c>
      <c r="J8" s="724" t="s">
        <v>463</v>
      </c>
      <c r="K8" s="724" t="s">
        <v>993</v>
      </c>
      <c r="L8" s="724" t="s">
        <v>1270</v>
      </c>
      <c r="M8" s="723" t="s">
        <v>1686</v>
      </c>
    </row>
    <row r="9" spans="1:13" ht="27" customHeight="1">
      <c r="A9" s="720">
        <v>1</v>
      </c>
      <c r="B9" s="733" t="s">
        <v>1685</v>
      </c>
      <c r="C9" s="732">
        <v>800</v>
      </c>
      <c r="D9" s="732">
        <v>827</v>
      </c>
      <c r="E9" s="732">
        <v>585</v>
      </c>
      <c r="F9" s="732">
        <v>603</v>
      </c>
      <c r="G9" s="732">
        <v>625</v>
      </c>
      <c r="H9" s="732">
        <v>643</v>
      </c>
      <c r="I9" s="732">
        <v>0</v>
      </c>
      <c r="J9" s="732">
        <v>0</v>
      </c>
      <c r="K9" s="719">
        <v>1180</v>
      </c>
      <c r="L9" s="719">
        <v>994</v>
      </c>
      <c r="M9" s="728">
        <v>-0.15760930805524984</v>
      </c>
    </row>
    <row r="10" spans="1:13" ht="27" customHeight="1">
      <c r="A10" s="720">
        <v>2</v>
      </c>
      <c r="B10" s="733" t="s">
        <v>1684</v>
      </c>
      <c r="C10" s="732">
        <v>31</v>
      </c>
      <c r="D10" s="732">
        <v>109</v>
      </c>
      <c r="E10" s="732">
        <v>133</v>
      </c>
      <c r="F10" s="732">
        <v>116</v>
      </c>
      <c r="G10" s="732">
        <v>118</v>
      </c>
      <c r="H10" s="732">
        <v>121</v>
      </c>
      <c r="I10" s="732">
        <v>131</v>
      </c>
      <c r="J10" s="732">
        <v>0</v>
      </c>
      <c r="K10" s="719">
        <v>290</v>
      </c>
      <c r="L10" s="719">
        <v>578</v>
      </c>
      <c r="M10" s="728">
        <v>0.99339217688952686</v>
      </c>
    </row>
    <row r="11" spans="1:13" ht="27" customHeight="1">
      <c r="A11" s="720">
        <v>3</v>
      </c>
      <c r="B11" s="720" t="s">
        <v>1683</v>
      </c>
      <c r="C11" s="716">
        <v>120</v>
      </c>
      <c r="D11" s="716">
        <v>135</v>
      </c>
      <c r="E11" s="716">
        <v>137</v>
      </c>
      <c r="F11" s="716">
        <v>0</v>
      </c>
      <c r="G11" s="716">
        <v>0</v>
      </c>
      <c r="H11" s="716">
        <v>0</v>
      </c>
      <c r="I11" s="716">
        <v>0</v>
      </c>
      <c r="J11" s="716">
        <v>0</v>
      </c>
      <c r="K11" s="719">
        <v>0</v>
      </c>
      <c r="L11" s="719">
        <v>500</v>
      </c>
      <c r="M11" s="728">
        <v>1</v>
      </c>
    </row>
    <row r="12" spans="1:13" ht="27" customHeight="1">
      <c r="A12" s="720">
        <v>4</v>
      </c>
      <c r="B12" s="720" t="s">
        <v>966</v>
      </c>
      <c r="C12" s="716">
        <v>224</v>
      </c>
      <c r="D12" s="716">
        <v>332</v>
      </c>
      <c r="E12" s="716">
        <v>291</v>
      </c>
      <c r="F12" s="716">
        <v>368</v>
      </c>
      <c r="G12" s="716">
        <v>348</v>
      </c>
      <c r="H12" s="716">
        <v>383</v>
      </c>
      <c r="I12" s="716">
        <v>404</v>
      </c>
      <c r="J12" s="716">
        <v>321</v>
      </c>
      <c r="K12" s="719">
        <v>424</v>
      </c>
      <c r="L12" s="719">
        <v>426</v>
      </c>
      <c r="M12" s="728">
        <v>6.1810998534378384E-3</v>
      </c>
    </row>
    <row r="13" spans="1:13" ht="27" customHeight="1">
      <c r="A13" s="720">
        <v>5</v>
      </c>
      <c r="B13" s="125" t="s">
        <v>968</v>
      </c>
      <c r="C13" s="716">
        <v>205</v>
      </c>
      <c r="D13" s="716">
        <v>192</v>
      </c>
      <c r="E13" s="716">
        <v>177</v>
      </c>
      <c r="F13" s="716">
        <v>162</v>
      </c>
      <c r="G13" s="716">
        <v>239</v>
      </c>
      <c r="H13" s="716">
        <v>243</v>
      </c>
      <c r="I13" s="716">
        <v>267</v>
      </c>
      <c r="J13" s="716">
        <v>192</v>
      </c>
      <c r="K13" s="719">
        <v>536</v>
      </c>
      <c r="L13" s="719">
        <v>402</v>
      </c>
      <c r="M13" s="728">
        <v>-0.25012162547555095</v>
      </c>
    </row>
    <row r="14" spans="1:13" ht="27" customHeight="1">
      <c r="A14" s="720">
        <v>6</v>
      </c>
      <c r="B14" s="125" t="s">
        <v>1682</v>
      </c>
      <c r="C14" s="716">
        <v>250</v>
      </c>
      <c r="D14" s="716">
        <v>250</v>
      </c>
      <c r="E14" s="716">
        <v>250</v>
      </c>
      <c r="F14" s="716">
        <v>248</v>
      </c>
      <c r="G14" s="716">
        <v>273</v>
      </c>
      <c r="H14" s="716">
        <v>310</v>
      </c>
      <c r="I14" s="716">
        <v>0</v>
      </c>
      <c r="J14" s="716">
        <v>0</v>
      </c>
      <c r="K14" s="719">
        <v>355</v>
      </c>
      <c r="L14" s="719">
        <v>366</v>
      </c>
      <c r="M14" s="728">
        <v>3.0736706986485306E-2</v>
      </c>
    </row>
    <row r="15" spans="1:13" ht="27" customHeight="1">
      <c r="A15" s="720">
        <v>7</v>
      </c>
      <c r="B15" s="720" t="s">
        <v>1681</v>
      </c>
      <c r="C15" s="716">
        <v>90</v>
      </c>
      <c r="D15" s="716">
        <v>95</v>
      </c>
      <c r="E15" s="716">
        <v>126</v>
      </c>
      <c r="F15" s="716">
        <v>102</v>
      </c>
      <c r="G15" s="716">
        <v>0</v>
      </c>
      <c r="H15" s="716">
        <v>0</v>
      </c>
      <c r="I15" s="716">
        <v>0</v>
      </c>
      <c r="J15" s="716">
        <v>0</v>
      </c>
      <c r="K15" s="719">
        <v>285</v>
      </c>
      <c r="L15" s="719">
        <v>247</v>
      </c>
      <c r="M15" s="728">
        <v>-0.13069139966273188</v>
      </c>
    </row>
    <row r="16" spans="1:13" ht="27" customHeight="1">
      <c r="A16" s="731">
        <v>8</v>
      </c>
      <c r="B16" s="731" t="s">
        <v>1336</v>
      </c>
      <c r="C16" s="716">
        <v>4</v>
      </c>
      <c r="D16" s="716">
        <v>5</v>
      </c>
      <c r="E16" s="716">
        <v>3</v>
      </c>
      <c r="G16" s="716">
        <v>48</v>
      </c>
      <c r="H16" s="716">
        <v>37</v>
      </c>
      <c r="K16" s="730">
        <v>200</v>
      </c>
      <c r="L16" s="730">
        <v>160</v>
      </c>
      <c r="M16" s="729">
        <v>-0.2</v>
      </c>
    </row>
    <row r="17" spans="1:13" ht="27" customHeight="1">
      <c r="A17" s="720">
        <v>9</v>
      </c>
      <c r="B17" s="720" t="s">
        <v>1680</v>
      </c>
      <c r="C17" s="716">
        <v>6</v>
      </c>
      <c r="D17" s="716">
        <v>5</v>
      </c>
      <c r="E17" s="716">
        <v>5</v>
      </c>
      <c r="F17" s="716">
        <v>2</v>
      </c>
      <c r="G17" s="716">
        <v>4</v>
      </c>
      <c r="H17" s="716">
        <v>0</v>
      </c>
      <c r="I17" s="716">
        <v>0</v>
      </c>
      <c r="J17" s="716">
        <v>0</v>
      </c>
      <c r="K17" s="719">
        <v>127</v>
      </c>
      <c r="L17" s="719">
        <v>127</v>
      </c>
      <c r="M17" s="728">
        <v>0</v>
      </c>
    </row>
    <row r="18" spans="1:13" ht="27" customHeight="1">
      <c r="A18" s="720">
        <v>10</v>
      </c>
      <c r="B18" s="720" t="s">
        <v>1679</v>
      </c>
      <c r="C18" s="716">
        <v>0</v>
      </c>
      <c r="D18" s="716">
        <v>0</v>
      </c>
      <c r="E18" s="716">
        <v>50</v>
      </c>
      <c r="F18" s="716">
        <v>51</v>
      </c>
      <c r="G18" s="716">
        <v>57</v>
      </c>
      <c r="H18" s="716">
        <v>59</v>
      </c>
      <c r="I18" s="716">
        <v>0</v>
      </c>
      <c r="J18" s="716">
        <v>0</v>
      </c>
      <c r="K18" s="719">
        <v>137</v>
      </c>
      <c r="L18" s="719">
        <v>119</v>
      </c>
      <c r="M18" s="728">
        <v>-0.1332423696288243</v>
      </c>
    </row>
  </sheetData>
  <hyperlinks>
    <hyperlink ref="A7" location="Contents!A1" display="Contents"/>
  </hyperlinks>
  <pageMargins left="0.7" right="0.7" top="0.75" bottom="0.75" header="0.3" footer="0.3"/>
  <pageSetup paperSize="9" scale="86" fitToHeight="0" orientation="landscape"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showGridLines="0" zoomScale="110" zoomScaleNormal="110" workbookViewId="0">
      <selection activeCell="A8" sqref="A8"/>
    </sheetView>
  </sheetViews>
  <sheetFormatPr defaultRowHeight="27.65" customHeight="1"/>
  <cols>
    <col min="1" max="1" width="15.54296875" customWidth="1"/>
    <col min="2" max="2" width="27.81640625" customWidth="1"/>
    <col min="3" max="11" width="11.453125" style="327" customWidth="1"/>
    <col min="12" max="12" width="17.1796875" style="327" customWidth="1"/>
    <col min="13" max="13" width="17.1796875" customWidth="1"/>
  </cols>
  <sheetData>
    <row r="1" spans="1:13" s="123" customFormat="1" ht="27.65" customHeight="1">
      <c r="A1" s="348" t="s">
        <v>1696</v>
      </c>
      <c r="B1" s="122"/>
      <c r="C1" s="122"/>
      <c r="D1" s="122"/>
      <c r="E1" s="122"/>
      <c r="F1" s="122"/>
      <c r="G1" s="122"/>
      <c r="H1" s="122"/>
      <c r="I1" s="122"/>
      <c r="J1" s="122"/>
      <c r="K1" s="122"/>
      <c r="L1" s="122"/>
    </row>
    <row r="2" spans="1:13" s="123" customFormat="1" ht="27.65" customHeight="1">
      <c r="A2" s="349" t="s">
        <v>500</v>
      </c>
      <c r="B2" s="122"/>
      <c r="C2" s="122"/>
      <c r="D2" s="122"/>
      <c r="E2" s="122"/>
      <c r="F2" s="122"/>
      <c r="G2" s="122"/>
      <c r="H2" s="122"/>
      <c r="I2" s="122"/>
      <c r="J2" s="122"/>
      <c r="K2" s="122"/>
      <c r="L2" s="122"/>
    </row>
    <row r="3" spans="1:13" s="107" customFormat="1" ht="27.65" customHeight="1">
      <c r="A3" s="349" t="s">
        <v>1678</v>
      </c>
      <c r="B3" s="322"/>
      <c r="C3" s="322"/>
      <c r="D3" s="322"/>
      <c r="E3" s="322"/>
      <c r="F3" s="322"/>
      <c r="G3" s="322"/>
      <c r="H3" s="322"/>
      <c r="I3" s="322"/>
      <c r="J3" s="322"/>
      <c r="K3" s="322"/>
      <c r="L3" s="322"/>
    </row>
    <row r="4" spans="1:13" s="107" customFormat="1" ht="27.65" customHeight="1">
      <c r="A4" s="349" t="s">
        <v>1677</v>
      </c>
      <c r="B4" s="322"/>
      <c r="C4" s="322"/>
      <c r="D4" s="322"/>
      <c r="E4" s="322"/>
      <c r="F4" s="322"/>
      <c r="G4" s="322"/>
      <c r="H4" s="322"/>
      <c r="I4" s="322"/>
      <c r="J4" s="322"/>
      <c r="K4" s="322"/>
      <c r="L4" s="322"/>
    </row>
    <row r="5" spans="1:13" ht="27.65" customHeight="1">
      <c r="A5" s="349" t="s">
        <v>1676</v>
      </c>
      <c r="B5" s="327"/>
    </row>
    <row r="6" spans="1:13" ht="27.65" customHeight="1">
      <c r="A6" s="349" t="s">
        <v>1675</v>
      </c>
      <c r="B6" s="327"/>
    </row>
    <row r="7" spans="1:13" ht="27.65" customHeight="1">
      <c r="A7" s="349" t="s">
        <v>1693</v>
      </c>
      <c r="B7" s="327"/>
    </row>
    <row r="8" spans="1:13" s="125" customFormat="1" ht="27.65" customHeight="1">
      <c r="A8" s="727" t="s">
        <v>1674</v>
      </c>
      <c r="B8" s="716"/>
      <c r="C8" s="716"/>
      <c r="D8" s="716"/>
      <c r="E8" s="716"/>
      <c r="F8" s="716"/>
      <c r="G8" s="716"/>
      <c r="H8" s="716"/>
      <c r="I8" s="716"/>
      <c r="J8" s="716"/>
      <c r="K8" s="716"/>
      <c r="L8" s="716"/>
    </row>
    <row r="9" spans="1:13" ht="45" customHeight="1">
      <c r="A9" s="726" t="s">
        <v>1673</v>
      </c>
      <c r="B9" s="725" t="s">
        <v>965</v>
      </c>
      <c r="C9" s="724" t="s">
        <v>555</v>
      </c>
      <c r="D9" s="724" t="s">
        <v>556</v>
      </c>
      <c r="E9" s="724" t="s">
        <v>557</v>
      </c>
      <c r="F9" s="724" t="s">
        <v>459</v>
      </c>
      <c r="G9" s="724" t="s">
        <v>460</v>
      </c>
      <c r="H9" s="724" t="s">
        <v>461</v>
      </c>
      <c r="I9" s="724" t="s">
        <v>462</v>
      </c>
      <c r="J9" s="724" t="s">
        <v>463</v>
      </c>
      <c r="K9" s="724" t="s">
        <v>993</v>
      </c>
      <c r="L9" s="723" t="s">
        <v>1270</v>
      </c>
      <c r="M9" s="735" t="s">
        <v>1672</v>
      </c>
    </row>
    <row r="10" spans="1:13" ht="27.65" customHeight="1">
      <c r="A10" s="720">
        <v>1</v>
      </c>
      <c r="B10" s="720" t="s">
        <v>970</v>
      </c>
      <c r="C10" s="719">
        <v>604</v>
      </c>
      <c r="D10" s="719">
        <v>634</v>
      </c>
      <c r="E10" s="719">
        <v>622</v>
      </c>
      <c r="F10" s="719">
        <v>667</v>
      </c>
      <c r="G10" s="719">
        <v>760</v>
      </c>
      <c r="H10" s="719">
        <v>815</v>
      </c>
      <c r="I10" s="719">
        <v>823</v>
      </c>
      <c r="J10" s="719">
        <v>150</v>
      </c>
      <c r="K10" s="719">
        <v>224</v>
      </c>
      <c r="L10" s="718">
        <v>611</v>
      </c>
      <c r="M10" s="734">
        <v>1.7309384754357877</v>
      </c>
    </row>
    <row r="11" spans="1:13" ht="27.65" customHeight="1">
      <c r="A11" s="720">
        <v>2</v>
      </c>
      <c r="B11" s="125" t="s">
        <v>1339</v>
      </c>
      <c r="C11" s="719">
        <v>754</v>
      </c>
      <c r="D11" s="719">
        <v>788</v>
      </c>
      <c r="E11" s="719">
        <v>851</v>
      </c>
      <c r="F11" s="719">
        <v>944</v>
      </c>
      <c r="G11" s="719">
        <v>1012</v>
      </c>
      <c r="H11" s="719">
        <v>1039</v>
      </c>
      <c r="I11" s="719">
        <v>998</v>
      </c>
      <c r="J11" s="719">
        <v>139</v>
      </c>
      <c r="K11" s="719">
        <v>106</v>
      </c>
      <c r="L11" s="722">
        <v>422</v>
      </c>
      <c r="M11" s="734">
        <v>2.9784245283018866</v>
      </c>
    </row>
    <row r="12" spans="1:13" ht="27.65" customHeight="1">
      <c r="A12" s="720">
        <v>3</v>
      </c>
      <c r="B12" s="720" t="s">
        <v>1670</v>
      </c>
      <c r="C12" s="719">
        <v>269</v>
      </c>
      <c r="D12" s="719">
        <v>243</v>
      </c>
      <c r="E12" s="719">
        <v>221</v>
      </c>
      <c r="F12" s="719">
        <v>225</v>
      </c>
      <c r="G12" s="719">
        <v>235</v>
      </c>
      <c r="H12" s="719">
        <v>397</v>
      </c>
      <c r="I12" s="719">
        <v>361</v>
      </c>
      <c r="J12" s="719">
        <v>148</v>
      </c>
      <c r="K12" s="719">
        <v>423</v>
      </c>
      <c r="L12" s="718">
        <v>353</v>
      </c>
      <c r="M12" s="734">
        <v>-0.16544882217264717</v>
      </c>
    </row>
    <row r="13" spans="1:13" ht="27.65" customHeight="1">
      <c r="A13" s="720">
        <v>4</v>
      </c>
      <c r="B13" s="720" t="s">
        <v>1341</v>
      </c>
      <c r="C13" s="719">
        <v>270</v>
      </c>
      <c r="D13" s="719">
        <v>324</v>
      </c>
      <c r="E13" s="719">
        <v>372</v>
      </c>
      <c r="F13" s="719">
        <v>370</v>
      </c>
      <c r="G13" s="719">
        <v>323</v>
      </c>
      <c r="H13" s="719">
        <v>318</v>
      </c>
      <c r="I13" s="719">
        <v>277</v>
      </c>
      <c r="J13" s="719">
        <v>36</v>
      </c>
      <c r="K13" s="719">
        <v>34</v>
      </c>
      <c r="L13" s="718">
        <v>277</v>
      </c>
      <c r="M13" s="734">
        <v>7.1790586428866714</v>
      </c>
    </row>
    <row r="14" spans="1:13" ht="27.65" customHeight="1">
      <c r="A14" s="720">
        <v>5</v>
      </c>
      <c r="B14" s="720" t="s">
        <v>1668</v>
      </c>
      <c r="C14" s="719">
        <v>157</v>
      </c>
      <c r="D14" s="719">
        <v>155</v>
      </c>
      <c r="E14" s="719">
        <v>186</v>
      </c>
      <c r="F14" s="719">
        <v>202</v>
      </c>
      <c r="G14" s="719">
        <v>217</v>
      </c>
      <c r="H14" s="719">
        <v>236</v>
      </c>
      <c r="I14" s="719">
        <v>235</v>
      </c>
      <c r="J14" s="719">
        <v>132</v>
      </c>
      <c r="K14" s="719">
        <v>191</v>
      </c>
      <c r="L14" s="718">
        <v>215</v>
      </c>
      <c r="M14" s="734">
        <v>0.13079398071603654</v>
      </c>
    </row>
    <row r="15" spans="1:13" ht="27.65" customHeight="1">
      <c r="A15" s="720">
        <v>6</v>
      </c>
      <c r="B15" s="720" t="s">
        <v>1692</v>
      </c>
      <c r="C15" s="719">
        <v>0</v>
      </c>
      <c r="D15" s="719">
        <v>0</v>
      </c>
      <c r="E15" s="719">
        <v>0</v>
      </c>
      <c r="F15" s="719">
        <v>0</v>
      </c>
      <c r="G15" s="719">
        <v>0</v>
      </c>
      <c r="H15" s="719">
        <v>0</v>
      </c>
      <c r="I15" s="719">
        <v>0</v>
      </c>
      <c r="J15" s="719">
        <v>0</v>
      </c>
      <c r="K15" s="719">
        <v>49</v>
      </c>
      <c r="L15" s="718">
        <v>128</v>
      </c>
      <c r="M15" s="734">
        <v>1.6027938850817081</v>
      </c>
    </row>
    <row r="16" spans="1:13" ht="27.65" customHeight="1">
      <c r="A16" s="720">
        <v>7</v>
      </c>
      <c r="B16" s="720" t="s">
        <v>1340</v>
      </c>
      <c r="C16" s="719">
        <v>55</v>
      </c>
      <c r="D16" s="719">
        <v>61</v>
      </c>
      <c r="E16" s="719">
        <v>58</v>
      </c>
      <c r="F16" s="719">
        <v>64</v>
      </c>
      <c r="G16" s="719">
        <v>71</v>
      </c>
      <c r="H16" s="719">
        <v>73</v>
      </c>
      <c r="I16" s="719">
        <v>64</v>
      </c>
      <c r="J16" s="719">
        <v>0</v>
      </c>
      <c r="K16" s="719">
        <v>101</v>
      </c>
      <c r="L16" s="718">
        <v>127</v>
      </c>
      <c r="M16" s="734">
        <v>0.25721409343306412</v>
      </c>
    </row>
    <row r="17" spans="1:13" ht="27.65" customHeight="1">
      <c r="A17" s="720">
        <v>8</v>
      </c>
      <c r="B17" s="720" t="s">
        <v>1691</v>
      </c>
      <c r="C17" s="719">
        <v>0</v>
      </c>
      <c r="D17" s="719">
        <v>0</v>
      </c>
      <c r="E17" s="719">
        <v>0</v>
      </c>
      <c r="F17" s="719">
        <v>0</v>
      </c>
      <c r="G17" s="719">
        <v>0</v>
      </c>
      <c r="H17" s="719">
        <v>0</v>
      </c>
      <c r="I17" s="719">
        <v>0</v>
      </c>
      <c r="J17" s="719">
        <v>0</v>
      </c>
      <c r="K17" s="719">
        <v>80</v>
      </c>
      <c r="L17" s="718">
        <v>117</v>
      </c>
      <c r="M17" s="734">
        <v>0.4706806611778015</v>
      </c>
    </row>
    <row r="18" spans="1:13" ht="27.65" customHeight="1">
      <c r="A18" s="720">
        <v>9</v>
      </c>
      <c r="B18" s="720" t="s">
        <v>1690</v>
      </c>
      <c r="C18" s="719">
        <v>263</v>
      </c>
      <c r="D18" s="719">
        <v>324</v>
      </c>
      <c r="E18" s="719">
        <v>354</v>
      </c>
      <c r="F18" s="719">
        <v>440</v>
      </c>
      <c r="G18" s="719">
        <v>434</v>
      </c>
      <c r="H18" s="719">
        <v>492</v>
      </c>
      <c r="I18" s="719">
        <v>0</v>
      </c>
      <c r="J18" s="719">
        <v>0</v>
      </c>
      <c r="K18" s="719">
        <v>0</v>
      </c>
      <c r="L18" s="718">
        <v>102</v>
      </c>
      <c r="M18" s="734">
        <v>1</v>
      </c>
    </row>
    <row r="19" spans="1:13" ht="27.65" customHeight="1">
      <c r="A19" s="720">
        <v>10</v>
      </c>
      <c r="B19" s="720" t="s">
        <v>1689</v>
      </c>
      <c r="C19" s="719">
        <v>28</v>
      </c>
      <c r="D19" s="719">
        <v>0</v>
      </c>
      <c r="E19" s="719">
        <v>0</v>
      </c>
      <c r="F19" s="719">
        <v>0</v>
      </c>
      <c r="G19" s="719">
        <v>0</v>
      </c>
      <c r="H19" s="719">
        <v>0</v>
      </c>
      <c r="I19" s="719">
        <v>0</v>
      </c>
      <c r="J19" s="719">
        <v>0</v>
      </c>
      <c r="K19" s="719">
        <v>100</v>
      </c>
      <c r="L19" s="718">
        <v>100</v>
      </c>
      <c r="M19" s="734">
        <v>0</v>
      </c>
    </row>
  </sheetData>
  <hyperlinks>
    <hyperlink ref="A8" location="Contents!A1" display="Contents"/>
  </hyperlinks>
  <pageMargins left="0.7" right="0.7" top="0.75" bottom="0.75" header="0.3" footer="0.3"/>
  <pageSetup paperSize="9" scale="90" fitToHeight="0" orientation="landscape"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showGridLines="0" zoomScale="110" zoomScaleNormal="110" workbookViewId="0"/>
  </sheetViews>
  <sheetFormatPr defaultColWidth="9.1796875" defaultRowHeight="27.65" customHeight="1"/>
  <cols>
    <col min="1" max="1" width="14.453125" style="107" customWidth="1"/>
    <col min="2" max="2" width="41.1796875" style="107" customWidth="1"/>
    <col min="3" max="11" width="11.1796875" style="107" customWidth="1"/>
    <col min="12" max="12" width="17.1796875" style="107" customWidth="1"/>
    <col min="13" max="13" width="14.1796875" style="107" customWidth="1"/>
    <col min="14" max="16384" width="9.1796875" style="107"/>
  </cols>
  <sheetData>
    <row r="1" spans="1:13" s="123" customFormat="1" ht="27.65" customHeight="1">
      <c r="A1" s="348" t="s">
        <v>1697</v>
      </c>
      <c r="B1" s="122"/>
      <c r="C1" s="122"/>
      <c r="D1" s="122"/>
      <c r="E1" s="122"/>
      <c r="F1" s="122"/>
      <c r="G1" s="122"/>
      <c r="H1" s="122"/>
      <c r="I1" s="122"/>
      <c r="J1" s="122"/>
      <c r="K1" s="122"/>
      <c r="L1" s="122"/>
    </row>
    <row r="2" spans="1:13" s="123" customFormat="1" ht="27.65" customHeight="1">
      <c r="A2" s="349" t="s">
        <v>500</v>
      </c>
      <c r="B2" s="122"/>
      <c r="C2" s="122"/>
      <c r="D2" s="122"/>
      <c r="E2" s="122"/>
      <c r="F2" s="122"/>
      <c r="G2" s="122"/>
      <c r="H2" s="122"/>
      <c r="I2" s="122"/>
      <c r="J2" s="122"/>
      <c r="K2" s="122"/>
      <c r="L2" s="122"/>
    </row>
    <row r="3" spans="1:13" ht="27.65" customHeight="1">
      <c r="A3" s="349" t="s">
        <v>1678</v>
      </c>
      <c r="B3" s="322"/>
      <c r="C3" s="322"/>
      <c r="D3" s="322"/>
      <c r="E3" s="322"/>
      <c r="F3" s="322"/>
      <c r="G3" s="322"/>
      <c r="H3" s="322"/>
      <c r="I3" s="322"/>
      <c r="J3" s="322"/>
      <c r="K3" s="322"/>
      <c r="L3" s="322"/>
    </row>
    <row r="4" spans="1:13" ht="27.65" customHeight="1">
      <c r="A4" s="349" t="s">
        <v>1677</v>
      </c>
      <c r="B4" s="322"/>
      <c r="C4" s="322"/>
      <c r="D4" s="322"/>
      <c r="E4" s="322"/>
      <c r="F4" s="322"/>
      <c r="G4" s="322"/>
      <c r="H4" s="322"/>
      <c r="I4" s="322"/>
      <c r="J4" s="322"/>
      <c r="K4" s="322"/>
      <c r="L4" s="322"/>
    </row>
    <row r="5" spans="1:13" customFormat="1" ht="27.65" customHeight="1">
      <c r="A5" s="349" t="s">
        <v>1676</v>
      </c>
      <c r="B5" s="327"/>
      <c r="C5" s="327"/>
      <c r="D5" s="327"/>
      <c r="E5" s="327"/>
      <c r="F5" s="327"/>
      <c r="G5" s="327"/>
      <c r="H5" s="327"/>
      <c r="I5" s="327"/>
      <c r="J5" s="327"/>
      <c r="K5" s="327"/>
      <c r="L5" s="327"/>
    </row>
    <row r="6" spans="1:13" customFormat="1" ht="27.65" customHeight="1">
      <c r="A6" s="349" t="s">
        <v>1675</v>
      </c>
      <c r="B6" s="327"/>
      <c r="C6" s="327"/>
      <c r="D6" s="327"/>
      <c r="E6" s="327"/>
      <c r="F6" s="327"/>
      <c r="G6" s="327"/>
      <c r="H6" s="327"/>
      <c r="I6" s="327"/>
      <c r="J6" s="327"/>
      <c r="K6" s="327"/>
      <c r="L6" s="327"/>
    </row>
    <row r="7" spans="1:13" s="125" customFormat="1" ht="27.65" customHeight="1">
      <c r="A7" s="727" t="s">
        <v>1674</v>
      </c>
      <c r="B7" s="716"/>
      <c r="C7" s="716"/>
      <c r="D7" s="716"/>
      <c r="E7" s="716"/>
      <c r="F7" s="716"/>
      <c r="G7" s="716"/>
      <c r="H7" s="716"/>
      <c r="I7" s="716"/>
      <c r="J7" s="716"/>
      <c r="K7" s="716"/>
      <c r="L7" s="716"/>
    </row>
    <row r="8" spans="1:13" ht="54" customHeight="1">
      <c r="A8" s="726" t="s">
        <v>1673</v>
      </c>
      <c r="B8" s="725" t="s">
        <v>965</v>
      </c>
      <c r="C8" s="741" t="s">
        <v>555</v>
      </c>
      <c r="D8" s="741" t="s">
        <v>556</v>
      </c>
      <c r="E8" s="741" t="s">
        <v>557</v>
      </c>
      <c r="F8" s="741" t="s">
        <v>459</v>
      </c>
      <c r="G8" s="741" t="s">
        <v>460</v>
      </c>
      <c r="H8" s="741" t="s">
        <v>461</v>
      </c>
      <c r="I8" s="741" t="s">
        <v>462</v>
      </c>
      <c r="J8" s="741" t="s">
        <v>463</v>
      </c>
      <c r="K8" s="741" t="s">
        <v>993</v>
      </c>
      <c r="L8" s="723" t="s">
        <v>1270</v>
      </c>
      <c r="M8" s="723" t="s">
        <v>1686</v>
      </c>
    </row>
    <row r="9" spans="1:13" ht="27.65" customHeight="1">
      <c r="A9" s="720">
        <v>1</v>
      </c>
      <c r="B9" s="733" t="s">
        <v>1685</v>
      </c>
      <c r="C9" s="738">
        <v>800</v>
      </c>
      <c r="D9" s="738">
        <v>827</v>
      </c>
      <c r="E9" s="738">
        <v>585</v>
      </c>
      <c r="F9" s="738">
        <v>603</v>
      </c>
      <c r="G9" s="738">
        <v>625</v>
      </c>
      <c r="H9" s="738">
        <v>643</v>
      </c>
      <c r="I9" s="738">
        <v>0</v>
      </c>
      <c r="J9" s="738">
        <v>0</v>
      </c>
      <c r="K9" s="738">
        <v>1180</v>
      </c>
      <c r="L9" s="737">
        <v>994</v>
      </c>
      <c r="M9" s="736">
        <v>-0.15760930805524984</v>
      </c>
    </row>
    <row r="10" spans="1:13" ht="27.65" customHeight="1">
      <c r="A10" s="720">
        <v>2</v>
      </c>
      <c r="B10" s="733" t="s">
        <v>1684</v>
      </c>
      <c r="C10" s="738">
        <v>31</v>
      </c>
      <c r="D10" s="738">
        <v>109</v>
      </c>
      <c r="E10" s="738">
        <v>133</v>
      </c>
      <c r="F10" s="738">
        <v>116</v>
      </c>
      <c r="G10" s="738">
        <v>118</v>
      </c>
      <c r="H10" s="738">
        <v>121</v>
      </c>
      <c r="I10" s="738">
        <v>131</v>
      </c>
      <c r="J10" s="738">
        <v>0</v>
      </c>
      <c r="K10" s="738">
        <v>290</v>
      </c>
      <c r="L10" s="737">
        <v>578</v>
      </c>
      <c r="M10" s="736">
        <v>0.99339217688952686</v>
      </c>
    </row>
    <row r="11" spans="1:13" ht="27.65" customHeight="1">
      <c r="A11" s="720">
        <v>3</v>
      </c>
      <c r="B11" s="733" t="s">
        <v>1671</v>
      </c>
      <c r="C11" s="738">
        <v>411</v>
      </c>
      <c r="D11" s="738">
        <v>370</v>
      </c>
      <c r="E11" s="738">
        <v>381</v>
      </c>
      <c r="F11" s="738">
        <v>403</v>
      </c>
      <c r="G11" s="738">
        <v>419</v>
      </c>
      <c r="H11" s="738">
        <v>424</v>
      </c>
      <c r="I11" s="738">
        <v>0</v>
      </c>
      <c r="J11" s="738">
        <v>0</v>
      </c>
      <c r="K11" s="738">
        <v>415</v>
      </c>
      <c r="L11" s="737">
        <v>577</v>
      </c>
      <c r="M11" s="736">
        <v>0.39036144578313253</v>
      </c>
    </row>
    <row r="12" spans="1:13" ht="27.65" customHeight="1">
      <c r="A12" s="720">
        <v>4</v>
      </c>
      <c r="B12" s="733" t="s">
        <v>1683</v>
      </c>
      <c r="C12" s="738">
        <v>120</v>
      </c>
      <c r="D12" s="738">
        <v>135</v>
      </c>
      <c r="E12" s="738">
        <v>137</v>
      </c>
      <c r="F12" s="738">
        <v>0</v>
      </c>
      <c r="G12" s="738">
        <v>0</v>
      </c>
      <c r="H12" s="738">
        <v>0</v>
      </c>
      <c r="I12" s="738">
        <v>0</v>
      </c>
      <c r="J12" s="738">
        <v>0</v>
      </c>
      <c r="K12" s="738">
        <v>0</v>
      </c>
      <c r="L12" s="737">
        <v>500</v>
      </c>
      <c r="M12" s="736">
        <v>1</v>
      </c>
    </row>
    <row r="13" spans="1:13" ht="27.65" customHeight="1">
      <c r="A13" s="720">
        <v>5</v>
      </c>
      <c r="B13" s="125" t="s">
        <v>966</v>
      </c>
      <c r="C13" s="738">
        <v>224</v>
      </c>
      <c r="D13" s="738">
        <v>332</v>
      </c>
      <c r="E13" s="738">
        <v>291</v>
      </c>
      <c r="F13" s="738">
        <v>368</v>
      </c>
      <c r="G13" s="738">
        <v>348</v>
      </c>
      <c r="H13" s="738">
        <v>383</v>
      </c>
      <c r="I13" s="738">
        <v>404</v>
      </c>
      <c r="J13" s="738">
        <v>321</v>
      </c>
      <c r="K13" s="738">
        <v>424</v>
      </c>
      <c r="L13" s="737">
        <v>426</v>
      </c>
      <c r="M13" s="736">
        <v>6.1810998534378384E-3</v>
      </c>
    </row>
    <row r="14" spans="1:13" ht="27.65" customHeight="1">
      <c r="A14" s="720">
        <v>6</v>
      </c>
      <c r="B14" s="733" t="s">
        <v>1338</v>
      </c>
      <c r="C14" s="738">
        <v>416</v>
      </c>
      <c r="D14" s="738">
        <v>466</v>
      </c>
      <c r="E14" s="738">
        <v>465</v>
      </c>
      <c r="F14" s="738">
        <v>460</v>
      </c>
      <c r="G14" s="738">
        <v>533</v>
      </c>
      <c r="H14" s="738">
        <v>585</v>
      </c>
      <c r="I14" s="738">
        <v>522</v>
      </c>
      <c r="J14" s="738">
        <v>0</v>
      </c>
      <c r="K14" s="738">
        <v>127</v>
      </c>
      <c r="L14" s="737">
        <v>387</v>
      </c>
      <c r="M14" s="736">
        <v>2.0328439949470778</v>
      </c>
    </row>
    <row r="15" spans="1:13" ht="27.65" customHeight="1">
      <c r="A15" s="720">
        <v>7</v>
      </c>
      <c r="B15" s="125" t="s">
        <v>1682</v>
      </c>
      <c r="C15" s="738">
        <v>250</v>
      </c>
      <c r="D15" s="738">
        <v>250</v>
      </c>
      <c r="E15" s="738">
        <v>250</v>
      </c>
      <c r="F15" s="738">
        <v>248</v>
      </c>
      <c r="G15" s="738">
        <v>273</v>
      </c>
      <c r="H15" s="740">
        <v>310</v>
      </c>
      <c r="I15" s="738">
        <v>0</v>
      </c>
      <c r="J15" s="738">
        <v>0</v>
      </c>
      <c r="K15" s="738">
        <v>355</v>
      </c>
      <c r="L15" s="739">
        <v>366</v>
      </c>
      <c r="M15" s="736">
        <v>3.0736706986485306E-2</v>
      </c>
    </row>
    <row r="16" spans="1:13" ht="27.65" customHeight="1">
      <c r="A16" s="720">
        <v>8</v>
      </c>
      <c r="B16" s="733" t="s">
        <v>1669</v>
      </c>
      <c r="C16" s="738">
        <v>269</v>
      </c>
      <c r="D16" s="738">
        <v>299</v>
      </c>
      <c r="E16" s="738">
        <v>313</v>
      </c>
      <c r="F16" s="738">
        <v>334</v>
      </c>
      <c r="G16" s="738">
        <v>350</v>
      </c>
      <c r="H16" s="738">
        <v>370</v>
      </c>
      <c r="I16" s="738">
        <v>0</v>
      </c>
      <c r="J16" s="738">
        <v>0</v>
      </c>
      <c r="K16" s="738">
        <v>110</v>
      </c>
      <c r="L16" s="737">
        <v>321</v>
      </c>
      <c r="M16" s="736">
        <v>1.9088838475499093</v>
      </c>
    </row>
    <row r="17" spans="1:13" ht="27.65" customHeight="1">
      <c r="A17" s="720">
        <v>9</v>
      </c>
      <c r="B17" s="733" t="s">
        <v>969</v>
      </c>
      <c r="C17" s="738">
        <v>0</v>
      </c>
      <c r="D17" s="738">
        <v>190</v>
      </c>
      <c r="E17" s="738">
        <v>185</v>
      </c>
      <c r="F17" s="738">
        <v>192</v>
      </c>
      <c r="G17" s="738">
        <v>221</v>
      </c>
      <c r="H17" s="738">
        <v>221</v>
      </c>
      <c r="I17" s="738">
        <v>263</v>
      </c>
      <c r="J17" s="738">
        <v>174</v>
      </c>
      <c r="K17" s="738">
        <v>279</v>
      </c>
      <c r="L17" s="737">
        <v>263</v>
      </c>
      <c r="M17" s="736">
        <v>-5.964426113295096E-2</v>
      </c>
    </row>
    <row r="18" spans="1:13" ht="27.65" customHeight="1">
      <c r="A18" s="720">
        <v>10</v>
      </c>
      <c r="B18" s="733" t="s">
        <v>1681</v>
      </c>
      <c r="C18" s="738">
        <v>90</v>
      </c>
      <c r="D18" s="738">
        <v>95</v>
      </c>
      <c r="E18" s="738">
        <v>126</v>
      </c>
      <c r="F18" s="738">
        <v>102</v>
      </c>
      <c r="G18" s="738">
        <v>0</v>
      </c>
      <c r="H18" s="738">
        <v>0</v>
      </c>
      <c r="I18" s="738">
        <v>0</v>
      </c>
      <c r="J18" s="738">
        <v>0</v>
      </c>
      <c r="K18" s="738">
        <v>285</v>
      </c>
      <c r="L18" s="737">
        <v>247</v>
      </c>
      <c r="M18" s="736">
        <v>-0.13069139966273188</v>
      </c>
    </row>
  </sheetData>
  <hyperlinks>
    <hyperlink ref="A7" location="Contents!A1" display="Contents"/>
  </hyperlinks>
  <pageMargins left="0.7" right="0.7" top="0.75" bottom="0.75" header="0.3" footer="0.3"/>
  <pageSetup paperSize="9" scale="88" fitToHeight="0" orientation="landscape"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27"/>
  <sheetViews>
    <sheetView showGridLines="0" workbookViewId="0">
      <selection activeCell="A4" sqref="A4"/>
    </sheetView>
  </sheetViews>
  <sheetFormatPr defaultRowHeight="14.5"/>
  <cols>
    <col min="1" max="1" width="71.453125" customWidth="1"/>
    <col min="2" max="6" width="20.54296875" style="327" customWidth="1"/>
  </cols>
  <sheetData>
    <row r="1" spans="1:120" s="3" customFormat="1" ht="28.5" customHeight="1" thickBot="1">
      <c r="A1" s="213" t="s">
        <v>1156</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1157</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 customFormat="1" ht="24.65" customHeight="1">
      <c r="A4" s="5" t="s">
        <v>97</v>
      </c>
      <c r="B4" s="7"/>
      <c r="C4" s="7"/>
      <c r="D4" s="7"/>
      <c r="E4" s="7"/>
      <c r="F4" s="7"/>
    </row>
    <row r="5" spans="1:120" s="313" customFormat="1" ht="75.650000000000006" customHeight="1">
      <c r="A5" s="201" t="s">
        <v>1158</v>
      </c>
      <c r="B5" s="318" t="s">
        <v>1159</v>
      </c>
      <c r="C5" s="318" t="s">
        <v>1160</v>
      </c>
      <c r="D5" s="318" t="s">
        <v>1161</v>
      </c>
      <c r="E5" s="318" t="s">
        <v>1162</v>
      </c>
      <c r="F5" s="318" t="s">
        <v>1163</v>
      </c>
    </row>
    <row r="6" spans="1:120" ht="19.149999999999999" customHeight="1">
      <c r="A6" s="113" t="s">
        <v>1164</v>
      </c>
      <c r="B6" s="453">
        <v>157751</v>
      </c>
      <c r="C6" s="454">
        <v>0</v>
      </c>
      <c r="D6" s="453">
        <v>0</v>
      </c>
      <c r="E6" s="454">
        <v>0</v>
      </c>
      <c r="F6" s="454">
        <v>0</v>
      </c>
    </row>
    <row r="7" spans="1:120" ht="19.149999999999999" customHeight="1">
      <c r="A7" s="113" t="s">
        <v>1165</v>
      </c>
      <c r="B7" s="453">
        <v>0</v>
      </c>
      <c r="C7" s="454">
        <v>0</v>
      </c>
      <c r="D7" s="453">
        <v>0</v>
      </c>
      <c r="E7" s="454">
        <v>0</v>
      </c>
      <c r="F7" s="454">
        <v>0</v>
      </c>
    </row>
    <row r="8" spans="1:120" ht="15.5">
      <c r="A8" s="113" t="s">
        <v>1166</v>
      </c>
      <c r="B8" s="453">
        <v>162644</v>
      </c>
      <c r="C8" s="454">
        <v>0</v>
      </c>
      <c r="D8" s="453">
        <v>63925</v>
      </c>
      <c r="E8" s="454">
        <v>0</v>
      </c>
      <c r="F8" s="454">
        <v>0.39</v>
      </c>
    </row>
    <row r="9" spans="1:120" ht="15.5">
      <c r="A9" s="113" t="s">
        <v>1167</v>
      </c>
      <c r="B9" s="453">
        <v>182542</v>
      </c>
      <c r="C9" s="454">
        <v>0</v>
      </c>
      <c r="D9" s="453">
        <v>0</v>
      </c>
      <c r="E9" s="454">
        <v>0</v>
      </c>
      <c r="F9" s="454">
        <v>0</v>
      </c>
    </row>
    <row r="10" spans="1:120" ht="15.5">
      <c r="A10" s="113" t="s">
        <v>1168</v>
      </c>
      <c r="B10" s="453">
        <v>404</v>
      </c>
      <c r="C10" s="454">
        <v>0</v>
      </c>
      <c r="D10" s="453">
        <v>0</v>
      </c>
      <c r="E10" s="454">
        <v>0</v>
      </c>
      <c r="F10" s="454">
        <v>0</v>
      </c>
    </row>
    <row r="11" spans="1:120" ht="15.5">
      <c r="A11" s="113" t="s">
        <v>1169</v>
      </c>
      <c r="B11" s="453">
        <v>263097</v>
      </c>
      <c r="C11" s="454">
        <v>0</v>
      </c>
      <c r="D11" s="453">
        <v>69618</v>
      </c>
      <c r="E11" s="454">
        <v>0</v>
      </c>
      <c r="F11" s="454">
        <v>0.26</v>
      </c>
    </row>
    <row r="12" spans="1:120" ht="15.5">
      <c r="A12" s="113" t="s">
        <v>1170</v>
      </c>
      <c r="B12" s="453">
        <v>118045603</v>
      </c>
      <c r="C12" s="454">
        <v>0.87</v>
      </c>
      <c r="D12" s="453">
        <v>67748020</v>
      </c>
      <c r="E12" s="454">
        <v>0.8</v>
      </c>
      <c r="F12" s="454">
        <v>0.56999999999999995</v>
      </c>
    </row>
    <row r="13" spans="1:120" ht="15.5">
      <c r="A13" s="113" t="s">
        <v>1171</v>
      </c>
      <c r="B13" s="453">
        <v>252913</v>
      </c>
      <c r="C13" s="454">
        <v>0</v>
      </c>
      <c r="D13" s="453">
        <v>104413</v>
      </c>
      <c r="E13" s="454">
        <v>0</v>
      </c>
      <c r="F13" s="454">
        <v>0.41</v>
      </c>
    </row>
    <row r="14" spans="1:120" ht="15.5">
      <c r="A14" s="113" t="s">
        <v>1172</v>
      </c>
      <c r="B14" s="453">
        <v>10201406</v>
      </c>
      <c r="C14" s="454">
        <v>0.08</v>
      </c>
      <c r="D14" s="453">
        <v>10201406</v>
      </c>
      <c r="E14" s="454">
        <v>0.12</v>
      </c>
      <c r="F14" s="454">
        <v>1</v>
      </c>
    </row>
    <row r="15" spans="1:120" ht="15.5">
      <c r="A15" s="113" t="s">
        <v>1173</v>
      </c>
      <c r="B15" s="453">
        <v>120109</v>
      </c>
      <c r="C15" s="454">
        <v>0</v>
      </c>
      <c r="D15" s="453">
        <v>89087</v>
      </c>
      <c r="E15" s="454">
        <v>0</v>
      </c>
      <c r="F15" s="454">
        <v>0.74</v>
      </c>
    </row>
    <row r="16" spans="1:120" ht="15.5">
      <c r="A16" s="113" t="s">
        <v>1174</v>
      </c>
      <c r="B16" s="453">
        <v>3872</v>
      </c>
      <c r="C16" s="454">
        <v>0</v>
      </c>
      <c r="D16" s="453">
        <v>3872</v>
      </c>
      <c r="E16" s="454">
        <v>0</v>
      </c>
      <c r="F16" s="454">
        <v>1</v>
      </c>
    </row>
    <row r="17" spans="1:6" ht="15.5">
      <c r="A17" s="113" t="s">
        <v>1175</v>
      </c>
      <c r="B17" s="453">
        <v>0</v>
      </c>
      <c r="C17" s="454">
        <v>0</v>
      </c>
      <c r="D17" s="453">
        <v>0</v>
      </c>
      <c r="E17" s="454">
        <v>0</v>
      </c>
      <c r="F17" s="454">
        <v>0</v>
      </c>
    </row>
    <row r="18" spans="1:6" ht="15.5">
      <c r="A18" s="113" t="s">
        <v>1176</v>
      </c>
      <c r="B18" s="453">
        <v>1414180</v>
      </c>
      <c r="C18" s="454">
        <v>0.01</v>
      </c>
      <c r="D18" s="453">
        <v>1095044</v>
      </c>
      <c r="E18" s="454">
        <v>0.01</v>
      </c>
      <c r="F18" s="454">
        <v>0.77</v>
      </c>
    </row>
    <row r="19" spans="1:6" ht="15.5">
      <c r="A19" s="113" t="s">
        <v>1177</v>
      </c>
      <c r="B19" s="453">
        <v>411022</v>
      </c>
      <c r="C19" s="454">
        <v>0</v>
      </c>
      <c r="D19" s="453">
        <v>405668</v>
      </c>
      <c r="E19" s="454">
        <v>0.01</v>
      </c>
      <c r="F19" s="454">
        <v>0.99</v>
      </c>
    </row>
    <row r="20" spans="1:6" ht="15.5">
      <c r="A20" s="113" t="s">
        <v>1178</v>
      </c>
      <c r="B20" s="453">
        <v>0</v>
      </c>
      <c r="C20" s="454">
        <v>0</v>
      </c>
      <c r="D20" s="453">
        <v>0</v>
      </c>
      <c r="E20" s="454">
        <v>0</v>
      </c>
      <c r="F20" s="454">
        <v>0</v>
      </c>
    </row>
    <row r="21" spans="1:6" ht="15.5">
      <c r="A21" s="113" t="s">
        <v>1179</v>
      </c>
      <c r="B21" s="453">
        <v>99169</v>
      </c>
      <c r="C21" s="454">
        <v>0</v>
      </c>
      <c r="D21" s="453">
        <v>38266</v>
      </c>
      <c r="E21" s="454">
        <v>0</v>
      </c>
      <c r="F21" s="454">
        <v>0.39</v>
      </c>
    </row>
    <row r="22" spans="1:6" ht="15.5">
      <c r="A22" s="113" t="s">
        <v>1180</v>
      </c>
      <c r="B22" s="453">
        <v>703725</v>
      </c>
      <c r="C22" s="454">
        <v>0.01</v>
      </c>
      <c r="D22" s="453">
        <v>624422</v>
      </c>
      <c r="E22" s="454">
        <v>0.01</v>
      </c>
      <c r="F22" s="454">
        <v>0.89</v>
      </c>
    </row>
    <row r="23" spans="1:6" ht="15.5">
      <c r="A23" s="113" t="s">
        <v>1181</v>
      </c>
      <c r="B23" s="453">
        <v>563653</v>
      </c>
      <c r="C23" s="454">
        <v>0</v>
      </c>
      <c r="D23" s="453">
        <v>563653</v>
      </c>
      <c r="E23" s="454">
        <v>0.01</v>
      </c>
      <c r="F23" s="454">
        <v>1</v>
      </c>
    </row>
    <row r="24" spans="1:6" ht="15.5">
      <c r="A24" s="113" t="s">
        <v>1182</v>
      </c>
      <c r="B24" s="453">
        <v>3920064</v>
      </c>
      <c r="C24" s="454">
        <v>0.03</v>
      </c>
      <c r="D24" s="453">
        <v>3903110</v>
      </c>
      <c r="E24" s="454">
        <v>0.05</v>
      </c>
      <c r="F24" s="454">
        <v>1</v>
      </c>
    </row>
    <row r="25" spans="1:6" ht="15.5">
      <c r="A25" s="113" t="s">
        <v>1183</v>
      </c>
      <c r="B25" s="453">
        <v>0</v>
      </c>
      <c r="C25" s="454">
        <v>0</v>
      </c>
      <c r="D25" s="453">
        <v>0</v>
      </c>
      <c r="E25" s="454">
        <v>0</v>
      </c>
      <c r="F25" s="454">
        <v>0</v>
      </c>
    </row>
    <row r="26" spans="1:6" ht="15.5">
      <c r="A26" s="113" t="s">
        <v>1184</v>
      </c>
      <c r="B26" s="453">
        <v>0</v>
      </c>
      <c r="C26" s="454">
        <v>0</v>
      </c>
      <c r="D26" s="453">
        <v>0</v>
      </c>
      <c r="E26" s="454">
        <v>0</v>
      </c>
      <c r="F26" s="454">
        <v>0</v>
      </c>
    </row>
    <row r="27" spans="1:6" ht="15.5">
      <c r="A27" s="113" t="s">
        <v>211</v>
      </c>
      <c r="B27" s="453">
        <v>136502155</v>
      </c>
      <c r="C27" s="454">
        <v>1</v>
      </c>
      <c r="D27" s="453">
        <v>84910504</v>
      </c>
      <c r="E27" s="454">
        <v>1</v>
      </c>
      <c r="F27" s="454">
        <v>0.62</v>
      </c>
    </row>
  </sheetData>
  <hyperlinks>
    <hyperlink ref="A4" location="Contents!A1" display="&lt;&lt; link back to contents &gt;&gt;"/>
  </hyperlinks>
  <pageMargins left="0.7" right="0.7" top="0.75" bottom="0.75" header="0.3" footer="0.3"/>
  <pageSetup paperSize="9"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8"/>
  <sheetViews>
    <sheetView showGridLines="0" workbookViewId="0">
      <selection activeCell="B6" sqref="B6"/>
    </sheetView>
  </sheetViews>
  <sheetFormatPr defaultRowHeight="14.5"/>
  <cols>
    <col min="1" max="1" width="46.7265625" customWidth="1"/>
    <col min="2" max="6" width="20.54296875" style="327" customWidth="1"/>
  </cols>
  <sheetData>
    <row r="1" spans="1:120" s="3" customFormat="1" ht="28.5" customHeight="1" thickBot="1">
      <c r="A1" s="213" t="s">
        <v>1156</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1196</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1157</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 customFormat="1" ht="24.65" customHeight="1">
      <c r="A4" s="5" t="s">
        <v>97</v>
      </c>
      <c r="B4" s="7"/>
      <c r="C4" s="7"/>
      <c r="D4" s="7"/>
      <c r="E4" s="7"/>
      <c r="F4" s="7"/>
    </row>
    <row r="5" spans="1:120" s="119" customFormat="1" ht="24.65" customHeight="1">
      <c r="A5" s="488" t="str">
        <f>NI_Cancelled_overnight_trips73[[#Headers],[Industry category]]</f>
        <v>Industry category</v>
      </c>
      <c r="B5" s="488" t="str">
        <f>NI_Cancelled_overnight_trips73[[#Headers],[All spend (£)]]</f>
        <v>All spend (£)</v>
      </c>
      <c r="C5" s="488" t="str">
        <f>NI_Cancelled_overnight_trips73[[#Headers],[All Spend (%)]]</f>
        <v>All Spend (%)</v>
      </c>
      <c r="D5" s="488" t="str">
        <f>NI_Cancelled_overnight_trips73[[#Headers],[Spend in businesses required to close by 2020 Regulations (£)]]</f>
        <v>Spend in businesses required to close by 2020 Regulations (£)</v>
      </c>
      <c r="E5" s="488" t="str">
        <f>NI_Cancelled_overnight_trips73[[#Headers],[Spend in businesses required to close by 2020 Regulations (%)]]</f>
        <v>Spend in businesses required to close by 2020 Regulations (%)</v>
      </c>
      <c r="F5" s="488" t="str">
        <f>NI_Cancelled_overnight_trips73[[#Headers],[Proportion of category spend in businesses required to close by 2020 Regulations]]</f>
        <v>Proportion of category spend in businesses required to close by 2020 Regulations</v>
      </c>
    </row>
    <row r="6" spans="1:120" s="119" customFormat="1" ht="24.65" customHeight="1">
      <c r="A6" s="119" t="s">
        <v>1201</v>
      </c>
      <c r="B6" s="488">
        <f>'NI High Street Scheme-expenditu'!B14</f>
        <v>10201406</v>
      </c>
      <c r="C6" s="488">
        <f>'NI High Street Scheme-expenditu'!C14</f>
        <v>0.08</v>
      </c>
      <c r="D6" s="488">
        <f>'NI High Street Scheme-expenditu'!D14</f>
        <v>10201406</v>
      </c>
      <c r="E6" s="488">
        <f>'NI High Street Scheme-expenditu'!E14</f>
        <v>0.12</v>
      </c>
      <c r="F6" s="488">
        <f>'NI High Street Scheme-expenditu'!F14</f>
        <v>1</v>
      </c>
    </row>
    <row r="7" spans="1:120" s="119" customFormat="1" ht="24.65" customHeight="1">
      <c r="A7" s="488" t="s">
        <v>1195</v>
      </c>
      <c r="B7" s="489">
        <f>'NI High Street Scheme-expenditu'!B27-'NI High Street Scheme-expenditu'!B14</f>
        <v>126300749</v>
      </c>
      <c r="C7" s="489">
        <f>'NI High Street Scheme-expenditu'!C27-'NI High Street Scheme-expenditu'!C14</f>
        <v>0.92</v>
      </c>
      <c r="D7" s="489">
        <f>'NI High Street Scheme-expenditu'!D27-'NI High Street Scheme-expenditu'!D14</f>
        <v>74709098</v>
      </c>
      <c r="E7" s="489">
        <f>'NI High Street Scheme-expenditu'!E27-'NI High Street Scheme-expenditu'!E14</f>
        <v>0.88</v>
      </c>
      <c r="F7" s="489">
        <f>'NI High Street Scheme-expenditu'!F27-'NI High Street Scheme-expenditu'!F14</f>
        <v>-0.38</v>
      </c>
    </row>
    <row r="8" spans="1:120" s="490" customFormat="1">
      <c r="B8" s="491"/>
      <c r="C8" s="491"/>
      <c r="D8" s="491"/>
      <c r="E8" s="491"/>
      <c r="F8" s="491"/>
    </row>
  </sheetData>
  <hyperlinks>
    <hyperlink ref="A4" location="Contents!A1" display="&lt;&lt; link back to contents &gt;&g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27"/>
  <sheetViews>
    <sheetView showGridLines="0" workbookViewId="0">
      <selection activeCell="H12" sqref="H12"/>
    </sheetView>
  </sheetViews>
  <sheetFormatPr defaultRowHeight="14.5"/>
  <cols>
    <col min="1" max="1" width="46.7265625" customWidth="1"/>
    <col min="2" max="6" width="20.54296875" style="327" customWidth="1"/>
  </cols>
  <sheetData>
    <row r="1" spans="1:120" s="3" customFormat="1" ht="28.5" customHeight="1" thickBot="1">
      <c r="A1" s="213" t="s">
        <v>1156</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1157</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 customFormat="1" ht="24.65" customHeight="1">
      <c r="A4" s="5" t="s">
        <v>97</v>
      </c>
      <c r="B4" s="7"/>
      <c r="C4" s="7"/>
      <c r="D4" s="7"/>
      <c r="E4" s="7"/>
      <c r="F4" s="7"/>
    </row>
    <row r="5" spans="1:120" s="313" customFormat="1" ht="75.650000000000006" customHeight="1">
      <c r="A5" s="201" t="s">
        <v>1158</v>
      </c>
      <c r="B5" s="318" t="s">
        <v>1187</v>
      </c>
      <c r="C5" s="318" t="s">
        <v>1160</v>
      </c>
      <c r="D5" s="318" t="s">
        <v>1188</v>
      </c>
      <c r="E5" s="318" t="s">
        <v>1162</v>
      </c>
      <c r="F5" s="318" t="s">
        <v>1189</v>
      </c>
    </row>
    <row r="6" spans="1:120" ht="19.149999999999999" customHeight="1">
      <c r="A6" s="113" t="s">
        <v>1164</v>
      </c>
      <c r="B6" s="453">
        <v>1921</v>
      </c>
      <c r="C6" s="454">
        <v>0</v>
      </c>
      <c r="D6" s="453">
        <v>0</v>
      </c>
      <c r="E6" s="454">
        <v>0</v>
      </c>
      <c r="F6" s="454">
        <v>0</v>
      </c>
    </row>
    <row r="7" spans="1:120" ht="19.149999999999999" customHeight="1">
      <c r="A7" s="113" t="s">
        <v>1165</v>
      </c>
      <c r="B7" s="453">
        <v>0</v>
      </c>
      <c r="C7" s="454">
        <v>0</v>
      </c>
      <c r="D7" s="453">
        <v>0</v>
      </c>
      <c r="E7" s="454">
        <v>0</v>
      </c>
      <c r="F7" s="454">
        <v>0</v>
      </c>
    </row>
    <row r="8" spans="1:120" ht="15.5">
      <c r="A8" s="113" t="s">
        <v>1166</v>
      </c>
      <c r="B8" s="453">
        <v>2275</v>
      </c>
      <c r="C8" s="454">
        <v>0</v>
      </c>
      <c r="D8" s="453">
        <v>833</v>
      </c>
      <c r="E8" s="454">
        <v>0</v>
      </c>
      <c r="F8" s="454">
        <v>0.37</v>
      </c>
    </row>
    <row r="9" spans="1:120" ht="15.5">
      <c r="A9" s="113" t="s">
        <v>1167</v>
      </c>
      <c r="B9" s="453">
        <v>2245</v>
      </c>
      <c r="C9" s="454">
        <v>0</v>
      </c>
      <c r="D9" s="453">
        <v>0</v>
      </c>
      <c r="E9" s="454">
        <v>0</v>
      </c>
      <c r="F9" s="454">
        <v>0</v>
      </c>
    </row>
    <row r="10" spans="1:120" ht="15.5">
      <c r="A10" s="113" t="s">
        <v>1168</v>
      </c>
      <c r="B10" s="453">
        <v>5</v>
      </c>
      <c r="C10" s="454">
        <v>0</v>
      </c>
      <c r="D10" s="453">
        <v>0</v>
      </c>
      <c r="E10" s="454">
        <v>0</v>
      </c>
      <c r="F10" s="454">
        <v>0</v>
      </c>
    </row>
    <row r="11" spans="1:120" ht="15.5">
      <c r="A11" s="113" t="s">
        <v>1169</v>
      </c>
      <c r="B11" s="453">
        <v>3507</v>
      </c>
      <c r="C11" s="454">
        <v>0</v>
      </c>
      <c r="D11" s="453">
        <v>848</v>
      </c>
      <c r="E11" s="454">
        <v>0</v>
      </c>
      <c r="F11" s="454">
        <v>0.24</v>
      </c>
    </row>
    <row r="12" spans="1:120" ht="15.5">
      <c r="A12" s="113" t="s">
        <v>1170</v>
      </c>
      <c r="B12" s="453">
        <v>3120969</v>
      </c>
      <c r="C12" s="454">
        <v>0.84</v>
      </c>
      <c r="D12" s="453">
        <v>1363297</v>
      </c>
      <c r="E12" s="454">
        <v>0.71</v>
      </c>
      <c r="F12" s="454">
        <v>0.44</v>
      </c>
    </row>
    <row r="13" spans="1:120" ht="15.5">
      <c r="A13" s="113" t="s">
        <v>1171</v>
      </c>
      <c r="B13" s="453">
        <v>16088</v>
      </c>
      <c r="C13" s="454">
        <v>0</v>
      </c>
      <c r="D13" s="453">
        <v>7372</v>
      </c>
      <c r="E13" s="454">
        <v>0</v>
      </c>
      <c r="F13" s="454">
        <v>0.46</v>
      </c>
    </row>
    <row r="14" spans="1:120" ht="15.5">
      <c r="A14" s="113" t="s">
        <v>1172</v>
      </c>
      <c r="B14" s="453">
        <v>434246</v>
      </c>
      <c r="C14" s="454">
        <v>0.12</v>
      </c>
      <c r="D14" s="453">
        <v>434246</v>
      </c>
      <c r="E14" s="454">
        <v>0.23</v>
      </c>
      <c r="F14" s="454">
        <v>1</v>
      </c>
    </row>
    <row r="15" spans="1:120" ht="15.5">
      <c r="A15" s="113" t="s">
        <v>1173</v>
      </c>
      <c r="B15" s="453">
        <v>5047</v>
      </c>
      <c r="C15" s="454">
        <v>0</v>
      </c>
      <c r="D15" s="453">
        <v>4470</v>
      </c>
      <c r="E15" s="454">
        <v>0</v>
      </c>
      <c r="F15" s="454">
        <v>0.89</v>
      </c>
    </row>
    <row r="16" spans="1:120" ht="15.5">
      <c r="A16" s="113" t="s">
        <v>1174</v>
      </c>
      <c r="B16" s="453">
        <v>250</v>
      </c>
      <c r="C16" s="454">
        <v>0</v>
      </c>
      <c r="D16" s="453">
        <v>250</v>
      </c>
      <c r="E16" s="454">
        <v>0</v>
      </c>
      <c r="F16" s="454">
        <v>1</v>
      </c>
    </row>
    <row r="17" spans="1:6" ht="15.5">
      <c r="A17" s="113" t="s">
        <v>1175</v>
      </c>
      <c r="B17" s="453">
        <v>0</v>
      </c>
      <c r="C17" s="454">
        <v>0</v>
      </c>
      <c r="D17" s="453">
        <v>0</v>
      </c>
      <c r="E17" s="454">
        <v>0</v>
      </c>
      <c r="F17" s="454">
        <v>0</v>
      </c>
    </row>
    <row r="18" spans="1:6" ht="15.5">
      <c r="A18" s="113" t="s">
        <v>1176</v>
      </c>
      <c r="B18" s="453">
        <v>18650</v>
      </c>
      <c r="C18" s="454">
        <v>0.01</v>
      </c>
      <c r="D18" s="453">
        <v>12762</v>
      </c>
      <c r="E18" s="454">
        <v>0.01</v>
      </c>
      <c r="F18" s="454">
        <v>0.68</v>
      </c>
    </row>
    <row r="19" spans="1:6" ht="15.5">
      <c r="A19" s="113" t="s">
        <v>1177</v>
      </c>
      <c r="B19" s="453">
        <v>5013</v>
      </c>
      <c r="C19" s="454">
        <v>0</v>
      </c>
      <c r="D19" s="453">
        <v>4937</v>
      </c>
      <c r="E19" s="454">
        <v>0</v>
      </c>
      <c r="F19" s="454">
        <v>0.98</v>
      </c>
    </row>
    <row r="20" spans="1:6" ht="15.5">
      <c r="A20" s="113" t="s">
        <v>1178</v>
      </c>
      <c r="B20" s="453">
        <v>0</v>
      </c>
      <c r="C20" s="454">
        <v>0</v>
      </c>
      <c r="D20" s="453">
        <v>0</v>
      </c>
      <c r="E20" s="454">
        <v>0</v>
      </c>
      <c r="F20" s="454">
        <v>0</v>
      </c>
    </row>
    <row r="21" spans="1:6" ht="15.5">
      <c r="A21" s="113" t="s">
        <v>1179</v>
      </c>
      <c r="B21" s="453">
        <v>4148</v>
      </c>
      <c r="C21" s="454">
        <v>0</v>
      </c>
      <c r="D21" s="453">
        <v>1487</v>
      </c>
      <c r="E21" s="454">
        <v>0</v>
      </c>
      <c r="F21" s="454">
        <v>0.36</v>
      </c>
    </row>
    <row r="22" spans="1:6" ht="15.5">
      <c r="A22" s="113" t="s">
        <v>1180</v>
      </c>
      <c r="B22" s="453">
        <v>18873</v>
      </c>
      <c r="C22" s="454">
        <v>0.01</v>
      </c>
      <c r="D22" s="453">
        <v>17831</v>
      </c>
      <c r="E22" s="454">
        <v>0.01</v>
      </c>
      <c r="F22" s="454">
        <v>0.94</v>
      </c>
    </row>
    <row r="23" spans="1:6" ht="15.5">
      <c r="A23" s="113" t="s">
        <v>1181</v>
      </c>
      <c r="B23" s="453">
        <v>12444</v>
      </c>
      <c r="C23" s="454">
        <v>0</v>
      </c>
      <c r="D23" s="453">
        <v>12444</v>
      </c>
      <c r="E23" s="454">
        <v>0.01</v>
      </c>
      <c r="F23" s="454">
        <v>1</v>
      </c>
    </row>
    <row r="24" spans="1:6" ht="15.5">
      <c r="A24" s="113" t="s">
        <v>1182</v>
      </c>
      <c r="B24" s="453">
        <v>67928</v>
      </c>
      <c r="C24" s="454">
        <v>0.02</v>
      </c>
      <c r="D24" s="453">
        <v>67697</v>
      </c>
      <c r="E24" s="454">
        <v>0.04</v>
      </c>
      <c r="F24" s="454">
        <v>1</v>
      </c>
    </row>
    <row r="25" spans="1:6" ht="15.5">
      <c r="A25" s="113" t="s">
        <v>1183</v>
      </c>
      <c r="B25" s="453">
        <v>0</v>
      </c>
      <c r="C25" s="454">
        <v>0</v>
      </c>
      <c r="D25" s="453">
        <v>0</v>
      </c>
      <c r="E25" s="454">
        <v>0</v>
      </c>
      <c r="F25" s="454">
        <v>0</v>
      </c>
    </row>
    <row r="26" spans="1:6" ht="15.5">
      <c r="A26" s="113" t="s">
        <v>1184</v>
      </c>
      <c r="B26" s="453">
        <v>0</v>
      </c>
      <c r="C26" s="454">
        <v>0</v>
      </c>
      <c r="D26" s="453">
        <v>0</v>
      </c>
      <c r="E26" s="454">
        <v>0</v>
      </c>
      <c r="F26" s="454">
        <v>0</v>
      </c>
    </row>
    <row r="27" spans="1:6" ht="15.5">
      <c r="A27" s="113" t="s">
        <v>211</v>
      </c>
      <c r="B27" s="453">
        <v>37137609</v>
      </c>
      <c r="C27" s="454">
        <v>1</v>
      </c>
      <c r="D27" s="453">
        <v>1928474</v>
      </c>
      <c r="E27" s="454">
        <v>1</v>
      </c>
      <c r="F27" s="454">
        <v>0.52</v>
      </c>
    </row>
  </sheetData>
  <hyperlinks>
    <hyperlink ref="A4" location="Contents!A1" display="&lt;&lt; link back to contents &gt;&gt;"/>
  </hyperlinks>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30"/>
  <sheetViews>
    <sheetView showGridLines="0" workbookViewId="0">
      <selection activeCell="B8" sqref="B8"/>
    </sheetView>
  </sheetViews>
  <sheetFormatPr defaultRowHeight="14.5"/>
  <cols>
    <col min="1" max="1" width="46.7265625" customWidth="1"/>
    <col min="2" max="6" width="20.54296875" style="327" customWidth="1"/>
  </cols>
  <sheetData>
    <row r="1" spans="1:120" s="3" customFormat="1" ht="28.5" customHeight="1" thickBot="1">
      <c r="A1" s="213" t="s">
        <v>1156</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1199</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1157</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 customFormat="1" ht="24.65" customHeight="1">
      <c r="A4" s="5" t="s">
        <v>97</v>
      </c>
      <c r="B4" s="7"/>
      <c r="C4" s="7"/>
      <c r="D4" s="7"/>
      <c r="E4" s="7"/>
      <c r="F4" s="7"/>
    </row>
    <row r="5" spans="1:120" s="4" customFormat="1" ht="24.65" customHeight="1">
      <c r="A5" s="519" t="str">
        <f>NI_Cancelled_overnight_trips7374[[#Headers],[Industry category]]</f>
        <v>Industry category</v>
      </c>
      <c r="B5" s="116" t="str">
        <f>NI_Cancelled_overnight_trips7374[[#Headers],[All transactions (N)]]</f>
        <v>All transactions (N)</v>
      </c>
      <c r="C5" s="489" t="str">
        <f>NI_Cancelled_overnight_trips7374[[#Headers],[All Spend (%)]]</f>
        <v>All Spend (%)</v>
      </c>
      <c r="D5" s="489" t="str">
        <f>NI_Cancelled_overnight_trips7374[[#Headers],[Transactions in businesses required to close by 2020 Regulations (N)]]</f>
        <v>Transactions in businesses required to close by 2020 Regulations (N)</v>
      </c>
      <c r="E5" s="489" t="str">
        <f>NI_Cancelled_overnight_trips7374[[#Headers],[Spend in businesses required to close by 2020 Regulations (%)]]</f>
        <v>Spend in businesses required to close by 2020 Regulations (%)</v>
      </c>
      <c r="F5" s="489" t="str">
        <f>NI_Cancelled_overnight_trips7374[[#Headers],[Proportion of all transactions in businesses required to close by 2020 Regulations]]</f>
        <v>Proportion of all transactions in businesses required to close by 2020 Regulations</v>
      </c>
    </row>
    <row r="6" spans="1:120" s="4" customFormat="1" ht="24.65" customHeight="1">
      <c r="A6" s="113" t="s">
        <v>1201</v>
      </c>
      <c r="B6" s="117">
        <v>0.12</v>
      </c>
      <c r="C6" s="116"/>
      <c r="D6" s="489">
        <f>'NI High Street Scheme-transacti'!D14</f>
        <v>434246</v>
      </c>
      <c r="E6" s="489">
        <f>'NI High Street Scheme-transacti'!E14</f>
        <v>0.23</v>
      </c>
      <c r="F6" s="489">
        <f>'NI High Street Scheme-transacti'!F14</f>
        <v>1</v>
      </c>
    </row>
    <row r="7" spans="1:120" s="4" customFormat="1" ht="24.65" customHeight="1">
      <c r="A7" s="519" t="s">
        <v>1198</v>
      </c>
      <c r="B7" s="117">
        <v>0.88</v>
      </c>
      <c r="C7" s="489">
        <f>'NI High Street Scheme-transacti'!C27-'NI High Street Scheme-transacti'!C14</f>
        <v>0.88</v>
      </c>
      <c r="D7" s="489">
        <f>'NI High Street Scheme-transacti'!D27-'NI High Street Scheme-transacti'!D14</f>
        <v>1494228</v>
      </c>
      <c r="E7" s="489">
        <f>'NI High Street Scheme-transacti'!E27-'NI High Street Scheme-transacti'!E14</f>
        <v>0.77</v>
      </c>
      <c r="F7" s="489">
        <f>'NI High Street Scheme-transacti'!F27-'NI High Street Scheme-transacti'!F14</f>
        <v>-0.48</v>
      </c>
    </row>
    <row r="8" spans="1:120" s="313" customFormat="1" ht="75.650000000000006" customHeight="1">
      <c r="A8" s="201"/>
      <c r="B8" s="318"/>
      <c r="C8" s="318"/>
      <c r="D8" s="318"/>
      <c r="E8" s="318"/>
      <c r="F8" s="318"/>
    </row>
    <row r="9" spans="1:120" ht="19.149999999999999" customHeight="1">
      <c r="A9" s="113"/>
      <c r="B9" s="453"/>
      <c r="C9" s="454"/>
      <c r="D9" s="453"/>
      <c r="E9" s="454"/>
      <c r="F9" s="454"/>
    </row>
    <row r="10" spans="1:120" ht="19.149999999999999" customHeight="1">
      <c r="A10" s="113"/>
      <c r="B10" s="453"/>
      <c r="C10" s="454"/>
      <c r="D10" s="453"/>
      <c r="E10" s="454"/>
      <c r="F10" s="454"/>
    </row>
    <row r="11" spans="1:120" ht="15.5">
      <c r="A11" s="113"/>
      <c r="B11" s="453"/>
      <c r="C11" s="454"/>
      <c r="D11" s="453"/>
      <c r="E11" s="454"/>
      <c r="F11" s="454"/>
    </row>
    <row r="12" spans="1:120" ht="15.5">
      <c r="A12" s="113"/>
      <c r="B12" s="453"/>
      <c r="C12" s="454"/>
      <c r="D12" s="453"/>
      <c r="E12" s="454"/>
      <c r="F12" s="454"/>
    </row>
    <row r="13" spans="1:120" ht="15.5">
      <c r="A13" s="113"/>
      <c r="B13" s="453"/>
      <c r="C13" s="454"/>
      <c r="D13" s="453"/>
      <c r="E13" s="454"/>
      <c r="F13" s="454"/>
    </row>
    <row r="14" spans="1:120" ht="15.5">
      <c r="A14" s="113"/>
      <c r="B14" s="453"/>
      <c r="C14" s="454"/>
      <c r="D14" s="453"/>
      <c r="E14" s="454"/>
      <c r="F14" s="454"/>
    </row>
    <row r="15" spans="1:120" ht="15.5">
      <c r="A15" s="113"/>
      <c r="B15" s="453"/>
      <c r="C15" s="454"/>
      <c r="D15" s="453"/>
      <c r="E15" s="454"/>
      <c r="F15" s="454"/>
    </row>
    <row r="16" spans="1:120" ht="15.5">
      <c r="A16" s="113"/>
      <c r="B16" s="453"/>
      <c r="C16" s="454"/>
      <c r="D16" s="453"/>
      <c r="E16" s="454"/>
      <c r="F16" s="454"/>
    </row>
    <row r="17" spans="1:6" ht="15.5">
      <c r="A17" s="113"/>
      <c r="B17" s="453"/>
      <c r="C17" s="454"/>
      <c r="D17" s="453"/>
      <c r="E17" s="454"/>
      <c r="F17" s="454"/>
    </row>
    <row r="18" spans="1:6" ht="15.5">
      <c r="A18" s="113"/>
      <c r="B18" s="453"/>
      <c r="C18" s="454"/>
      <c r="D18" s="453"/>
      <c r="E18" s="454"/>
      <c r="F18" s="454"/>
    </row>
    <row r="19" spans="1:6" ht="15.5">
      <c r="A19" s="113"/>
      <c r="B19" s="453"/>
      <c r="C19" s="454"/>
      <c r="D19" s="453"/>
      <c r="E19" s="454"/>
      <c r="F19" s="454"/>
    </row>
    <row r="20" spans="1:6" ht="15.5">
      <c r="A20" s="113"/>
      <c r="B20" s="453"/>
      <c r="C20" s="454"/>
      <c r="D20" s="453"/>
      <c r="E20" s="454"/>
      <c r="F20" s="454"/>
    </row>
    <row r="21" spans="1:6" ht="15.5">
      <c r="A21" s="113"/>
      <c r="B21" s="453"/>
      <c r="C21" s="454"/>
      <c r="D21" s="453"/>
      <c r="E21" s="454"/>
      <c r="F21" s="454"/>
    </row>
    <row r="22" spans="1:6" ht="15.5">
      <c r="A22" s="113"/>
      <c r="B22" s="453"/>
      <c r="C22" s="454"/>
      <c r="D22" s="453"/>
      <c r="E22" s="454"/>
      <c r="F22" s="454"/>
    </row>
    <row r="23" spans="1:6" ht="15.5">
      <c r="A23" s="113"/>
      <c r="B23" s="453"/>
      <c r="C23" s="454"/>
      <c r="D23" s="453"/>
      <c r="E23" s="454"/>
      <c r="F23" s="454"/>
    </row>
    <row r="24" spans="1:6" ht="15.5">
      <c r="A24" s="113"/>
      <c r="B24" s="453"/>
      <c r="C24" s="454"/>
      <c r="D24" s="453"/>
      <c r="E24" s="454"/>
      <c r="F24" s="454"/>
    </row>
    <row r="25" spans="1:6" ht="15.5">
      <c r="A25" s="113"/>
      <c r="B25" s="453"/>
      <c r="C25" s="454"/>
      <c r="D25" s="453"/>
      <c r="E25" s="454"/>
      <c r="F25" s="454"/>
    </row>
    <row r="26" spans="1:6" ht="15.5">
      <c r="A26" s="113"/>
      <c r="B26" s="453"/>
      <c r="C26" s="454"/>
      <c r="D26" s="453"/>
      <c r="E26" s="454"/>
      <c r="F26" s="454"/>
    </row>
    <row r="27" spans="1:6" ht="15.5">
      <c r="A27" s="113"/>
      <c r="B27" s="453"/>
      <c r="C27" s="454"/>
      <c r="D27" s="453"/>
      <c r="E27" s="454"/>
      <c r="F27" s="454"/>
    </row>
    <row r="28" spans="1:6" ht="15.5">
      <c r="A28" s="113"/>
      <c r="B28" s="453"/>
      <c r="C28" s="454"/>
      <c r="D28" s="453"/>
      <c r="E28" s="454"/>
      <c r="F28" s="454"/>
    </row>
    <row r="29" spans="1:6" ht="15.5">
      <c r="A29" s="113"/>
      <c r="B29" s="453"/>
      <c r="C29" s="454"/>
      <c r="D29" s="453"/>
      <c r="E29" s="454"/>
      <c r="F29" s="454"/>
    </row>
    <row r="30" spans="1:6" ht="15.5">
      <c r="A30" s="113"/>
      <c r="B30" s="453"/>
      <c r="C30" s="454"/>
      <c r="D30" s="453"/>
      <c r="E30" s="454"/>
      <c r="F30" s="454"/>
    </row>
  </sheetData>
  <hyperlinks>
    <hyperlink ref="A4" location="Contents!A1" display="&lt;&lt; link back to contents &gt;&gt;"/>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7"/>
  <sheetViews>
    <sheetView showGridLines="0" workbookViewId="0">
      <selection activeCell="B14" sqref="B14"/>
    </sheetView>
  </sheetViews>
  <sheetFormatPr defaultRowHeight="14.5"/>
  <cols>
    <col min="1" max="1" width="46.7265625" customWidth="1"/>
    <col min="2" max="4" width="20.54296875" style="327" customWidth="1"/>
  </cols>
  <sheetData>
    <row r="1" spans="1:118" s="3" customFormat="1" ht="28.5" customHeight="1" thickBot="1">
      <c r="A1" s="213" t="s">
        <v>1191</v>
      </c>
      <c r="B1" s="217"/>
      <c r="C1" s="217"/>
      <c r="D1" s="209"/>
      <c r="E1" s="209"/>
      <c r="F1" s="217"/>
      <c r="G1" s="209"/>
      <c r="H1" s="217"/>
      <c r="I1" s="209"/>
      <c r="J1" s="217"/>
      <c r="K1" s="209"/>
      <c r="L1" s="217"/>
      <c r="M1" s="209"/>
      <c r="N1" s="26"/>
      <c r="O1" s="26"/>
      <c r="P1" s="26"/>
      <c r="Q1" s="26"/>
      <c r="R1" s="26"/>
      <c r="S1" s="26"/>
    </row>
    <row r="2" spans="1:118" s="3" customFormat="1" ht="28.5" customHeight="1" thickTop="1">
      <c r="A2" s="114" t="s">
        <v>500</v>
      </c>
      <c r="B2" s="217"/>
      <c r="C2" s="217"/>
      <c r="D2" s="209"/>
      <c r="E2" s="209"/>
      <c r="F2" s="217"/>
      <c r="G2" s="209"/>
      <c r="H2" s="217"/>
      <c r="I2" s="209"/>
      <c r="J2" s="217"/>
      <c r="K2" s="209"/>
      <c r="L2" s="217"/>
      <c r="M2" s="209"/>
      <c r="N2" s="26"/>
      <c r="O2" s="26"/>
      <c r="P2" s="26"/>
      <c r="Q2" s="26"/>
      <c r="R2" s="26"/>
      <c r="S2" s="26"/>
    </row>
    <row r="3" spans="1:118" s="113" customFormat="1" ht="28.5" customHeight="1">
      <c r="A3" s="25" t="s">
        <v>1157</v>
      </c>
      <c r="B3" s="218"/>
      <c r="C3" s="218"/>
      <c r="D3" s="210"/>
      <c r="E3" s="210"/>
      <c r="F3" s="218"/>
      <c r="G3" s="210"/>
      <c r="H3" s="218"/>
      <c r="I3" s="210"/>
      <c r="J3" s="218"/>
      <c r="K3" s="210"/>
      <c r="L3" s="218"/>
      <c r="M3" s="210"/>
      <c r="N3" s="201"/>
      <c r="O3" s="201"/>
      <c r="P3" s="201"/>
      <c r="Q3" s="201"/>
      <c r="R3" s="201"/>
      <c r="S3" s="201"/>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row>
    <row r="4" spans="1:118" s="4" customFormat="1" ht="24.65" customHeight="1">
      <c r="A4" s="5" t="s">
        <v>97</v>
      </c>
      <c r="B4" s="7"/>
      <c r="C4" s="7"/>
      <c r="D4" s="7"/>
    </row>
    <row r="5" spans="1:118" s="313" customFormat="1" ht="75.650000000000006" customHeight="1">
      <c r="A5" s="201" t="s">
        <v>1158</v>
      </c>
      <c r="B5" s="318" t="s">
        <v>1192</v>
      </c>
      <c r="C5" s="318" t="s">
        <v>1193</v>
      </c>
      <c r="D5" s="318" t="s">
        <v>1194</v>
      </c>
    </row>
    <row r="6" spans="1:118" ht="19.149999999999999" customHeight="1">
      <c r="A6" s="113" t="s">
        <v>1164</v>
      </c>
      <c r="B6" s="453">
        <v>82</v>
      </c>
      <c r="C6" s="453">
        <v>0</v>
      </c>
      <c r="D6" s="454">
        <v>0</v>
      </c>
    </row>
    <row r="7" spans="1:118" ht="19.149999999999999" customHeight="1">
      <c r="A7" s="113" t="s">
        <v>1165</v>
      </c>
      <c r="B7" s="453">
        <v>0</v>
      </c>
      <c r="C7" s="453">
        <v>0</v>
      </c>
      <c r="D7" s="454">
        <v>0</v>
      </c>
    </row>
    <row r="8" spans="1:118" ht="15.5">
      <c r="A8" s="113" t="s">
        <v>1166</v>
      </c>
      <c r="B8" s="453">
        <v>70</v>
      </c>
      <c r="C8" s="453">
        <v>77</v>
      </c>
      <c r="D8" s="454">
        <v>0.1</v>
      </c>
    </row>
    <row r="9" spans="1:118" ht="15.5">
      <c r="A9" s="113" t="s">
        <v>1167</v>
      </c>
      <c r="B9" s="453">
        <v>81</v>
      </c>
      <c r="C9" s="453">
        <v>0</v>
      </c>
      <c r="D9" s="454">
        <v>0</v>
      </c>
    </row>
    <row r="10" spans="1:118" ht="15.5">
      <c r="A10" s="113" t="s">
        <v>1168</v>
      </c>
      <c r="B10" s="453">
        <v>81</v>
      </c>
      <c r="C10" s="453">
        <v>0</v>
      </c>
      <c r="D10" s="454">
        <v>0</v>
      </c>
    </row>
    <row r="11" spans="1:118" ht="15.5">
      <c r="A11" s="113" t="s">
        <v>1169</v>
      </c>
      <c r="B11" s="453">
        <v>81</v>
      </c>
      <c r="C11" s="453">
        <v>82</v>
      </c>
      <c r="D11" s="454">
        <v>0.01</v>
      </c>
    </row>
    <row r="12" spans="1:118" ht="15.5">
      <c r="A12" s="113" t="s">
        <v>1170</v>
      </c>
      <c r="B12" s="453">
        <v>54</v>
      </c>
      <c r="C12" s="453">
        <v>56</v>
      </c>
      <c r="D12" s="454">
        <v>0.04</v>
      </c>
    </row>
    <row r="13" spans="1:118" ht="15.5">
      <c r="A13" s="113" t="s">
        <v>1171</v>
      </c>
      <c r="B13" s="453">
        <v>36</v>
      </c>
      <c r="C13" s="453">
        <v>42</v>
      </c>
      <c r="D13" s="454">
        <v>0.17</v>
      </c>
    </row>
    <row r="14" spans="1:118" ht="15.5">
      <c r="A14" s="113" t="s">
        <v>1172</v>
      </c>
      <c r="B14" s="453">
        <v>43</v>
      </c>
      <c r="C14" s="453">
        <v>43</v>
      </c>
      <c r="D14" s="454">
        <v>0</v>
      </c>
    </row>
    <row r="15" spans="1:118" ht="15.5">
      <c r="A15" s="113" t="s">
        <v>1173</v>
      </c>
      <c r="B15" s="453">
        <v>43</v>
      </c>
      <c r="C15" s="453">
        <v>20</v>
      </c>
      <c r="D15" s="454">
        <v>-0.53</v>
      </c>
    </row>
    <row r="16" spans="1:118" ht="15.5">
      <c r="A16" s="113" t="s">
        <v>1174</v>
      </c>
      <c r="B16" s="453">
        <v>15</v>
      </c>
      <c r="C16" s="453">
        <v>15</v>
      </c>
      <c r="D16" s="454">
        <v>0</v>
      </c>
    </row>
    <row r="17" spans="1:4" ht="15.5">
      <c r="A17" s="113" t="s">
        <v>1175</v>
      </c>
      <c r="B17" s="453">
        <v>0</v>
      </c>
      <c r="C17" s="453">
        <v>0</v>
      </c>
      <c r="D17" s="454">
        <v>0</v>
      </c>
    </row>
    <row r="18" spans="1:4" ht="15.5">
      <c r="A18" s="113" t="s">
        <v>1176</v>
      </c>
      <c r="B18" s="453">
        <v>64</v>
      </c>
      <c r="C18" s="453">
        <v>70</v>
      </c>
      <c r="D18" s="454">
        <v>0.09</v>
      </c>
    </row>
    <row r="19" spans="1:4" ht="15.5">
      <c r="A19" s="113" t="s">
        <v>1177</v>
      </c>
      <c r="B19" s="453">
        <v>65</v>
      </c>
      <c r="C19" s="453">
        <v>64</v>
      </c>
      <c r="D19" s="454">
        <v>-0.02</v>
      </c>
    </row>
    <row r="20" spans="1:4" ht="15.5">
      <c r="A20" s="113" t="s">
        <v>1178</v>
      </c>
      <c r="B20" s="453">
        <v>0</v>
      </c>
      <c r="C20" s="453">
        <v>0</v>
      </c>
      <c r="D20" s="454">
        <v>0</v>
      </c>
    </row>
    <row r="21" spans="1:4" ht="15.5">
      <c r="A21" s="113" t="s">
        <v>1179</v>
      </c>
      <c r="B21" s="453">
        <v>47</v>
      </c>
      <c r="C21" s="453">
        <v>31</v>
      </c>
      <c r="D21" s="454">
        <v>-0.34</v>
      </c>
    </row>
    <row r="22" spans="1:4" ht="15.5">
      <c r="A22" s="113" t="s">
        <v>1180</v>
      </c>
      <c r="B22" s="453">
        <v>60</v>
      </c>
      <c r="C22" s="453">
        <v>57</v>
      </c>
      <c r="D22" s="454">
        <v>-0.05</v>
      </c>
    </row>
    <row r="23" spans="1:4" ht="15.5">
      <c r="A23" s="113" t="s">
        <v>1181</v>
      </c>
      <c r="B23" s="453">
        <v>40</v>
      </c>
      <c r="C23" s="453">
        <v>40</v>
      </c>
      <c r="D23" s="454">
        <v>0</v>
      </c>
    </row>
    <row r="24" spans="1:4" ht="15.5">
      <c r="A24" s="113" t="s">
        <v>1182</v>
      </c>
      <c r="B24" s="453">
        <v>63</v>
      </c>
      <c r="C24" s="453">
        <v>61</v>
      </c>
      <c r="D24" s="454">
        <v>-0.03</v>
      </c>
    </row>
    <row r="25" spans="1:4" ht="15.5">
      <c r="A25" s="113" t="s">
        <v>1183</v>
      </c>
      <c r="B25" s="453">
        <v>0</v>
      </c>
      <c r="C25" s="453">
        <v>0</v>
      </c>
      <c r="D25" s="454">
        <v>0</v>
      </c>
    </row>
    <row r="26" spans="1:4" ht="15.5">
      <c r="A26" s="113" t="s">
        <v>1184</v>
      </c>
      <c r="B26" s="453">
        <v>0</v>
      </c>
      <c r="C26" s="453">
        <v>0</v>
      </c>
      <c r="D26" s="454">
        <v>0</v>
      </c>
    </row>
    <row r="27" spans="1:4" ht="15.5">
      <c r="A27" s="113" t="s">
        <v>211</v>
      </c>
      <c r="B27" s="453">
        <v>54</v>
      </c>
      <c r="C27" s="453">
        <v>54</v>
      </c>
      <c r="D27" s="454">
        <v>0</v>
      </c>
    </row>
  </sheetData>
  <hyperlinks>
    <hyperlink ref="A4" location="Contents!A1" display="&lt;&lt; link back to contents &gt;&gt;"/>
  </hyperlinks>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7"/>
  <sheetViews>
    <sheetView showGridLines="0" workbookViewId="0">
      <selection activeCell="H29" sqref="H29"/>
    </sheetView>
  </sheetViews>
  <sheetFormatPr defaultRowHeight="14.5"/>
  <cols>
    <col min="1" max="1" width="46.7265625" customWidth="1"/>
    <col min="2" max="4" width="20.54296875" style="327" customWidth="1"/>
  </cols>
  <sheetData>
    <row r="1" spans="1:118" s="3" customFormat="1" ht="28.5" customHeight="1" thickBot="1">
      <c r="A1" s="213" t="s">
        <v>1191</v>
      </c>
      <c r="B1" s="217"/>
      <c r="C1" s="217"/>
      <c r="D1" s="209"/>
      <c r="E1" s="209"/>
      <c r="F1" s="217"/>
      <c r="G1" s="209"/>
      <c r="H1" s="217"/>
      <c r="I1" s="209"/>
      <c r="J1" s="217"/>
      <c r="K1" s="209"/>
      <c r="L1" s="217"/>
      <c r="M1" s="209"/>
      <c r="N1" s="26"/>
      <c r="O1" s="26"/>
      <c r="P1" s="26"/>
      <c r="Q1" s="26"/>
      <c r="R1" s="26"/>
      <c r="S1" s="26"/>
    </row>
    <row r="2" spans="1:118" s="3" customFormat="1" ht="28.5" customHeight="1" thickTop="1">
      <c r="A2" s="114" t="s">
        <v>500</v>
      </c>
      <c r="B2" s="217"/>
      <c r="C2" s="217"/>
      <c r="D2" s="209"/>
      <c r="E2" s="209"/>
      <c r="F2" s="217"/>
      <c r="G2" s="209"/>
      <c r="H2" s="217"/>
      <c r="I2" s="209"/>
      <c r="J2" s="217"/>
      <c r="K2" s="209"/>
      <c r="L2" s="217"/>
      <c r="M2" s="209"/>
      <c r="N2" s="26"/>
      <c r="O2" s="26"/>
      <c r="P2" s="26"/>
      <c r="Q2" s="26"/>
      <c r="R2" s="26"/>
      <c r="S2" s="26"/>
    </row>
    <row r="3" spans="1:118" s="113" customFormat="1" ht="28.5" customHeight="1">
      <c r="A3" s="25" t="s">
        <v>1157</v>
      </c>
      <c r="B3" s="218"/>
      <c r="C3" s="218"/>
      <c r="D3" s="210"/>
      <c r="E3" s="210"/>
      <c r="F3" s="218"/>
      <c r="G3" s="210"/>
      <c r="H3" s="218"/>
      <c r="I3" s="210"/>
      <c r="J3" s="218"/>
      <c r="K3" s="210"/>
      <c r="L3" s="218"/>
      <c r="M3" s="210"/>
      <c r="N3" s="201"/>
      <c r="O3" s="201"/>
      <c r="P3" s="201"/>
      <c r="Q3" s="201"/>
      <c r="R3" s="201"/>
      <c r="S3" s="201"/>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row>
    <row r="4" spans="1:118" s="4" customFormat="1" ht="24.65" customHeight="1">
      <c r="A4" s="5" t="s">
        <v>97</v>
      </c>
      <c r="B4" s="7"/>
      <c r="C4" s="7"/>
      <c r="D4" s="7"/>
    </row>
    <row r="5" spans="1:118" s="313" customFormat="1" ht="75.650000000000006" customHeight="1">
      <c r="A5" s="201" t="str">
        <f>NI_Cancelled_overnight_trips737476[[#Headers],[Industry category]]</f>
        <v>Industry category</v>
      </c>
      <c r="B5" s="318" t="str">
        <f>NI_Cancelled_overnight_trips737476[[#Headers],[All average transaction spend (£)]]</f>
        <v>All average transaction spend (£)</v>
      </c>
      <c r="C5" s="318"/>
      <c r="D5" s="318"/>
    </row>
    <row r="6" spans="1:118" ht="19.149999999999999" customHeight="1">
      <c r="A6" s="113" t="s">
        <v>1201</v>
      </c>
      <c r="B6" s="453">
        <f>'NI High Street Scheme-av spend'!B14</f>
        <v>43</v>
      </c>
      <c r="C6" s="453"/>
      <c r="D6" s="454"/>
    </row>
    <row r="7" spans="1:118" ht="19.149999999999999" customHeight="1">
      <c r="A7" s="113" t="s">
        <v>1200</v>
      </c>
      <c r="B7" s="453">
        <f>'NI High Street Scheme-av spend'!B27</f>
        <v>54</v>
      </c>
      <c r="C7" s="453"/>
      <c r="D7" s="454"/>
    </row>
    <row r="8" spans="1:118" ht="15.5">
      <c r="A8" s="113"/>
      <c r="B8" s="453"/>
      <c r="C8" s="453"/>
      <c r="D8" s="454"/>
    </row>
    <row r="9" spans="1:118" ht="15.5">
      <c r="A9" s="113"/>
      <c r="B9" s="453"/>
      <c r="C9" s="453"/>
      <c r="D9" s="454"/>
    </row>
    <row r="10" spans="1:118" ht="15.5">
      <c r="A10" s="113"/>
      <c r="B10" s="453"/>
      <c r="C10" s="453"/>
      <c r="D10" s="454"/>
    </row>
    <row r="11" spans="1:118" ht="15.5">
      <c r="A11" s="113"/>
      <c r="B11" s="453"/>
      <c r="C11" s="453"/>
      <c r="D11" s="454"/>
    </row>
    <row r="12" spans="1:118" ht="15.5">
      <c r="A12" s="113"/>
      <c r="B12" s="453"/>
      <c r="C12" s="453"/>
      <c r="D12" s="454"/>
    </row>
    <row r="13" spans="1:118" ht="15.5">
      <c r="A13" s="113"/>
      <c r="B13" s="453"/>
      <c r="C13" s="453"/>
      <c r="D13" s="454"/>
    </row>
    <row r="14" spans="1:118" ht="15.5">
      <c r="A14" s="113"/>
      <c r="B14" s="453"/>
      <c r="C14" s="453"/>
      <c r="D14" s="454"/>
    </row>
    <row r="15" spans="1:118" ht="15.5">
      <c r="A15" s="113"/>
      <c r="B15" s="453"/>
      <c r="C15" s="453"/>
      <c r="D15" s="454"/>
    </row>
    <row r="16" spans="1:118" ht="15.5">
      <c r="A16" s="113"/>
      <c r="B16" s="453"/>
      <c r="C16" s="453"/>
      <c r="D16" s="454"/>
    </row>
    <row r="17" spans="1:4" ht="15.5">
      <c r="A17" s="113"/>
      <c r="B17" s="453"/>
      <c r="C17" s="453"/>
      <c r="D17" s="454"/>
    </row>
    <row r="18" spans="1:4" ht="15.5">
      <c r="A18" s="113"/>
      <c r="B18" s="453"/>
      <c r="C18" s="453"/>
      <c r="D18" s="454"/>
    </row>
    <row r="19" spans="1:4" ht="15.5">
      <c r="A19" s="113"/>
      <c r="B19" s="453"/>
      <c r="C19" s="453"/>
      <c r="D19" s="454"/>
    </row>
    <row r="20" spans="1:4" ht="15.5">
      <c r="A20" s="113"/>
      <c r="B20" s="453"/>
      <c r="C20" s="453"/>
      <c r="D20" s="454"/>
    </row>
    <row r="21" spans="1:4" ht="15.5">
      <c r="A21" s="113"/>
      <c r="B21" s="453"/>
      <c r="C21" s="453"/>
      <c r="D21" s="454"/>
    </row>
    <row r="22" spans="1:4" ht="15.5">
      <c r="A22" s="113"/>
      <c r="B22" s="453"/>
      <c r="C22" s="453"/>
      <c r="D22" s="454"/>
    </row>
    <row r="23" spans="1:4" ht="15.5">
      <c r="A23" s="113"/>
      <c r="B23" s="453"/>
      <c r="C23" s="453"/>
      <c r="D23" s="454"/>
    </row>
    <row r="24" spans="1:4" ht="15.5">
      <c r="A24" s="113"/>
      <c r="B24" s="453"/>
      <c r="C24" s="453"/>
      <c r="D24" s="454"/>
    </row>
    <row r="25" spans="1:4" ht="15.5">
      <c r="A25" s="113"/>
      <c r="B25" s="453"/>
      <c r="C25" s="453"/>
      <c r="D25" s="454"/>
    </row>
    <row r="26" spans="1:4" ht="15.5">
      <c r="A26" s="113"/>
      <c r="B26" s="453"/>
      <c r="C26" s="453"/>
      <c r="D26" s="454"/>
    </row>
    <row r="27" spans="1:4" ht="15.5">
      <c r="A27" s="113"/>
      <c r="B27" s="453"/>
      <c r="C27" s="453"/>
      <c r="D27" s="454"/>
    </row>
  </sheetData>
  <hyperlinks>
    <hyperlink ref="A4" location="Contents!A1" display="&lt;&lt; link back to contents &gt;&gt;"/>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1"/>
  <sheetViews>
    <sheetView showGridLines="0" workbookViewId="0">
      <selection sqref="A1:XFD1048576"/>
    </sheetView>
  </sheetViews>
  <sheetFormatPr defaultRowHeight="34.5" customHeight="1"/>
  <cols>
    <col min="1" max="1" width="154.7265625" customWidth="1"/>
  </cols>
  <sheetData>
    <row r="1" spans="1:109" s="3" customFormat="1" ht="34.5" customHeight="1" thickBot="1">
      <c r="A1" s="115" t="s">
        <v>1149</v>
      </c>
      <c r="B1" s="163"/>
      <c r="C1" s="165"/>
      <c r="D1" s="23"/>
      <c r="E1" s="23"/>
      <c r="F1" s="23"/>
      <c r="G1" s="23"/>
      <c r="H1" s="23"/>
    </row>
    <row r="2" spans="1:109" s="3" customFormat="1" ht="34.5" customHeight="1" thickTop="1">
      <c r="A2" s="114" t="s">
        <v>631</v>
      </c>
      <c r="B2" s="163"/>
      <c r="C2" s="165"/>
      <c r="D2" s="23"/>
      <c r="E2" s="23"/>
      <c r="F2" s="23"/>
      <c r="G2" s="23"/>
      <c r="H2" s="23"/>
    </row>
    <row r="3" spans="1:109" s="113" customFormat="1" ht="34.5" customHeight="1">
      <c r="A3" s="3" t="s">
        <v>632</v>
      </c>
      <c r="B3" s="164"/>
      <c r="C3" s="16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row>
    <row r="4" spans="1:109" s="113" customFormat="1" ht="34.5" customHeight="1">
      <c r="A4" s="3" t="s">
        <v>1150</v>
      </c>
      <c r="B4" s="164"/>
      <c r="C4" s="16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row>
    <row r="5" spans="1:109" s="113" customFormat="1" ht="34.5" customHeight="1">
      <c r="A5" s="3" t="s">
        <v>1151</v>
      </c>
      <c r="B5" s="164"/>
      <c r="C5" s="16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row>
    <row r="6" spans="1:109" s="113" customFormat="1" ht="34.5" customHeight="1">
      <c r="A6" s="3" t="s">
        <v>1202</v>
      </c>
      <c r="B6" s="164"/>
      <c r="C6" s="16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row>
    <row r="7" spans="1:109" s="113" customFormat="1" ht="34.5" customHeight="1">
      <c r="A7" s="3" t="s">
        <v>1203</v>
      </c>
      <c r="B7" s="164"/>
      <c r="C7" s="16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row>
    <row r="8" spans="1:109" s="113" customFormat="1" ht="34.5" customHeight="1">
      <c r="A8" s="3" t="s">
        <v>1204</v>
      </c>
      <c r="B8" s="164"/>
      <c r="C8" s="16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row>
    <row r="9" spans="1:109" s="113" customFormat="1" ht="34.5" customHeight="1">
      <c r="A9" s="3" t="s">
        <v>1205</v>
      </c>
      <c r="B9" s="164"/>
      <c r="C9" s="16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row>
    <row r="10" spans="1:109" s="3" customFormat="1" ht="34.5" customHeight="1">
      <c r="A10" s="5" t="s">
        <v>635</v>
      </c>
      <c r="B10" s="163"/>
      <c r="C10" s="165"/>
      <c r="D10" s="23"/>
      <c r="E10" s="23"/>
      <c r="F10" s="23"/>
      <c r="G10" s="23"/>
      <c r="H10" s="23"/>
      <c r="I10" s="23"/>
      <c r="J10" s="23"/>
      <c r="K10" s="23"/>
      <c r="L10" s="23"/>
      <c r="M10" s="23"/>
      <c r="N10" s="23"/>
    </row>
    <row r="11" spans="1:109" s="1" customFormat="1" ht="34.5" customHeight="1">
      <c r="A11" s="5" t="s">
        <v>97</v>
      </c>
      <c r="B11" s="3"/>
      <c r="C11" s="3"/>
      <c r="D11" s="3"/>
      <c r="E11" s="3"/>
      <c r="F11" s="3"/>
      <c r="G11" s="3"/>
      <c r="H11" s="135"/>
    </row>
  </sheetData>
  <hyperlinks>
    <hyperlink ref="A11" location="Contents!A1" display="&lt;&lt; link back to contents &gt;&gt;"/>
    <hyperlink ref="A10" r:id="rId1"/>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workbookViewId="0"/>
  </sheetViews>
  <sheetFormatPr defaultColWidth="8.7265625" defaultRowHeight="53.65" customHeight="1"/>
  <cols>
    <col min="1" max="1" width="219.453125" style="129" customWidth="1"/>
    <col min="2" max="16384" width="8.7265625" style="4"/>
  </cols>
  <sheetData>
    <row r="1" spans="1:1" ht="53.65" customHeight="1">
      <c r="A1" s="129" t="s">
        <v>1131</v>
      </c>
    </row>
    <row r="2" spans="1:1" ht="53.65" customHeight="1">
      <c r="A2" s="485" t="s">
        <v>1132</v>
      </c>
    </row>
    <row r="3" spans="1:1" ht="53.65" customHeight="1">
      <c r="A3" s="485" t="s">
        <v>1133</v>
      </c>
    </row>
    <row r="4" spans="1:1" ht="53.65" customHeight="1">
      <c r="A4" s="485" t="s">
        <v>1134</v>
      </c>
    </row>
    <row r="5" spans="1:1" ht="53.65" customHeight="1">
      <c r="A5" s="485" t="s">
        <v>1135</v>
      </c>
    </row>
    <row r="6" spans="1:1" ht="53.65" customHeight="1">
      <c r="A6" s="485" t="s">
        <v>1136</v>
      </c>
    </row>
    <row r="7" spans="1:1" ht="53.65" customHeight="1">
      <c r="A7" s="485" t="s">
        <v>1137</v>
      </c>
    </row>
    <row r="8" spans="1:1" ht="53.65" customHeight="1">
      <c r="A8" s="485" t="s">
        <v>143</v>
      </c>
    </row>
    <row r="9" spans="1:1" ht="53.65" customHeight="1">
      <c r="A9" s="485" t="s">
        <v>1138</v>
      </c>
    </row>
    <row r="10" spans="1:1" ht="53.65" customHeight="1">
      <c r="A10" s="485" t="s">
        <v>214</v>
      </c>
    </row>
    <row r="11" spans="1:1" ht="53.65" customHeight="1">
      <c r="A11" s="485" t="s">
        <v>1139</v>
      </c>
    </row>
    <row r="12" spans="1:1" ht="53.65" customHeight="1">
      <c r="A12" s="485" t="s">
        <v>1140</v>
      </c>
    </row>
    <row r="13" spans="1:1" ht="53.65" customHeight="1">
      <c r="A13" s="485" t="s">
        <v>1141</v>
      </c>
    </row>
    <row r="14" spans="1:1" ht="53.65" customHeight="1">
      <c r="A14" s="70" t="s">
        <v>250</v>
      </c>
    </row>
    <row r="15" spans="1:1" ht="53.65" customHeight="1">
      <c r="A15" s="485" t="s">
        <v>1142</v>
      </c>
    </row>
    <row r="16" spans="1:1" ht="53.65" customHeight="1">
      <c r="A16" s="485" t="s">
        <v>1143</v>
      </c>
    </row>
    <row r="17" spans="1:1" ht="53.65" customHeight="1">
      <c r="A17" s="485" t="s">
        <v>65</v>
      </c>
    </row>
    <row r="18" spans="1:1" ht="53.65" customHeight="1">
      <c r="A18" s="485" t="s">
        <v>99</v>
      </c>
    </row>
    <row r="19" spans="1:1" ht="53.65" customHeight="1">
      <c r="A19" s="485" t="s">
        <v>276</v>
      </c>
    </row>
    <row r="20" spans="1:1" ht="53.65" customHeight="1">
      <c r="A20" s="485" t="s">
        <v>1144</v>
      </c>
    </row>
    <row r="21" spans="1:1" ht="53.65" customHeight="1">
      <c r="A21" s="485" t="s">
        <v>1145</v>
      </c>
    </row>
    <row r="22" spans="1:1" ht="53.65" customHeight="1">
      <c r="A22" s="485" t="s">
        <v>1239</v>
      </c>
    </row>
    <row r="23" spans="1:1" ht="53.65" customHeight="1">
      <c r="A23" s="485" t="s">
        <v>1240</v>
      </c>
    </row>
    <row r="24" spans="1:1" ht="53.65" customHeight="1">
      <c r="A24" s="485" t="s">
        <v>1241</v>
      </c>
    </row>
    <row r="25" spans="1:1" ht="53.65" customHeight="1">
      <c r="A25" s="485" t="s">
        <v>1242</v>
      </c>
    </row>
    <row r="26" spans="1:1" ht="53.65" customHeight="1">
      <c r="A26" s="485" t="s">
        <v>1249</v>
      </c>
    </row>
    <row r="27" spans="1:1" ht="53.65" customHeight="1">
      <c r="A27" s="485" t="s">
        <v>1509</v>
      </c>
    </row>
    <row r="28" spans="1:1" ht="53.65" customHeight="1">
      <c r="A28" s="485" t="s">
        <v>1257</v>
      </c>
    </row>
  </sheetData>
  <hyperlinks>
    <hyperlink ref="A2" location="Contact!A1" display="Link to contact for Tourism Statistics (including this publication)"/>
    <hyperlink ref="A3" r:id="rId1"/>
    <hyperlink ref="A4" r:id="rId2"/>
    <hyperlink ref="A5" r:id="rId3"/>
    <hyperlink ref="A6" r:id="rId4"/>
    <hyperlink ref="A7" r:id="rId5"/>
    <hyperlink ref="A8" r:id="rId6"/>
    <hyperlink ref="A9" r:id="rId7"/>
    <hyperlink ref="A10" r:id="rId8"/>
    <hyperlink ref="A11" r:id="rId9"/>
    <hyperlink ref="A12" r:id="rId10"/>
    <hyperlink ref="A13" r:id="rId11"/>
    <hyperlink ref="A14" r:id="rId12"/>
    <hyperlink ref="A15" r:id="rId13"/>
    <hyperlink ref="A16" r:id="rId14"/>
    <hyperlink ref="A17" r:id="rId15"/>
    <hyperlink ref="A18" r:id="rId16"/>
    <hyperlink ref="A19" r:id="rId17"/>
    <hyperlink ref="A20" r:id="rId18"/>
    <hyperlink ref="A21" r:id="rId19"/>
    <hyperlink ref="A22" r:id="rId20"/>
    <hyperlink ref="A23" r:id="rId21"/>
    <hyperlink ref="A28" location="Contents!A1" display="Link back to Contents (end of information on this page_"/>
    <hyperlink ref="A24" r:id="rId22"/>
    <hyperlink ref="A25" r:id="rId23"/>
    <hyperlink ref="A26" r:id="rId24"/>
    <hyperlink ref="A27" r:id="rId25"/>
  </hyperlinks>
  <pageMargins left="0.7" right="0.7" top="0.75" bottom="0.75" header="0.3" footer="0.3"/>
  <pageSetup paperSize="9" orientation="portrait" r:id="rId26"/>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A18" sqref="A18"/>
    </sheetView>
  </sheetViews>
  <sheetFormatPr defaultColWidth="8.7265625" defaultRowHeight="32.65" customHeight="1"/>
  <cols>
    <col min="1" max="1" width="46.453125" style="1" customWidth="1"/>
    <col min="2" max="2" width="21.7265625" style="1" customWidth="1"/>
    <col min="3" max="3" width="28.453125" style="1" customWidth="1"/>
    <col min="4" max="4" width="8.7265625" style="1"/>
    <col min="5" max="5" width="18.26953125" style="1" customWidth="1"/>
    <col min="6" max="6" width="13.7265625" style="1" customWidth="1"/>
    <col min="7" max="7" width="13" style="1" customWidth="1"/>
    <col min="8" max="8" width="15.26953125" style="1" customWidth="1"/>
    <col min="9" max="16384" width="8.7265625" style="1"/>
  </cols>
  <sheetData>
    <row r="1" spans="1:8" s="4" customFormat="1" ht="32.65" customHeight="1">
      <c r="A1" s="5" t="s">
        <v>97</v>
      </c>
    </row>
    <row r="2" spans="1:8" s="113" customFormat="1" ht="32.65" customHeight="1" thickBot="1">
      <c r="A2" s="231" t="s">
        <v>908</v>
      </c>
    </row>
    <row r="3" spans="1:8" s="113" customFormat="1" ht="32.65" customHeight="1" thickTop="1">
      <c r="A3" s="113" t="s">
        <v>912</v>
      </c>
    </row>
    <row r="4" spans="1:8" s="113" customFormat="1" ht="32.65" customHeight="1">
      <c r="A4" s="113" t="s">
        <v>909</v>
      </c>
    </row>
    <row r="5" spans="1:8" s="113" customFormat="1" ht="32.65" customHeight="1">
      <c r="A5" s="113" t="s">
        <v>910</v>
      </c>
    </row>
    <row r="6" spans="1:8" s="25" customFormat="1" ht="32.65" customHeight="1">
      <c r="A6" s="113" t="s">
        <v>911</v>
      </c>
    </row>
    <row r="7" spans="1:8" s="25" customFormat="1" ht="32.65" customHeight="1">
      <c r="A7" s="365" t="s">
        <v>251</v>
      </c>
      <c r="B7" s="365" t="s">
        <v>893</v>
      </c>
      <c r="C7" s="365" t="s">
        <v>894</v>
      </c>
      <c r="D7" s="365" t="s">
        <v>895</v>
      </c>
      <c r="E7" s="365" t="s">
        <v>896</v>
      </c>
      <c r="F7" s="365" t="s">
        <v>897</v>
      </c>
      <c r="G7" s="365" t="s">
        <v>898</v>
      </c>
      <c r="H7" s="365" t="s">
        <v>899</v>
      </c>
    </row>
    <row r="8" spans="1:8" s="25" customFormat="1" ht="32.65" customHeight="1">
      <c r="A8" s="25" t="s">
        <v>253</v>
      </c>
      <c r="B8" s="364">
        <v>-0.02</v>
      </c>
      <c r="C8" s="364">
        <v>0.23</v>
      </c>
      <c r="D8" s="364">
        <v>-0.06</v>
      </c>
      <c r="E8" s="364">
        <v>0.18</v>
      </c>
      <c r="F8" s="364">
        <v>-7.0000000000000007E-2</v>
      </c>
      <c r="G8" s="364">
        <v>0.01</v>
      </c>
      <c r="H8" s="25" t="s">
        <v>1360</v>
      </c>
    </row>
    <row r="9" spans="1:8" s="25" customFormat="1" ht="32.65" customHeight="1">
      <c r="A9" s="25" t="s">
        <v>254</v>
      </c>
      <c r="B9" s="364">
        <v>-0.12</v>
      </c>
      <c r="C9" s="364">
        <v>0.28000000000000003</v>
      </c>
      <c r="D9" s="364">
        <v>0.21</v>
      </c>
      <c r="E9" s="364">
        <v>-0.38</v>
      </c>
      <c r="F9" s="364">
        <v>-0.06</v>
      </c>
      <c r="G9" s="364">
        <v>0.01</v>
      </c>
      <c r="H9" s="25" t="s">
        <v>1361</v>
      </c>
    </row>
    <row r="10" spans="1:8" s="25" customFormat="1" ht="32.65" customHeight="1">
      <c r="A10" s="25" t="s">
        <v>900</v>
      </c>
      <c r="B10" s="364">
        <v>0.03</v>
      </c>
      <c r="C10" s="364">
        <v>0.19</v>
      </c>
      <c r="D10" s="364">
        <v>0.03</v>
      </c>
      <c r="E10" s="133" t="s">
        <v>891</v>
      </c>
      <c r="F10" s="364">
        <v>-0.1</v>
      </c>
      <c r="G10" s="364">
        <v>0</v>
      </c>
      <c r="H10" s="25" t="s">
        <v>1362</v>
      </c>
    </row>
    <row r="11" spans="1:8" s="25" customFormat="1" ht="32.65" customHeight="1">
      <c r="A11" s="25" t="s">
        <v>901</v>
      </c>
      <c r="B11" s="364">
        <v>-0.11</v>
      </c>
      <c r="C11" s="364">
        <v>0.2</v>
      </c>
      <c r="D11" s="364">
        <v>0.04</v>
      </c>
      <c r="E11" s="364">
        <v>-0.18</v>
      </c>
      <c r="F11" s="364">
        <v>-7.0000000000000007E-2</v>
      </c>
      <c r="G11" s="364">
        <v>0.01</v>
      </c>
      <c r="H11" s="25" t="s">
        <v>1363</v>
      </c>
    </row>
    <row r="12" spans="1:8" s="25" customFormat="1" ht="32.65" customHeight="1">
      <c r="A12" s="25" t="s">
        <v>902</v>
      </c>
      <c r="B12" s="364">
        <v>0.05</v>
      </c>
      <c r="C12" s="364">
        <v>0.22</v>
      </c>
      <c r="D12" s="364">
        <v>0.45</v>
      </c>
      <c r="E12" s="364">
        <v>0.06</v>
      </c>
      <c r="F12" s="364">
        <v>-0.03</v>
      </c>
      <c r="G12" s="364">
        <v>0</v>
      </c>
      <c r="H12" s="25" t="s">
        <v>1364</v>
      </c>
    </row>
    <row r="13" spans="1:8" s="25" customFormat="1" ht="32.65" customHeight="1">
      <c r="A13" s="25" t="s">
        <v>903</v>
      </c>
      <c r="B13" s="364">
        <v>0.04</v>
      </c>
      <c r="C13" s="364">
        <v>0.18</v>
      </c>
      <c r="D13" s="364">
        <v>0.32</v>
      </c>
      <c r="E13" s="364">
        <v>-0.24</v>
      </c>
      <c r="F13" s="364">
        <v>-0.03</v>
      </c>
      <c r="G13" s="364">
        <v>0</v>
      </c>
      <c r="H13" s="25" t="s">
        <v>1365</v>
      </c>
    </row>
    <row r="14" spans="1:8" s="25" customFormat="1" ht="32.65" customHeight="1">
      <c r="A14" s="25" t="s">
        <v>904</v>
      </c>
      <c r="B14" s="364">
        <v>0.06</v>
      </c>
      <c r="C14" s="364">
        <v>0.31</v>
      </c>
      <c r="D14" s="212" t="s">
        <v>891</v>
      </c>
      <c r="E14" s="364">
        <v>-0.38</v>
      </c>
      <c r="F14" s="364">
        <v>-0.12</v>
      </c>
      <c r="G14" s="364">
        <v>-0.01</v>
      </c>
      <c r="H14" s="25" t="s">
        <v>1366</v>
      </c>
    </row>
    <row r="15" spans="1:8" s="25" customFormat="1" ht="32.65" customHeight="1">
      <c r="A15" s="25" t="s">
        <v>905</v>
      </c>
      <c r="B15" s="364">
        <v>-0.12</v>
      </c>
      <c r="C15" s="364">
        <v>0.11</v>
      </c>
      <c r="D15" s="364">
        <v>-0.14000000000000001</v>
      </c>
      <c r="E15" s="364">
        <v>-0.25</v>
      </c>
      <c r="F15" s="364">
        <v>-7.0000000000000007E-2</v>
      </c>
      <c r="G15" s="364">
        <v>0.01</v>
      </c>
      <c r="H15" s="25" t="s">
        <v>1367</v>
      </c>
    </row>
    <row r="16" spans="1:8" s="25" customFormat="1" ht="32.65" customHeight="1">
      <c r="A16" s="25" t="s">
        <v>906</v>
      </c>
      <c r="B16" s="364">
        <v>0.01</v>
      </c>
      <c r="C16" s="364">
        <v>0.18</v>
      </c>
      <c r="D16" s="364">
        <v>0.59</v>
      </c>
      <c r="E16" s="364">
        <v>0.06</v>
      </c>
      <c r="F16" s="364">
        <v>-0.08</v>
      </c>
      <c r="G16" s="364">
        <v>0.01</v>
      </c>
      <c r="H16" s="25" t="s">
        <v>1368</v>
      </c>
    </row>
    <row r="17" spans="1:8" s="25" customFormat="1" ht="32.65" customHeight="1">
      <c r="A17" s="462" t="s">
        <v>262</v>
      </c>
      <c r="B17" s="463">
        <v>0</v>
      </c>
      <c r="C17" s="463">
        <v>0.13</v>
      </c>
      <c r="D17" s="487" t="s">
        <v>891</v>
      </c>
      <c r="E17" s="463">
        <v>-0.44</v>
      </c>
      <c r="F17" s="463">
        <v>-0.09</v>
      </c>
      <c r="G17" s="463">
        <v>0</v>
      </c>
      <c r="H17" s="25" t="s">
        <v>1369</v>
      </c>
    </row>
    <row r="18" spans="1:8" s="25" customFormat="1" ht="32.65" customHeight="1">
      <c r="A18" s="25" t="s">
        <v>907</v>
      </c>
      <c r="B18" s="364">
        <v>0.04</v>
      </c>
      <c r="C18" s="364">
        <v>0.31</v>
      </c>
      <c r="D18" s="364">
        <v>0.22</v>
      </c>
      <c r="E18" s="364">
        <v>-0.33</v>
      </c>
      <c r="F18" s="364">
        <v>-0.08</v>
      </c>
      <c r="G18" s="364">
        <v>0</v>
      </c>
      <c r="H18" s="25" t="s">
        <v>1370</v>
      </c>
    </row>
  </sheetData>
  <hyperlinks>
    <hyperlink ref="A1" location="Contents!A1" display="&lt;&lt; link back to contents &gt;&gt;"/>
  </hyperlinks>
  <pageMargins left="0.7" right="0.7" top="0.75" bottom="0.75" header="0.3" footer="0.3"/>
  <pageSetup paperSize="9"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11"/>
  <sheetViews>
    <sheetView showGridLines="0" workbookViewId="0">
      <selection activeCell="F8" sqref="B8:F8"/>
    </sheetView>
  </sheetViews>
  <sheetFormatPr defaultRowHeight="14.5"/>
  <cols>
    <col min="1" max="1" width="12.26953125" customWidth="1"/>
    <col min="2" max="4" width="17.26953125" customWidth="1"/>
    <col min="5" max="5" width="19.453125" customWidth="1"/>
    <col min="6" max="6" width="26.26953125" customWidth="1"/>
    <col min="7" max="7" width="24.453125" customWidth="1"/>
  </cols>
  <sheetData>
    <row r="1" spans="1:120" s="3" customFormat="1" ht="28.5" customHeight="1" thickBot="1">
      <c r="A1" s="213" t="s">
        <v>1061</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1050</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46" customFormat="1" ht="28.5" customHeight="1">
      <c r="A5" s="114" t="s">
        <v>1212</v>
      </c>
      <c r="B5" s="219"/>
      <c r="C5" s="211"/>
      <c r="D5" s="219"/>
      <c r="E5" s="211"/>
      <c r="F5" s="219"/>
      <c r="G5" s="211"/>
      <c r="H5" s="219"/>
      <c r="I5" s="211"/>
      <c r="J5" s="219"/>
      <c r="K5" s="211"/>
      <c r="L5" s="219"/>
      <c r="M5" s="211"/>
      <c r="N5" s="219"/>
      <c r="O5" s="211"/>
      <c r="P5" s="202"/>
      <c r="Q5" s="202"/>
      <c r="R5" s="202"/>
      <c r="S5" s="202"/>
      <c r="T5" s="202"/>
      <c r="U5" s="202"/>
      <c r="V5" s="182"/>
      <c r="W5" s="182"/>
      <c r="X5" s="182"/>
      <c r="Y5" s="182"/>
    </row>
    <row r="6" spans="1:120" s="4" customFormat="1" ht="24.65" customHeight="1">
      <c r="A6" s="5" t="s">
        <v>97</v>
      </c>
    </row>
    <row r="7" spans="1:120" ht="15.5">
      <c r="A7" s="123" t="s">
        <v>1060</v>
      </c>
      <c r="B7" s="122" t="s">
        <v>1051</v>
      </c>
      <c r="C7" s="122" t="s">
        <v>1052</v>
      </c>
      <c r="D7" s="122" t="s">
        <v>1053</v>
      </c>
      <c r="E7" s="122" t="s">
        <v>1054</v>
      </c>
      <c r="F7" s="122" t="s">
        <v>1055</v>
      </c>
      <c r="G7" s="122" t="s">
        <v>1056</v>
      </c>
    </row>
    <row r="8" spans="1:120" ht="15.5">
      <c r="A8" s="123" t="s">
        <v>1057</v>
      </c>
      <c r="B8" s="454">
        <v>0.18600000000000003</v>
      </c>
      <c r="C8" s="454">
        <v>8.8000000000000009E-2</v>
      </c>
      <c r="D8" s="454">
        <v>3.1E-2</v>
      </c>
      <c r="E8" s="454">
        <v>2.4E-2</v>
      </c>
      <c r="F8" s="454">
        <v>2.7000000000000003E-2</v>
      </c>
      <c r="G8" s="454">
        <v>0.64400000000000002</v>
      </c>
    </row>
    <row r="9" spans="1:120" ht="15.5">
      <c r="A9" s="123" t="s">
        <v>1058</v>
      </c>
      <c r="B9" s="454">
        <v>0.11599999999999999</v>
      </c>
      <c r="C9" s="454">
        <v>8.5000000000000006E-2</v>
      </c>
      <c r="D9" s="454">
        <v>3.7000000000000005E-2</v>
      </c>
      <c r="E9" s="454">
        <v>3.1E-2</v>
      </c>
      <c r="F9" s="454">
        <v>2.7999999999999997E-2</v>
      </c>
      <c r="G9" s="454">
        <v>0.70299999999999996</v>
      </c>
    </row>
    <row r="10" spans="1:120" ht="15.5">
      <c r="A10" s="123" t="s">
        <v>1018</v>
      </c>
      <c r="B10" s="454">
        <v>9.0999999999999998E-2</v>
      </c>
      <c r="C10" s="454">
        <v>6.9000000000000006E-2</v>
      </c>
      <c r="D10" s="454">
        <v>3.1E-2</v>
      </c>
      <c r="E10" s="454">
        <v>2.8999999999999998E-2</v>
      </c>
      <c r="F10" s="454">
        <v>2.6000000000000002E-2</v>
      </c>
      <c r="G10" s="454">
        <v>0.753</v>
      </c>
    </row>
    <row r="11" spans="1:120" ht="15.5">
      <c r="A11" s="123" t="s">
        <v>1059</v>
      </c>
      <c r="B11" s="454">
        <v>6.4000000000000001E-2</v>
      </c>
      <c r="C11" s="454">
        <v>8.1000000000000003E-2</v>
      </c>
      <c r="D11" s="454">
        <v>5.2999999999999999E-2</v>
      </c>
      <c r="E11" s="454">
        <v>5.0999999999999997E-2</v>
      </c>
      <c r="F11" s="454">
        <v>6.6000000000000003E-2</v>
      </c>
      <c r="G11" s="454">
        <v>0.68599999999999994</v>
      </c>
    </row>
  </sheetData>
  <hyperlinks>
    <hyperlink ref="A6" location="Contents!A1" display="&lt;&lt; link back to contents &gt;&gt;"/>
  </hyperlinks>
  <pageMargins left="0.7" right="0.7" top="0.75" bottom="0.75" header="0.3" footer="0.3"/>
  <pageSetup paperSize="9"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
  <sheetViews>
    <sheetView showGridLines="0" workbookViewId="0">
      <selection activeCell="A5" sqref="A5"/>
    </sheetView>
  </sheetViews>
  <sheetFormatPr defaultRowHeight="14.5"/>
  <cols>
    <col min="1" max="1" width="12.26953125" customWidth="1"/>
    <col min="2" max="4" width="17.26953125" customWidth="1"/>
    <col min="5" max="5" width="19.453125" customWidth="1"/>
    <col min="6" max="6" width="26.26953125" customWidth="1"/>
    <col min="7" max="7" width="24.453125" customWidth="1"/>
  </cols>
  <sheetData>
    <row r="1" spans="1:120" s="3" customFormat="1" ht="28.5" customHeight="1" thickBot="1">
      <c r="A1" s="213" t="s">
        <v>1061</v>
      </c>
      <c r="B1" s="217"/>
      <c r="C1" s="209"/>
      <c r="D1" s="217"/>
      <c r="E1" s="209"/>
      <c r="F1" s="217"/>
      <c r="G1" s="209"/>
      <c r="H1" s="217"/>
      <c r="I1" s="209"/>
      <c r="J1" s="217"/>
      <c r="K1" s="209"/>
      <c r="L1" s="217"/>
      <c r="M1" s="209"/>
      <c r="N1" s="217"/>
      <c r="O1" s="209"/>
      <c r="P1" s="26"/>
      <c r="Q1" s="26"/>
      <c r="R1" s="26"/>
      <c r="S1" s="26"/>
      <c r="T1" s="26"/>
      <c r="U1" s="26"/>
    </row>
    <row r="2" spans="1:120" s="3" customFormat="1" ht="28.5" customHeight="1" thickTop="1">
      <c r="A2" s="114" t="s">
        <v>500</v>
      </c>
      <c r="B2" s="217"/>
      <c r="C2" s="209"/>
      <c r="D2" s="217"/>
      <c r="E2" s="209"/>
      <c r="F2" s="217"/>
      <c r="G2" s="209"/>
      <c r="H2" s="217"/>
      <c r="I2" s="209"/>
      <c r="J2" s="217"/>
      <c r="K2" s="209"/>
      <c r="L2" s="217"/>
      <c r="M2" s="209"/>
      <c r="N2" s="217"/>
      <c r="O2" s="209"/>
      <c r="P2" s="26"/>
      <c r="Q2" s="26"/>
      <c r="R2" s="26"/>
      <c r="S2" s="26"/>
      <c r="T2" s="26"/>
      <c r="U2" s="26"/>
    </row>
    <row r="3" spans="1:120" s="113" customFormat="1" ht="28.5" customHeight="1">
      <c r="A3" s="25" t="s">
        <v>521</v>
      </c>
      <c r="B3" s="218"/>
      <c r="C3" s="210"/>
      <c r="D3" s="218"/>
      <c r="E3" s="210"/>
      <c r="F3" s="218"/>
      <c r="G3" s="210"/>
      <c r="H3" s="218"/>
      <c r="I3" s="210"/>
      <c r="J3" s="218"/>
      <c r="K3" s="210"/>
      <c r="L3" s="218"/>
      <c r="M3" s="210"/>
      <c r="N3" s="218"/>
      <c r="O3" s="210"/>
      <c r="P3" s="201"/>
      <c r="Q3" s="201"/>
      <c r="R3" s="201"/>
      <c r="S3" s="201"/>
      <c r="T3" s="201"/>
      <c r="U3" s="201"/>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row>
    <row r="4" spans="1:120" s="46" customFormat="1" ht="28.5" customHeight="1">
      <c r="A4" s="114" t="s">
        <v>1050</v>
      </c>
      <c r="B4" s="219"/>
      <c r="C4" s="211"/>
      <c r="D4" s="219"/>
      <c r="E4" s="211"/>
      <c r="F4" s="219"/>
      <c r="G4" s="211"/>
      <c r="H4" s="219"/>
      <c r="I4" s="211"/>
      <c r="J4" s="219"/>
      <c r="K4" s="211"/>
      <c r="L4" s="219"/>
      <c r="M4" s="211"/>
      <c r="N4" s="219"/>
      <c r="O4" s="211"/>
      <c r="P4" s="202"/>
      <c r="Q4" s="202"/>
      <c r="R4" s="202"/>
      <c r="S4" s="202"/>
      <c r="T4" s="202"/>
      <c r="U4" s="202"/>
      <c r="V4" s="182"/>
      <c r="W4" s="182"/>
      <c r="X4" s="182"/>
      <c r="Y4" s="182"/>
    </row>
    <row r="5" spans="1:120" s="46" customFormat="1" ht="28.5" customHeight="1">
      <c r="A5" s="114" t="s">
        <v>1212</v>
      </c>
      <c r="B5" s="219"/>
      <c r="C5" s="211"/>
      <c r="D5" s="219"/>
      <c r="E5" s="211"/>
      <c r="F5" s="219"/>
      <c r="G5" s="211"/>
      <c r="H5" s="219"/>
      <c r="I5" s="211"/>
      <c r="J5" s="219"/>
      <c r="K5" s="211"/>
      <c r="L5" s="219"/>
      <c r="M5" s="211"/>
      <c r="N5" s="219"/>
      <c r="O5" s="211"/>
      <c r="P5" s="202"/>
      <c r="Q5" s="202"/>
      <c r="R5" s="202"/>
      <c r="S5" s="202"/>
      <c r="T5" s="202"/>
      <c r="U5" s="202"/>
      <c r="V5" s="182"/>
      <c r="W5" s="182"/>
      <c r="X5" s="182"/>
      <c r="Y5" s="182"/>
    </row>
    <row r="6" spans="1:120" s="4" customFormat="1" ht="24.65" customHeight="1">
      <c r="A6" s="5" t="s">
        <v>97</v>
      </c>
    </row>
  </sheetData>
  <hyperlinks>
    <hyperlink ref="A6" location="Contents!A1" display="&lt;&lt; link back to contents &gt;&gt;"/>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showGridLines="0" workbookViewId="0">
      <selection activeCell="O11" sqref="O11"/>
    </sheetView>
  </sheetViews>
  <sheetFormatPr defaultRowHeight="32.15" customHeight="1"/>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5" ht="32.15" customHeight="1">
      <c r="A1" s="320" t="s">
        <v>847</v>
      </c>
    </row>
    <row r="2" spans="1:15" ht="32.15" customHeight="1">
      <c r="A2" s="107" t="s">
        <v>794</v>
      </c>
    </row>
    <row r="3" spans="1:15" ht="32.15" customHeight="1">
      <c r="A3" s="107" t="s">
        <v>825</v>
      </c>
    </row>
    <row r="4" spans="1:15" s="3" customFormat="1" ht="32.15" customHeight="1">
      <c r="A4" s="5" t="s">
        <v>97</v>
      </c>
      <c r="B4" s="23"/>
      <c r="C4" s="23"/>
      <c r="D4" s="23"/>
      <c r="E4" s="23"/>
      <c r="F4" s="23"/>
      <c r="G4" s="23"/>
    </row>
    <row r="5" spans="1:15" ht="32.15" customHeight="1">
      <c r="A5" s="123" t="s">
        <v>816</v>
      </c>
      <c r="B5" s="329" t="s">
        <v>442</v>
      </c>
      <c r="C5" s="329" t="s">
        <v>443</v>
      </c>
      <c r="D5" s="329" t="s">
        <v>642</v>
      </c>
      <c r="E5" s="329" t="s">
        <v>643</v>
      </c>
      <c r="F5" s="329" t="s">
        <v>778</v>
      </c>
      <c r="G5" s="329" t="s">
        <v>821</v>
      </c>
      <c r="H5" s="329" t="s">
        <v>976</v>
      </c>
      <c r="I5" s="439" t="s">
        <v>998</v>
      </c>
      <c r="J5" s="439" t="s">
        <v>1086</v>
      </c>
      <c r="K5" s="439" t="s">
        <v>1087</v>
      </c>
      <c r="L5" s="439" t="s">
        <v>1088</v>
      </c>
      <c r="M5" s="439" t="s">
        <v>1214</v>
      </c>
      <c r="N5" s="439" t="s">
        <v>1215</v>
      </c>
      <c r="O5" s="439" t="s">
        <v>1216</v>
      </c>
    </row>
    <row r="6" spans="1:15" ht="32.15" customHeight="1">
      <c r="A6" s="107" t="s">
        <v>848</v>
      </c>
      <c r="B6" s="323">
        <v>8.0000000000000002E-3</v>
      </c>
      <c r="C6" s="323">
        <v>8.9999999999999993E-3</v>
      </c>
      <c r="D6" s="323">
        <v>6.0000000000000001E-3</v>
      </c>
      <c r="E6" s="323">
        <v>6.0000000000000001E-3</v>
      </c>
      <c r="F6" s="323">
        <v>4.0000000000000001E-3</v>
      </c>
      <c r="G6" s="323">
        <v>6.0000000000000001E-3</v>
      </c>
      <c r="H6" s="323">
        <v>8.9999999999999993E-3</v>
      </c>
      <c r="I6" s="443">
        <v>6.0000000000000001E-3</v>
      </c>
      <c r="J6" s="443">
        <v>5.0000000000000001E-3</v>
      </c>
      <c r="K6" s="443">
        <v>5.0000000000000001E-3</v>
      </c>
      <c r="L6" s="443">
        <v>7.0000000000000001E-3</v>
      </c>
      <c r="M6" s="500">
        <v>4.0000000000000001E-3</v>
      </c>
      <c r="N6" s="500">
        <v>3.0000000000000001E-3</v>
      </c>
      <c r="O6" s="500">
        <v>7.0000000000000001E-3</v>
      </c>
    </row>
    <row r="7" spans="1:15" ht="32.15" customHeight="1">
      <c r="A7" s="107" t="s">
        <v>849</v>
      </c>
      <c r="B7" s="323">
        <v>2.1000000000000001E-2</v>
      </c>
      <c r="C7" s="323">
        <v>2.1999999999999999E-2</v>
      </c>
      <c r="D7" s="323">
        <v>2.1000000000000001E-2</v>
      </c>
      <c r="E7" s="323">
        <v>1.3000000000000001E-2</v>
      </c>
      <c r="F7" s="323">
        <v>1.7999999999999999E-2</v>
      </c>
      <c r="G7" s="323">
        <v>1.9E-2</v>
      </c>
      <c r="H7" s="323">
        <v>2.9000000000000001E-2</v>
      </c>
      <c r="I7" s="443">
        <v>2.1999999999999999E-2</v>
      </c>
      <c r="J7" s="443">
        <v>2.1999999999999999E-2</v>
      </c>
      <c r="K7" s="443">
        <v>1.7000000000000001E-2</v>
      </c>
      <c r="L7" s="443">
        <v>0.02</v>
      </c>
      <c r="M7" s="500">
        <v>2.7E-2</v>
      </c>
      <c r="N7" s="500">
        <v>2.1000000000000001E-2</v>
      </c>
      <c r="O7" s="500">
        <v>1.7999999999999999E-2</v>
      </c>
    </row>
    <row r="8" spans="1:15" ht="32.15" customHeight="1">
      <c r="A8" s="107" t="s">
        <v>850</v>
      </c>
      <c r="B8" s="323">
        <v>0.29299999999999998</v>
      </c>
      <c r="C8" s="323">
        <v>0.29699999999999999</v>
      </c>
      <c r="D8" s="323">
        <v>0.27700000000000002</v>
      </c>
      <c r="E8" s="323">
        <v>0.251</v>
      </c>
      <c r="F8" s="323">
        <v>0.26400000000000001</v>
      </c>
      <c r="G8" s="323">
        <v>0.26400000000000001</v>
      </c>
      <c r="H8" s="323">
        <v>0.28999999999999998</v>
      </c>
      <c r="I8" s="443">
        <v>0.312</v>
      </c>
      <c r="J8" s="443">
        <v>0.29799999999999999</v>
      </c>
      <c r="K8" s="443">
        <v>0.29199999999999998</v>
      </c>
      <c r="L8" s="443">
        <v>0.27900000000000003</v>
      </c>
      <c r="M8" s="500">
        <v>0.308</v>
      </c>
      <c r="N8" s="500">
        <v>0.33100000000000002</v>
      </c>
      <c r="O8" s="500">
        <v>0.23899999999999999</v>
      </c>
    </row>
    <row r="9" spans="1:15" ht="32.15" customHeight="1">
      <c r="A9" s="107" t="s">
        <v>851</v>
      </c>
      <c r="B9" s="323">
        <v>0.66299999999999992</v>
      </c>
      <c r="C9" s="323">
        <v>0.64200000000000002</v>
      </c>
      <c r="D9" s="323">
        <v>0.66600000000000004</v>
      </c>
      <c r="E9" s="323">
        <v>0.71200000000000008</v>
      </c>
      <c r="F9" s="323">
        <v>0.69399999999999995</v>
      </c>
      <c r="G9" s="323">
        <v>0.69499999999999995</v>
      </c>
      <c r="H9" s="323">
        <v>0.64900000000000002</v>
      </c>
      <c r="I9" s="443">
        <v>0.64</v>
      </c>
      <c r="J9" s="443">
        <v>0.65500000000000003</v>
      </c>
      <c r="K9" s="443">
        <v>0.66100000000000003</v>
      </c>
      <c r="L9" s="443">
        <v>0.68400000000000005</v>
      </c>
      <c r="M9" s="500">
        <v>0.64300000000000002</v>
      </c>
      <c r="N9" s="500">
        <v>0.62</v>
      </c>
      <c r="O9" s="500">
        <v>0.57199999999999995</v>
      </c>
    </row>
    <row r="10" spans="1:15" ht="32.15" customHeight="1">
      <c r="A10" s="107" t="s">
        <v>840</v>
      </c>
      <c r="B10" s="323">
        <v>1.4999999999999999E-2</v>
      </c>
      <c r="C10" s="323">
        <v>0.03</v>
      </c>
      <c r="D10" s="323">
        <v>2.9000000000000005E-2</v>
      </c>
      <c r="E10" s="323">
        <v>1.7999999999999999E-2</v>
      </c>
      <c r="F10" s="323">
        <v>0.02</v>
      </c>
      <c r="G10" s="323">
        <v>1.7000000000000001E-2</v>
      </c>
      <c r="H10" s="323">
        <v>2.3E-2</v>
      </c>
      <c r="I10" s="443">
        <v>0.02</v>
      </c>
      <c r="J10" s="443">
        <v>2.1000000000000001E-2</v>
      </c>
      <c r="K10" s="443">
        <v>2.5000000000000001E-2</v>
      </c>
      <c r="L10" s="443">
        <v>1.0999999999999999E-2</v>
      </c>
      <c r="M10" s="500">
        <v>1.7999999999999999E-2</v>
      </c>
      <c r="N10" s="500">
        <v>2.4E-2</v>
      </c>
      <c r="O10" s="500">
        <v>0.16300000000000001</v>
      </c>
    </row>
  </sheetData>
  <hyperlinks>
    <hyperlink ref="A4" location="Contents!A1" display="&lt;&lt; link back to contents &gt;&gt;"/>
  </hyperlinks>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showGridLines="0" workbookViewId="0">
      <selection activeCell="O13" sqref="O13"/>
    </sheetView>
  </sheetViews>
  <sheetFormatPr defaultRowHeight="30.65" customHeight="1"/>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5" ht="30.65" customHeight="1">
      <c r="A1" s="320" t="s">
        <v>1089</v>
      </c>
    </row>
    <row r="2" spans="1:15" ht="30.65" customHeight="1">
      <c r="A2" s="107" t="s">
        <v>794</v>
      </c>
    </row>
    <row r="3" spans="1:15" ht="30.65" customHeight="1">
      <c r="A3" s="107" t="s">
        <v>1090</v>
      </c>
    </row>
    <row r="4" spans="1:15" ht="30.65" customHeight="1">
      <c r="A4" s="107" t="s">
        <v>825</v>
      </c>
    </row>
    <row r="5" spans="1:15" s="3" customFormat="1" ht="30.65" customHeight="1">
      <c r="A5" s="5" t="s">
        <v>97</v>
      </c>
      <c r="B5" s="23"/>
      <c r="C5" s="23"/>
      <c r="D5" s="23"/>
      <c r="E5" s="23"/>
      <c r="F5" s="23"/>
      <c r="G5" s="23"/>
    </row>
    <row r="6" spans="1:15" ht="30.65" customHeight="1">
      <c r="A6" s="123" t="s">
        <v>816</v>
      </c>
      <c r="B6" s="329" t="s">
        <v>442</v>
      </c>
      <c r="C6" s="329" t="s">
        <v>443</v>
      </c>
      <c r="D6" s="329" t="s">
        <v>642</v>
      </c>
      <c r="E6" s="329" t="s">
        <v>643</v>
      </c>
      <c r="F6" s="329" t="s">
        <v>778</v>
      </c>
      <c r="G6" s="329" t="s">
        <v>821</v>
      </c>
      <c r="H6" s="329" t="s">
        <v>976</v>
      </c>
      <c r="I6" s="439" t="s">
        <v>998</v>
      </c>
      <c r="J6" s="439" t="s">
        <v>1086</v>
      </c>
      <c r="K6" s="439" t="s">
        <v>1087</v>
      </c>
      <c r="L6" s="439" t="s">
        <v>1088</v>
      </c>
      <c r="M6" s="439" t="s">
        <v>1214</v>
      </c>
      <c r="N6" s="439" t="s">
        <v>1215</v>
      </c>
      <c r="O6" s="439" t="s">
        <v>1216</v>
      </c>
    </row>
    <row r="7" spans="1:15" ht="30.65" customHeight="1">
      <c r="A7" s="107" t="s">
        <v>842</v>
      </c>
      <c r="B7" s="323">
        <v>2.7000000000000003E-2</v>
      </c>
      <c r="C7" s="323">
        <v>3.7999999999999999E-2</v>
      </c>
      <c r="D7" s="323">
        <v>3.2000000000000001E-2</v>
      </c>
      <c r="E7" s="323">
        <v>3.7999999999999999E-2</v>
      </c>
      <c r="F7" s="323">
        <v>2.8999999999999998E-2</v>
      </c>
      <c r="G7" s="323">
        <v>0.02</v>
      </c>
      <c r="H7" s="323">
        <v>3.1E-2</v>
      </c>
      <c r="I7" s="443">
        <v>2.5000000000000001E-2</v>
      </c>
      <c r="J7" s="443">
        <v>0.02</v>
      </c>
      <c r="K7" s="443">
        <v>1.8000000000000002E-2</v>
      </c>
      <c r="L7" s="443">
        <v>2.4E-2</v>
      </c>
      <c r="M7" s="500">
        <v>1.7999999999999999E-2</v>
      </c>
      <c r="N7" s="500">
        <v>1.2999999999999999E-2</v>
      </c>
      <c r="O7" s="500">
        <v>8.0000000000000002E-3</v>
      </c>
    </row>
    <row r="8" spans="1:15" ht="30.65" customHeight="1">
      <c r="A8" s="107" t="s">
        <v>843</v>
      </c>
      <c r="B8" s="323">
        <v>7.0999999999999994E-2</v>
      </c>
      <c r="C8" s="323">
        <v>6.2E-2</v>
      </c>
      <c r="D8" s="323">
        <v>7.400000000000001E-2</v>
      </c>
      <c r="E8" s="323">
        <v>7.2000000000000008E-2</v>
      </c>
      <c r="F8" s="323">
        <v>5.9000000000000004E-2</v>
      </c>
      <c r="G8" s="323">
        <v>5.5E-2</v>
      </c>
      <c r="H8" s="323">
        <v>5.5E-2</v>
      </c>
      <c r="I8" s="443">
        <v>0.05</v>
      </c>
      <c r="J8" s="443">
        <v>3.7999999999999999E-2</v>
      </c>
      <c r="K8" s="443">
        <v>4.7E-2</v>
      </c>
      <c r="L8" s="443">
        <v>6.0999999999999999E-2</v>
      </c>
      <c r="M8" s="500">
        <v>4.7E-2</v>
      </c>
      <c r="N8" s="500">
        <v>4.2000000000000003E-2</v>
      </c>
      <c r="O8" s="500">
        <v>2.1000000000000001E-2</v>
      </c>
    </row>
    <row r="9" spans="1:15" ht="30.65" customHeight="1">
      <c r="A9" s="107" t="s">
        <v>844</v>
      </c>
      <c r="B9" s="323">
        <v>0.124</v>
      </c>
      <c r="C9" s="323">
        <v>0.11599999999999999</v>
      </c>
      <c r="D9" s="323">
        <v>0.11699999999999999</v>
      </c>
      <c r="E9" s="323">
        <v>9.1999999999999998E-2</v>
      </c>
      <c r="F9" s="323">
        <v>9.1999999999999998E-2</v>
      </c>
      <c r="G9" s="323">
        <v>6.5000000000000002E-2</v>
      </c>
      <c r="H9" s="323">
        <v>9.4E-2</v>
      </c>
      <c r="I9" s="443">
        <v>7.9000000000000001E-2</v>
      </c>
      <c r="J9" s="443">
        <v>8.4000000000000005E-2</v>
      </c>
      <c r="K9" s="443">
        <v>8.199999999999999E-2</v>
      </c>
      <c r="L9" s="443">
        <v>6.5000000000000002E-2</v>
      </c>
      <c r="M9" s="500">
        <v>8.7999999999999995E-2</v>
      </c>
      <c r="N9" s="500">
        <v>6.5000000000000002E-2</v>
      </c>
      <c r="O9" s="500">
        <v>5.3999999999999999E-2</v>
      </c>
    </row>
    <row r="10" spans="1:15" ht="30.65" customHeight="1">
      <c r="A10" s="107" t="s">
        <v>845</v>
      </c>
      <c r="B10" s="323">
        <v>0.50600000000000001</v>
      </c>
      <c r="C10" s="323">
        <v>0.43200000000000005</v>
      </c>
      <c r="D10" s="323">
        <v>0.439</v>
      </c>
      <c r="E10" s="323">
        <v>0.45500000000000002</v>
      </c>
      <c r="F10" s="323">
        <v>0.46500000000000002</v>
      </c>
      <c r="G10" s="323">
        <v>0.48100000000000004</v>
      </c>
      <c r="H10" s="323">
        <v>0.46799999999999997</v>
      </c>
      <c r="I10" s="443">
        <v>0.45799999999999996</v>
      </c>
      <c r="J10" s="443">
        <v>0.44500000000000001</v>
      </c>
      <c r="K10" s="443">
        <v>0.49200000000000005</v>
      </c>
      <c r="L10" s="443">
        <v>0.48700000000000004</v>
      </c>
      <c r="M10" s="500">
        <v>0.48699999999999999</v>
      </c>
      <c r="N10" s="500">
        <v>0.51</v>
      </c>
      <c r="O10" s="500">
        <v>0.4</v>
      </c>
    </row>
    <row r="11" spans="1:15" ht="30.65" customHeight="1">
      <c r="A11" s="107" t="s">
        <v>846</v>
      </c>
      <c r="B11" s="323">
        <v>0.26300000000000001</v>
      </c>
      <c r="C11" s="323">
        <v>0.32100000000000001</v>
      </c>
      <c r="D11" s="323">
        <v>0.317</v>
      </c>
      <c r="E11" s="323">
        <v>0.32400000000000001</v>
      </c>
      <c r="F11" s="323">
        <v>0.33</v>
      </c>
      <c r="G11" s="323">
        <v>0.35499999999999998</v>
      </c>
      <c r="H11" s="323">
        <v>0.32</v>
      </c>
      <c r="I11" s="443">
        <v>0.36299999999999999</v>
      </c>
      <c r="J11" s="443">
        <v>0.39</v>
      </c>
      <c r="K11" s="443">
        <v>0.33799999999999997</v>
      </c>
      <c r="L11" s="443">
        <v>0.34700000000000003</v>
      </c>
      <c r="M11" s="500">
        <v>0.34399999999999997</v>
      </c>
      <c r="N11" s="500">
        <v>0.34399999999999997</v>
      </c>
      <c r="O11" s="500">
        <v>0.35299999999999998</v>
      </c>
    </row>
    <row r="12" spans="1:15" ht="30.65" customHeight="1">
      <c r="A12" s="107" t="s">
        <v>840</v>
      </c>
      <c r="B12" s="323">
        <v>9.0000000000000011E-3</v>
      </c>
      <c r="C12" s="323">
        <v>3.2000000000000001E-2</v>
      </c>
      <c r="D12" s="323">
        <v>2.2000000000000002E-2</v>
      </c>
      <c r="E12" s="323">
        <v>0.02</v>
      </c>
      <c r="F12" s="323">
        <v>2.5000000000000001E-2</v>
      </c>
      <c r="G12" s="323">
        <v>2.5000000000000001E-2</v>
      </c>
      <c r="H12" s="323">
        <v>0.03</v>
      </c>
      <c r="I12" s="443">
        <v>2.6000000000000002E-2</v>
      </c>
      <c r="J12" s="443">
        <v>2.3E-2</v>
      </c>
      <c r="K12" s="443">
        <v>2.2000000000000002E-2</v>
      </c>
      <c r="L12" s="443">
        <v>1.6E-2</v>
      </c>
      <c r="M12" s="500">
        <v>1.4999999999999999E-2</v>
      </c>
      <c r="N12" s="500">
        <v>2.7E-2</v>
      </c>
      <c r="O12" s="500">
        <v>0.16400000000000001</v>
      </c>
    </row>
  </sheetData>
  <hyperlinks>
    <hyperlink ref="A5" location="Contents!A1" display="&lt;&lt; link back to contents &gt;&gt;"/>
  </hyperlinks>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election activeCell="O17" sqref="O17"/>
    </sheetView>
  </sheetViews>
  <sheetFormatPr defaultRowHeight="14.5"/>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5" ht="24" customHeight="1">
      <c r="A1" s="320" t="s">
        <v>835</v>
      </c>
    </row>
    <row r="2" spans="1:15" ht="24" customHeight="1">
      <c r="A2" s="107" t="s">
        <v>819</v>
      </c>
    </row>
    <row r="3" spans="1:15" ht="24" customHeight="1">
      <c r="A3" s="107" t="s">
        <v>825</v>
      </c>
    </row>
    <row r="4" spans="1:15" s="3" customFormat="1" ht="24" customHeight="1">
      <c r="A4" s="5" t="s">
        <v>97</v>
      </c>
      <c r="B4" s="23"/>
      <c r="C4" s="23"/>
      <c r="D4" s="23"/>
      <c r="E4" s="23"/>
      <c r="F4" s="23"/>
      <c r="G4" s="23"/>
    </row>
    <row r="5" spans="1:15" ht="24" customHeight="1">
      <c r="A5" s="123" t="s">
        <v>820</v>
      </c>
      <c r="B5" s="329" t="s">
        <v>442</v>
      </c>
      <c r="C5" s="329" t="s">
        <v>443</v>
      </c>
      <c r="D5" s="329" t="s">
        <v>642</v>
      </c>
      <c r="E5" s="329" t="s">
        <v>643</v>
      </c>
      <c r="F5" s="329" t="s">
        <v>778</v>
      </c>
      <c r="G5" s="329" t="s">
        <v>821</v>
      </c>
      <c r="H5" s="329" t="s">
        <v>976</v>
      </c>
      <c r="I5" s="439" t="s">
        <v>998</v>
      </c>
      <c r="J5" s="439" t="s">
        <v>1086</v>
      </c>
      <c r="K5" s="439" t="s">
        <v>1087</v>
      </c>
      <c r="L5" s="439" t="s">
        <v>1088</v>
      </c>
      <c r="M5" s="439" t="s">
        <v>1214</v>
      </c>
      <c r="N5" s="439" t="s">
        <v>1215</v>
      </c>
      <c r="O5" s="439" t="s">
        <v>1216</v>
      </c>
    </row>
    <row r="6" spans="1:15" ht="24" customHeight="1">
      <c r="A6" s="123" t="s">
        <v>836</v>
      </c>
      <c r="B6" s="328">
        <v>8.0000000000000002E-3</v>
      </c>
      <c r="C6" s="328">
        <v>1.4999999999999999E-2</v>
      </c>
      <c r="D6" s="328">
        <v>2.1000000000000001E-2</v>
      </c>
      <c r="E6" s="328">
        <v>3.5000000000000003E-2</v>
      </c>
      <c r="F6" s="328">
        <v>0.05</v>
      </c>
      <c r="G6" s="328">
        <v>4.4000000000000004E-2</v>
      </c>
      <c r="H6" s="328">
        <v>6.8000000000000005E-2</v>
      </c>
      <c r="I6" s="438">
        <v>6.5000000000000002E-2</v>
      </c>
      <c r="J6" s="438">
        <v>8.5999999999999993E-2</v>
      </c>
      <c r="K6" s="438">
        <v>6.5000000000000002E-2</v>
      </c>
      <c r="L6" s="438">
        <v>4.4999999999999998E-2</v>
      </c>
      <c r="M6" s="501">
        <v>7.2999999999999995E-2</v>
      </c>
      <c r="N6" s="501">
        <v>0.13800000000000001</v>
      </c>
      <c r="O6" s="501">
        <v>0.14299999999999999</v>
      </c>
    </row>
    <row r="7" spans="1:15" ht="24" customHeight="1">
      <c r="A7" s="123" t="s">
        <v>837</v>
      </c>
      <c r="B7" s="328">
        <v>2.9000000000000005E-2</v>
      </c>
      <c r="C7" s="328">
        <v>1.9E-2</v>
      </c>
      <c r="D7" s="328">
        <v>3.2000000000000001E-2</v>
      </c>
      <c r="E7" s="328">
        <v>3.7999999999999999E-2</v>
      </c>
      <c r="F7" s="328">
        <v>7.0000000000000007E-2</v>
      </c>
      <c r="G7" s="328">
        <v>6.6000000000000003E-2</v>
      </c>
      <c r="H7" s="328">
        <v>8.8999999999999996E-2</v>
      </c>
      <c r="I7" s="438">
        <v>8.8999999999999996E-2</v>
      </c>
      <c r="J7" s="438">
        <v>8.3000000000000004E-2</v>
      </c>
      <c r="K7" s="438">
        <v>7.6999999999999999E-2</v>
      </c>
      <c r="L7" s="438">
        <v>6.7000000000000004E-2</v>
      </c>
      <c r="M7" s="501">
        <v>8.8999999999999996E-2</v>
      </c>
      <c r="N7" s="501">
        <v>0.13800000000000001</v>
      </c>
      <c r="O7" s="501">
        <v>0.122</v>
      </c>
    </row>
    <row r="8" spans="1:15" ht="24" customHeight="1">
      <c r="A8" s="123" t="s">
        <v>838</v>
      </c>
      <c r="B8" s="328">
        <v>0.222</v>
      </c>
      <c r="C8" s="328">
        <v>0.25</v>
      </c>
      <c r="D8" s="328">
        <v>0.22800000000000001</v>
      </c>
      <c r="E8" s="328">
        <v>0.253</v>
      </c>
      <c r="F8" s="328">
        <v>0.33100000000000002</v>
      </c>
      <c r="G8" s="328">
        <v>0.33799999999999997</v>
      </c>
      <c r="H8" s="328">
        <v>0.36199999999999999</v>
      </c>
      <c r="I8" s="438">
        <v>0.35299999999999998</v>
      </c>
      <c r="J8" s="438">
        <v>0.35600000000000004</v>
      </c>
      <c r="K8" s="438">
        <v>0.32400000000000001</v>
      </c>
      <c r="L8" s="438">
        <v>0.31900000000000001</v>
      </c>
      <c r="M8" s="501">
        <v>0.32600000000000001</v>
      </c>
      <c r="N8" s="501">
        <v>0.33100000000000002</v>
      </c>
      <c r="O8" s="501">
        <v>0.255</v>
      </c>
    </row>
    <row r="9" spans="1:15" ht="24" customHeight="1">
      <c r="A9" s="123" t="s">
        <v>839</v>
      </c>
      <c r="B9" s="328">
        <v>0.73</v>
      </c>
      <c r="C9" s="328">
        <v>0.68500000000000005</v>
      </c>
      <c r="D9" s="328">
        <v>0.69799999999999995</v>
      </c>
      <c r="E9" s="328">
        <v>0.64500000000000002</v>
      </c>
      <c r="F9" s="328">
        <v>0.52200000000000002</v>
      </c>
      <c r="G9" s="328">
        <v>0.52700000000000002</v>
      </c>
      <c r="H9" s="328">
        <v>0.44500000000000001</v>
      </c>
      <c r="I9" s="438">
        <v>0.46300000000000002</v>
      </c>
      <c r="J9" s="438">
        <v>0.44799999999999995</v>
      </c>
      <c r="K9" s="438">
        <v>0.50600000000000001</v>
      </c>
      <c r="L9" s="438">
        <v>0.55000000000000004</v>
      </c>
      <c r="M9" s="501">
        <v>0.48799999999999999</v>
      </c>
      <c r="N9" s="501">
        <v>0.35899999999999999</v>
      </c>
      <c r="O9" s="501">
        <v>0.30599999999999999</v>
      </c>
    </row>
    <row r="10" spans="1:15" ht="24" customHeight="1">
      <c r="A10" s="123" t="s">
        <v>840</v>
      </c>
      <c r="B10" s="328">
        <v>1.0999999999999999E-2</v>
      </c>
      <c r="C10" s="328">
        <v>3.1E-2</v>
      </c>
      <c r="D10" s="328">
        <v>2.1000000000000001E-2</v>
      </c>
      <c r="E10" s="328">
        <v>2.9000000000000005E-2</v>
      </c>
      <c r="F10" s="328">
        <v>2.7000000000000003E-2</v>
      </c>
      <c r="G10" s="328">
        <v>2.5000000000000001E-2</v>
      </c>
      <c r="H10" s="328">
        <v>3.5999999999999997E-2</v>
      </c>
      <c r="I10" s="438">
        <v>2.9000000000000001E-2</v>
      </c>
      <c r="J10" s="438">
        <v>2.7000000000000003E-2</v>
      </c>
      <c r="K10" s="438">
        <v>2.7999999999999997E-2</v>
      </c>
      <c r="L10" s="438">
        <v>0.02</v>
      </c>
      <c r="M10" s="501">
        <v>2.5000000000000001E-2</v>
      </c>
      <c r="N10" s="501">
        <v>3.5000000000000003E-2</v>
      </c>
      <c r="O10" s="501">
        <v>0.17399999999999999</v>
      </c>
    </row>
    <row r="11" spans="1:15" ht="24" customHeight="1">
      <c r="A11" s="123" t="s">
        <v>832</v>
      </c>
      <c r="B11" s="329" t="s">
        <v>442</v>
      </c>
      <c r="C11" s="329" t="s">
        <v>443</v>
      </c>
      <c r="D11" s="329" t="s">
        <v>642</v>
      </c>
      <c r="E11" s="329" t="s">
        <v>643</v>
      </c>
      <c r="F11" s="329" t="s">
        <v>778</v>
      </c>
      <c r="G11" s="329" t="s">
        <v>821</v>
      </c>
      <c r="H11" s="329" t="s">
        <v>976</v>
      </c>
      <c r="I11" s="439" t="s">
        <v>998</v>
      </c>
      <c r="J11" s="439" t="s">
        <v>1086</v>
      </c>
      <c r="K11" s="439" t="s">
        <v>1087</v>
      </c>
      <c r="L11" s="439" t="s">
        <v>1088</v>
      </c>
      <c r="M11" s="439" t="s">
        <v>1214</v>
      </c>
      <c r="N11" s="439" t="s">
        <v>1215</v>
      </c>
      <c r="O11" s="439" t="s">
        <v>1216</v>
      </c>
    </row>
    <row r="12" spans="1:15" ht="24" customHeight="1">
      <c r="A12" s="123" t="s">
        <v>836</v>
      </c>
      <c r="B12" s="328">
        <v>1.4999999999999999E-2</v>
      </c>
      <c r="C12" s="328">
        <v>1.2E-2</v>
      </c>
      <c r="D12" s="328">
        <v>8.9999999999999993E-3</v>
      </c>
      <c r="E12" s="328">
        <v>1.6E-2</v>
      </c>
      <c r="F12" s="328">
        <v>1.7999999999999999E-2</v>
      </c>
      <c r="G12" s="328">
        <v>1.8000000000000002E-2</v>
      </c>
      <c r="H12" s="328">
        <v>4.3999999999999997E-2</v>
      </c>
      <c r="I12" s="438">
        <v>2.9000000000000001E-2</v>
      </c>
      <c r="J12" s="438">
        <v>4.2999999999999997E-2</v>
      </c>
      <c r="K12" s="438">
        <v>3.4000000000000002E-2</v>
      </c>
      <c r="L12" s="438">
        <v>3.4000000000000002E-2</v>
      </c>
      <c r="M12" s="501">
        <v>3.5999999999999997E-2</v>
      </c>
      <c r="N12" s="501">
        <v>7.9000000000000001E-2</v>
      </c>
      <c r="O12" s="501">
        <v>9.7000000000000003E-2</v>
      </c>
    </row>
    <row r="13" spans="1:15" ht="24" customHeight="1">
      <c r="A13" s="123" t="s">
        <v>837</v>
      </c>
      <c r="B13" s="328">
        <v>1.3000000000000001E-2</v>
      </c>
      <c r="C13" s="328">
        <v>7.000000000000001E-3</v>
      </c>
      <c r="D13" s="328">
        <v>1.4000000000000002E-2</v>
      </c>
      <c r="E13" s="328">
        <v>0.02</v>
      </c>
      <c r="F13" s="328">
        <v>2.7000000000000003E-2</v>
      </c>
      <c r="G13" s="328">
        <v>3.2000000000000001E-2</v>
      </c>
      <c r="H13" s="328">
        <v>6.4000000000000001E-2</v>
      </c>
      <c r="I13" s="438">
        <v>4.2999999999999997E-2</v>
      </c>
      <c r="J13" s="438">
        <v>5.5999999999999994E-2</v>
      </c>
      <c r="K13" s="438">
        <v>3.6000000000000004E-2</v>
      </c>
      <c r="L13" s="438">
        <v>3.7999999999999999E-2</v>
      </c>
      <c r="M13" s="501">
        <v>7.0999999999999994E-2</v>
      </c>
      <c r="N13" s="501">
        <v>0.107</v>
      </c>
      <c r="O13" s="501">
        <v>0.124</v>
      </c>
    </row>
    <row r="14" spans="1:15" ht="24" customHeight="1">
      <c r="A14" s="123" t="s">
        <v>838</v>
      </c>
      <c r="B14" s="328">
        <v>0.21299999999999999</v>
      </c>
      <c r="C14" s="328">
        <v>0.184</v>
      </c>
      <c r="D14" s="328">
        <v>0.22</v>
      </c>
      <c r="E14" s="328">
        <v>0.218</v>
      </c>
      <c r="F14" s="328">
        <v>0.29599999999999999</v>
      </c>
      <c r="G14" s="328">
        <v>0.32299999999999995</v>
      </c>
      <c r="H14" s="328">
        <v>0.32500000000000001</v>
      </c>
      <c r="I14" s="438">
        <v>0.34200000000000003</v>
      </c>
      <c r="J14" s="438">
        <v>0.34299999999999997</v>
      </c>
      <c r="K14" s="438">
        <v>0.33700000000000002</v>
      </c>
      <c r="L14" s="438">
        <v>0.31900000000000001</v>
      </c>
      <c r="M14" s="501">
        <v>0.32300000000000001</v>
      </c>
      <c r="N14" s="501">
        <v>0.35399999999999998</v>
      </c>
      <c r="O14" s="501">
        <v>0.27400000000000002</v>
      </c>
    </row>
    <row r="15" spans="1:15" ht="24" customHeight="1">
      <c r="A15" s="123" t="s">
        <v>839</v>
      </c>
      <c r="B15" s="328">
        <v>0.75</v>
      </c>
      <c r="C15" s="328">
        <v>0.77200000000000002</v>
      </c>
      <c r="D15" s="328">
        <v>0.73</v>
      </c>
      <c r="E15" s="328">
        <v>0.72799999999999998</v>
      </c>
      <c r="F15" s="328">
        <v>0.63600000000000001</v>
      </c>
      <c r="G15" s="328">
        <v>0.60599999999999998</v>
      </c>
      <c r="H15" s="328">
        <v>0.54</v>
      </c>
      <c r="I15" s="438">
        <v>0.56499999999999995</v>
      </c>
      <c r="J15" s="438">
        <v>0.52700000000000002</v>
      </c>
      <c r="K15" s="438">
        <v>0.55899999999999994</v>
      </c>
      <c r="L15" s="438">
        <v>0.59699999999999998</v>
      </c>
      <c r="M15" s="501">
        <v>0.54200000000000004</v>
      </c>
      <c r="N15" s="501">
        <v>0.42499999999999999</v>
      </c>
      <c r="O15" s="501">
        <v>0.35099999999999998</v>
      </c>
    </row>
    <row r="16" spans="1:15" ht="24" customHeight="1">
      <c r="A16" s="123" t="s">
        <v>840</v>
      </c>
      <c r="B16" s="328">
        <v>8.9999999999999993E-3</v>
      </c>
      <c r="C16" s="328">
        <v>2.5000000000000001E-2</v>
      </c>
      <c r="D16" s="328">
        <v>2.7000000000000003E-2</v>
      </c>
      <c r="E16" s="328">
        <v>1.9E-2</v>
      </c>
      <c r="F16" s="328">
        <v>2.3E-2</v>
      </c>
      <c r="G16" s="328">
        <v>0.02</v>
      </c>
      <c r="H16" s="328">
        <v>2.5999999999999999E-2</v>
      </c>
      <c r="I16" s="438">
        <v>2.1000000000000001E-2</v>
      </c>
      <c r="J16" s="438">
        <v>3.1E-2</v>
      </c>
      <c r="K16" s="438">
        <v>3.3000000000000002E-2</v>
      </c>
      <c r="L16" s="438">
        <v>1.3000000000000001E-2</v>
      </c>
      <c r="M16" s="501">
        <v>2.8000000000000001E-2</v>
      </c>
      <c r="N16" s="501">
        <v>3.5000000000000003E-2</v>
      </c>
      <c r="O16" s="501">
        <v>0.154</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showGridLines="0" workbookViewId="0">
      <selection activeCell="K10" sqref="K10"/>
    </sheetView>
  </sheetViews>
  <sheetFormatPr defaultRowHeight="24" customHeight="1"/>
  <cols>
    <col min="1" max="1" width="40.7265625" customWidth="1"/>
    <col min="2" max="3" width="9.7265625" customWidth="1"/>
    <col min="4" max="4" width="9.54296875" customWidth="1"/>
    <col min="5" max="5" width="10.26953125" customWidth="1"/>
    <col min="6" max="6" width="9.7265625" customWidth="1"/>
    <col min="7" max="7" width="9.26953125" customWidth="1"/>
    <col min="9" max="16" width="10.453125" bestFit="1" customWidth="1"/>
  </cols>
  <sheetData>
    <row r="1" spans="1:10" ht="24" customHeight="1">
      <c r="A1" s="320" t="s">
        <v>979</v>
      </c>
    </row>
    <row r="2" spans="1:10" ht="24" customHeight="1">
      <c r="A2" s="107" t="s">
        <v>819</v>
      </c>
    </row>
    <row r="3" spans="1:10" ht="24" customHeight="1">
      <c r="A3" s="107" t="s">
        <v>825</v>
      </c>
    </row>
    <row r="4" spans="1:10" ht="24" customHeight="1">
      <c r="A4" s="107" t="s">
        <v>978</v>
      </c>
    </row>
    <row r="5" spans="1:10" s="3" customFormat="1" ht="24" customHeight="1">
      <c r="A5" s="5" t="s">
        <v>97</v>
      </c>
      <c r="B5" s="23"/>
      <c r="C5" s="23"/>
      <c r="D5" s="23"/>
      <c r="E5" s="23"/>
      <c r="F5" s="23"/>
      <c r="G5" s="23"/>
    </row>
    <row r="6" spans="1:10" ht="24" customHeight="1">
      <c r="A6" s="123" t="s">
        <v>820</v>
      </c>
      <c r="B6" s="329" t="s">
        <v>442</v>
      </c>
      <c r="C6" s="329" t="s">
        <v>443</v>
      </c>
      <c r="D6" s="329" t="s">
        <v>642</v>
      </c>
      <c r="E6" s="329" t="s">
        <v>643</v>
      </c>
      <c r="F6" s="329" t="s">
        <v>778</v>
      </c>
      <c r="G6" s="329" t="s">
        <v>821</v>
      </c>
      <c r="H6" s="329" t="s">
        <v>976</v>
      </c>
      <c r="I6" s="439" t="s">
        <v>998</v>
      </c>
      <c r="J6" s="439" t="s">
        <v>1086</v>
      </c>
    </row>
    <row r="7" spans="1:10" ht="24" customHeight="1">
      <c r="A7" s="123" t="s">
        <v>827</v>
      </c>
      <c r="B7" s="328">
        <v>9.3000000000000013E-2</v>
      </c>
      <c r="C7" s="328">
        <v>8.1000000000000003E-2</v>
      </c>
      <c r="D7" s="328">
        <v>5.0999999999999997E-2</v>
      </c>
      <c r="E7" s="328">
        <v>5.2999999999999999E-2</v>
      </c>
      <c r="F7" s="328">
        <v>3.3000000000000002E-2</v>
      </c>
      <c r="G7" s="328">
        <v>2.3E-2</v>
      </c>
      <c r="H7" s="328">
        <v>1.9E-2</v>
      </c>
      <c r="I7" s="438">
        <v>1.6E-2</v>
      </c>
      <c r="J7" s="438">
        <v>9.0000000000000011E-3</v>
      </c>
    </row>
    <row r="8" spans="1:10" ht="24" customHeight="1">
      <c r="A8" s="123" t="s">
        <v>828</v>
      </c>
      <c r="B8" s="328">
        <v>0.10400000000000001</v>
      </c>
      <c r="C8" s="328">
        <v>9.8000000000000004E-2</v>
      </c>
      <c r="D8" s="328">
        <v>7.2999999999999995E-2</v>
      </c>
      <c r="E8" s="328">
        <v>6.2E-2</v>
      </c>
      <c r="F8" s="328">
        <v>4.5999999999999999E-2</v>
      </c>
      <c r="G8" s="328">
        <v>4.0999999999999995E-2</v>
      </c>
      <c r="H8" s="328">
        <v>3.5000000000000003E-2</v>
      </c>
      <c r="I8" s="438">
        <v>4.1000000000000002E-2</v>
      </c>
      <c r="J8" s="438">
        <v>0.02</v>
      </c>
    </row>
    <row r="9" spans="1:10" ht="24" customHeight="1">
      <c r="A9" s="123" t="s">
        <v>829</v>
      </c>
      <c r="B9" s="328">
        <v>0.105</v>
      </c>
      <c r="C9" s="328">
        <v>0.10299999999999999</v>
      </c>
      <c r="D9" s="328">
        <v>7.6999999999999999E-2</v>
      </c>
      <c r="E9" s="328">
        <v>0.09</v>
      </c>
      <c r="F9" s="328">
        <v>8.7999999999999995E-2</v>
      </c>
      <c r="G9" s="328">
        <v>9.3000000000000013E-2</v>
      </c>
      <c r="H9" s="328">
        <v>7.1999999999999995E-2</v>
      </c>
      <c r="I9" s="438">
        <v>6.2E-2</v>
      </c>
      <c r="J9" s="438">
        <v>5.4000000000000006E-2</v>
      </c>
    </row>
    <row r="10" spans="1:10" ht="24" customHeight="1">
      <c r="A10" s="123" t="s">
        <v>826</v>
      </c>
      <c r="B10" s="328">
        <v>0.14099999999999999</v>
      </c>
      <c r="C10" s="328">
        <v>0.13300000000000001</v>
      </c>
      <c r="D10" s="328">
        <v>0.126</v>
      </c>
      <c r="E10" s="328">
        <v>0.13300000000000001</v>
      </c>
      <c r="F10" s="328">
        <v>0.14899999999999999</v>
      </c>
      <c r="G10" s="328">
        <v>0.114</v>
      </c>
      <c r="H10" s="328">
        <v>9.8000000000000004E-2</v>
      </c>
      <c r="I10" s="438">
        <v>9.7000000000000003E-2</v>
      </c>
      <c r="J10" s="438">
        <v>9.5000000000000001E-2</v>
      </c>
    </row>
    <row r="11" spans="1:10" ht="24" customHeight="1">
      <c r="A11" s="123" t="s">
        <v>830</v>
      </c>
      <c r="B11" s="328">
        <v>0.53700000000000003</v>
      </c>
      <c r="C11" s="328">
        <v>0.54600000000000004</v>
      </c>
      <c r="D11" s="328">
        <v>0.6409999999999999</v>
      </c>
      <c r="E11" s="328">
        <v>0.63300000000000001</v>
      </c>
      <c r="F11" s="328">
        <v>0.65500000000000003</v>
      </c>
      <c r="G11" s="328">
        <v>0.63800000000000001</v>
      </c>
      <c r="H11" s="328">
        <v>0.59299999999999997</v>
      </c>
      <c r="I11" s="438">
        <v>0.57399999999999995</v>
      </c>
      <c r="J11" s="438">
        <v>0.59799999999999998</v>
      </c>
    </row>
    <row r="12" spans="1:10" ht="24" customHeight="1">
      <c r="A12" s="123" t="s">
        <v>977</v>
      </c>
      <c r="B12" s="397" t="s">
        <v>891</v>
      </c>
      <c r="C12" s="397" t="s">
        <v>891</v>
      </c>
      <c r="D12" s="397" t="s">
        <v>891</v>
      </c>
      <c r="E12" s="397" t="s">
        <v>891</v>
      </c>
      <c r="F12" s="397" t="s">
        <v>891</v>
      </c>
      <c r="G12" s="397" t="s">
        <v>891</v>
      </c>
      <c r="H12" s="328">
        <v>0.13500000000000001</v>
      </c>
      <c r="I12" s="438">
        <v>0.16400000000000001</v>
      </c>
      <c r="J12" s="438">
        <v>0.18899999999999997</v>
      </c>
    </row>
    <row r="13" spans="1:10" ht="24" customHeight="1">
      <c r="A13" s="123" t="s">
        <v>831</v>
      </c>
      <c r="B13" s="328">
        <v>1.9E-2</v>
      </c>
      <c r="C13" s="328">
        <v>3.9E-2</v>
      </c>
      <c r="D13" s="328">
        <v>3.2000000000000001E-2</v>
      </c>
      <c r="E13" s="328">
        <v>2.9000000000000005E-2</v>
      </c>
      <c r="F13" s="328">
        <v>2.9000000000000005E-2</v>
      </c>
      <c r="G13" s="328">
        <v>9.0999999999999998E-2</v>
      </c>
      <c r="H13" s="328">
        <v>4.8000000000000001E-2</v>
      </c>
      <c r="I13" s="438">
        <v>4.4999999999999998E-2</v>
      </c>
      <c r="J13" s="438">
        <v>3.4000000000000002E-2</v>
      </c>
    </row>
    <row r="14" spans="1:10" ht="24" customHeight="1">
      <c r="A14" s="123" t="s">
        <v>832</v>
      </c>
      <c r="B14" s="329" t="s">
        <v>442</v>
      </c>
      <c r="C14" s="329" t="s">
        <v>443</v>
      </c>
      <c r="D14" s="329" t="s">
        <v>642</v>
      </c>
      <c r="E14" s="329" t="s">
        <v>643</v>
      </c>
      <c r="F14" s="329" t="s">
        <v>778</v>
      </c>
      <c r="G14" s="329" t="s">
        <v>821</v>
      </c>
      <c r="H14" s="329" t="s">
        <v>976</v>
      </c>
      <c r="I14" s="439" t="s">
        <v>998</v>
      </c>
      <c r="J14" s="439" t="s">
        <v>1086</v>
      </c>
    </row>
    <row r="15" spans="1:10" ht="24" customHeight="1">
      <c r="A15" s="123" t="s">
        <v>827</v>
      </c>
      <c r="B15" s="328">
        <v>0.05</v>
      </c>
      <c r="C15" s="328">
        <v>4.2999999999999997E-2</v>
      </c>
      <c r="D15" s="328">
        <v>2.1000000000000001E-2</v>
      </c>
      <c r="E15" s="328">
        <v>2.3E-2</v>
      </c>
      <c r="F15" s="328">
        <v>0.02</v>
      </c>
      <c r="G15" s="328">
        <v>1.6E-2</v>
      </c>
      <c r="H15" s="328">
        <v>1.4E-2</v>
      </c>
      <c r="I15" s="438">
        <v>7.0000000000000001E-3</v>
      </c>
      <c r="J15" s="438">
        <v>6.9999999999999993E-3</v>
      </c>
    </row>
    <row r="16" spans="1:10" ht="24" customHeight="1">
      <c r="A16" s="123" t="s">
        <v>828</v>
      </c>
      <c r="B16" s="328">
        <v>6.8000000000000005E-2</v>
      </c>
      <c r="C16" s="328">
        <v>4.3999999999999997E-2</v>
      </c>
      <c r="D16" s="328">
        <v>6.6000000000000003E-2</v>
      </c>
      <c r="E16" s="328">
        <v>4.1000000000000009E-2</v>
      </c>
      <c r="F16" s="328">
        <v>3.3000000000000002E-2</v>
      </c>
      <c r="G16" s="328">
        <v>2.7999999999999997E-2</v>
      </c>
      <c r="H16" s="328">
        <v>3.5000000000000003E-2</v>
      </c>
      <c r="I16" s="438">
        <v>2.7E-2</v>
      </c>
      <c r="J16" s="438">
        <v>1.9E-2</v>
      </c>
    </row>
    <row r="17" spans="1:17" ht="24" customHeight="1">
      <c r="A17" s="123" t="s">
        <v>829</v>
      </c>
      <c r="B17" s="328">
        <v>0.12</v>
      </c>
      <c r="C17" s="328">
        <v>6.4000000000000001E-2</v>
      </c>
      <c r="D17" s="328">
        <v>8.3000000000000004E-2</v>
      </c>
      <c r="E17" s="328">
        <v>9.6000000000000002E-2</v>
      </c>
      <c r="F17" s="328">
        <v>7.0000000000000007E-2</v>
      </c>
      <c r="G17" s="328">
        <v>6.9000000000000006E-2</v>
      </c>
      <c r="H17" s="328">
        <v>5.5E-2</v>
      </c>
      <c r="I17" s="438">
        <v>4.7E-2</v>
      </c>
      <c r="J17" s="438">
        <v>3.1E-2</v>
      </c>
    </row>
    <row r="18" spans="1:17" ht="24" customHeight="1">
      <c r="A18" s="123" t="s">
        <v>826</v>
      </c>
      <c r="B18" s="328">
        <v>0.11200000000000002</v>
      </c>
      <c r="C18" s="328">
        <v>0.127</v>
      </c>
      <c r="D18" s="328">
        <v>0.126</v>
      </c>
      <c r="E18" s="328">
        <v>0.13300000000000001</v>
      </c>
      <c r="F18" s="328">
        <v>0.156</v>
      </c>
      <c r="G18" s="328">
        <v>0.13900000000000001</v>
      </c>
      <c r="H18" s="328">
        <v>0.11</v>
      </c>
      <c r="I18" s="438">
        <v>0.11899999999999999</v>
      </c>
      <c r="J18" s="438">
        <v>0.10400000000000001</v>
      </c>
    </row>
    <row r="19" spans="1:17" ht="24" customHeight="1">
      <c r="A19" s="123" t="s">
        <v>830</v>
      </c>
      <c r="B19" s="328">
        <v>0.63200000000000001</v>
      </c>
      <c r="C19" s="328">
        <v>0.68700000000000006</v>
      </c>
      <c r="D19" s="328">
        <v>0.65400000000000003</v>
      </c>
      <c r="E19" s="328">
        <v>0.68700000000000006</v>
      </c>
      <c r="F19" s="328">
        <v>0.69399999999999995</v>
      </c>
      <c r="G19" s="328">
        <v>0.67700000000000005</v>
      </c>
      <c r="H19" s="328">
        <v>0.65300000000000002</v>
      </c>
      <c r="I19" s="438">
        <v>0.67900000000000005</v>
      </c>
      <c r="J19" s="438">
        <v>0.68200000000000005</v>
      </c>
    </row>
    <row r="20" spans="1:17" ht="24" customHeight="1">
      <c r="A20" s="123" t="s">
        <v>977</v>
      </c>
      <c r="B20" s="397" t="s">
        <v>891</v>
      </c>
      <c r="C20" s="397" t="s">
        <v>891</v>
      </c>
      <c r="D20" s="397" t="s">
        <v>891</v>
      </c>
      <c r="E20" s="397" t="s">
        <v>891</v>
      </c>
      <c r="F20" s="397" t="s">
        <v>891</v>
      </c>
      <c r="G20" s="397" t="s">
        <v>891</v>
      </c>
      <c r="H20" s="328">
        <v>8.3000000000000004E-2</v>
      </c>
      <c r="I20" s="438">
        <v>8.5000000000000006E-2</v>
      </c>
      <c r="J20" s="438">
        <v>0.122</v>
      </c>
    </row>
    <row r="21" spans="1:17" ht="24" customHeight="1">
      <c r="A21" s="123" t="s">
        <v>831</v>
      </c>
      <c r="B21" s="328">
        <v>1.7000000000000001E-2</v>
      </c>
      <c r="C21" s="328">
        <v>3.4000000000000002E-2</v>
      </c>
      <c r="D21" s="328">
        <v>4.9000000000000002E-2</v>
      </c>
      <c r="E21" s="328">
        <v>2.1000000000000001E-2</v>
      </c>
      <c r="F21" s="328">
        <v>2.7000000000000003E-2</v>
      </c>
      <c r="G21" s="328">
        <v>7.0999999999999994E-2</v>
      </c>
      <c r="H21" s="328">
        <v>4.9000000000000002E-2</v>
      </c>
      <c r="I21" s="438">
        <v>3.6999999999999998E-2</v>
      </c>
      <c r="J21" s="438">
        <v>3.6000000000000004E-2</v>
      </c>
    </row>
    <row r="23" spans="1:17" ht="24" customHeight="1">
      <c r="A23" s="398"/>
      <c r="B23" s="451" t="s">
        <v>442</v>
      </c>
      <c r="C23" s="451" t="s">
        <v>443</v>
      </c>
      <c r="D23" s="451" t="s">
        <v>642</v>
      </c>
      <c r="E23" s="451" t="s">
        <v>643</v>
      </c>
      <c r="F23" s="451" t="s">
        <v>778</v>
      </c>
      <c r="G23" s="451" t="s">
        <v>821</v>
      </c>
      <c r="H23" s="452" t="str">
        <f>Safe_Journey_Overseas[[#Headers],[Aug-21]]</f>
        <v>Aug-21</v>
      </c>
      <c r="I23" s="450" t="str">
        <f>Safe_Journey_Overseas[[#Headers],[Sep-21]]</f>
        <v>Sep-21</v>
      </c>
      <c r="J23" s="450" t="str">
        <f>Safe_Journey_Overseas[[#Headers],[Oct-21]]</f>
        <v>Oct-21</v>
      </c>
      <c r="K23" s="450">
        <v>44501</v>
      </c>
      <c r="L23" s="450">
        <v>44531</v>
      </c>
      <c r="M23" s="450">
        <v>44562</v>
      </c>
      <c r="N23" s="450">
        <v>44593</v>
      </c>
      <c r="O23" s="450">
        <v>44621</v>
      </c>
      <c r="P23" s="450">
        <v>44652</v>
      </c>
    </row>
    <row r="24" spans="1:17" ht="24" customHeight="1">
      <c r="A24" s="398" t="s">
        <v>872</v>
      </c>
      <c r="B24" s="399">
        <f>B18+B19</f>
        <v>0.74399999999999999</v>
      </c>
      <c r="C24" s="399">
        <f t="shared" ref="C24:J24" si="0">C18+C19</f>
        <v>0.81400000000000006</v>
      </c>
      <c r="D24" s="399">
        <f t="shared" si="0"/>
        <v>0.78</v>
      </c>
      <c r="E24" s="399">
        <f t="shared" si="0"/>
        <v>0.82000000000000006</v>
      </c>
      <c r="F24" s="399">
        <f t="shared" si="0"/>
        <v>0.85</v>
      </c>
      <c r="G24" s="399">
        <f t="shared" si="0"/>
        <v>0.81600000000000006</v>
      </c>
      <c r="H24" s="399">
        <f t="shared" si="0"/>
        <v>0.76300000000000001</v>
      </c>
      <c r="I24" s="399">
        <f t="shared" si="0"/>
        <v>0.79800000000000004</v>
      </c>
      <c r="J24" s="399">
        <f t="shared" si="0"/>
        <v>0.78600000000000003</v>
      </c>
      <c r="K24" s="399">
        <f t="shared" ref="K24:Q24" si="1">L18+L19</f>
        <v>0</v>
      </c>
      <c r="L24" s="399">
        <f t="shared" si="1"/>
        <v>0</v>
      </c>
      <c r="M24" s="399">
        <f t="shared" si="1"/>
        <v>0</v>
      </c>
      <c r="N24" s="399">
        <f t="shared" si="1"/>
        <v>0</v>
      </c>
      <c r="O24" s="399">
        <f t="shared" si="1"/>
        <v>0</v>
      </c>
      <c r="P24" s="399">
        <f t="shared" si="1"/>
        <v>0</v>
      </c>
      <c r="Q24" s="399">
        <f t="shared" si="1"/>
        <v>0</v>
      </c>
    </row>
  </sheetData>
  <hyperlinks>
    <hyperlink ref="A5" location="Contents!A1" display="&lt;&lt; link back to contents &gt;&gt;"/>
  </hyperlinks>
  <pageMargins left="0.7" right="0.7" top="0.75" bottom="0.75" header="0.3" footer="0.3"/>
  <pageSetup paperSize="9" orientation="portrait" r:id="rId1"/>
  <tableParts count="2">
    <tablePart r:id="rId2"/>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workbookViewId="0">
      <selection activeCell="K10" sqref="K10"/>
    </sheetView>
  </sheetViews>
  <sheetFormatPr defaultRowHeight="14.5"/>
  <cols>
    <col min="1" max="1" width="40.7265625" customWidth="1"/>
    <col min="2" max="3" width="9.7265625" customWidth="1"/>
    <col min="4" max="4" width="9.54296875" customWidth="1"/>
    <col min="5" max="5" width="10.26953125" customWidth="1"/>
    <col min="6" max="6" width="9.7265625" customWidth="1"/>
    <col min="7" max="7" width="9.26953125" customWidth="1"/>
  </cols>
  <sheetData>
    <row r="1" spans="1:10" ht="24" customHeight="1">
      <c r="A1" s="320" t="s">
        <v>980</v>
      </c>
    </row>
    <row r="2" spans="1:10" ht="24" customHeight="1">
      <c r="A2" s="107" t="s">
        <v>819</v>
      </c>
    </row>
    <row r="3" spans="1:10" ht="24" customHeight="1">
      <c r="A3" s="107" t="s">
        <v>825</v>
      </c>
    </row>
    <row r="4" spans="1:10" ht="24" customHeight="1">
      <c r="A4" s="107" t="s">
        <v>978</v>
      </c>
    </row>
    <row r="5" spans="1:10" s="3" customFormat="1" ht="24" customHeight="1">
      <c r="A5" s="5" t="s">
        <v>97</v>
      </c>
      <c r="B5" s="23"/>
      <c r="C5" s="23"/>
      <c r="D5" s="23"/>
      <c r="E5" s="23"/>
      <c r="F5" s="23"/>
      <c r="G5" s="23"/>
    </row>
    <row r="6" spans="1:10" ht="24" customHeight="1">
      <c r="A6" s="123" t="s">
        <v>820</v>
      </c>
      <c r="B6" s="329" t="s">
        <v>442</v>
      </c>
      <c r="C6" s="329" t="s">
        <v>443</v>
      </c>
      <c r="D6" s="329" t="s">
        <v>642</v>
      </c>
      <c r="E6" s="329" t="s">
        <v>643</v>
      </c>
      <c r="F6" s="329" t="s">
        <v>778</v>
      </c>
      <c r="G6" s="329" t="s">
        <v>821</v>
      </c>
      <c r="H6" s="329" t="s">
        <v>976</v>
      </c>
      <c r="I6" s="439" t="s">
        <v>998</v>
      </c>
      <c r="J6" s="439" t="s">
        <v>1086</v>
      </c>
    </row>
    <row r="7" spans="1:10" ht="24" customHeight="1">
      <c r="A7" s="123" t="s">
        <v>827</v>
      </c>
      <c r="B7" s="328">
        <v>9.6000000000000002E-2</v>
      </c>
      <c r="C7" s="328">
        <v>6.7000000000000004E-2</v>
      </c>
      <c r="D7" s="328">
        <v>0.04</v>
      </c>
      <c r="E7" s="328">
        <v>3.3000000000000002E-2</v>
      </c>
      <c r="F7" s="328">
        <v>3.5000000000000003E-2</v>
      </c>
      <c r="G7" s="328">
        <v>3.6000000000000004E-2</v>
      </c>
      <c r="H7" s="328">
        <v>1.9E-2</v>
      </c>
      <c r="I7" s="438">
        <v>1.7999999999999999E-2</v>
      </c>
      <c r="J7" s="438">
        <v>8.0000000000000002E-3</v>
      </c>
    </row>
    <row r="8" spans="1:10" ht="24" customHeight="1">
      <c r="A8" s="123" t="s">
        <v>828</v>
      </c>
      <c r="B8" s="328">
        <v>8.7999999999999995E-2</v>
      </c>
      <c r="C8" s="328">
        <v>0.08</v>
      </c>
      <c r="D8" s="328">
        <v>6.2E-2</v>
      </c>
      <c r="E8" s="328">
        <v>5.4000000000000006E-2</v>
      </c>
      <c r="F8" s="328">
        <v>4.9000000000000002E-2</v>
      </c>
      <c r="G8" s="328">
        <v>3.9E-2</v>
      </c>
      <c r="H8" s="328">
        <v>2.5000000000000001E-2</v>
      </c>
      <c r="I8" s="438">
        <v>3.7999999999999999E-2</v>
      </c>
      <c r="J8" s="438">
        <v>1.8000000000000002E-2</v>
      </c>
    </row>
    <row r="9" spans="1:10" ht="24" customHeight="1">
      <c r="A9" s="123" t="s">
        <v>829</v>
      </c>
      <c r="B9" s="328">
        <v>9.9000000000000005E-2</v>
      </c>
      <c r="C9" s="328">
        <v>8.5999999999999993E-2</v>
      </c>
      <c r="D9" s="328">
        <v>6.4000000000000001E-2</v>
      </c>
      <c r="E9" s="328">
        <v>7.3999999999999996E-2</v>
      </c>
      <c r="F9" s="328">
        <v>8.900000000000001E-2</v>
      </c>
      <c r="G9" s="328">
        <v>0.08</v>
      </c>
      <c r="H9" s="328">
        <v>6.4000000000000001E-2</v>
      </c>
      <c r="I9" s="438">
        <v>0.06</v>
      </c>
      <c r="J9" s="438">
        <v>5.2000000000000005E-2</v>
      </c>
    </row>
    <row r="10" spans="1:10" ht="24" customHeight="1">
      <c r="A10" s="123" t="s">
        <v>826</v>
      </c>
      <c r="B10" s="328">
        <v>0.113</v>
      </c>
      <c r="C10" s="328">
        <v>0.13700000000000001</v>
      </c>
      <c r="D10" s="328">
        <v>0.151</v>
      </c>
      <c r="E10" s="328">
        <v>0.13</v>
      </c>
      <c r="F10" s="328">
        <v>0.13400000000000001</v>
      </c>
      <c r="G10" s="328">
        <v>0.111</v>
      </c>
      <c r="H10" s="328">
        <v>8.7999999999999995E-2</v>
      </c>
      <c r="I10" s="438">
        <v>0.105</v>
      </c>
      <c r="J10" s="438">
        <v>9.8000000000000004E-2</v>
      </c>
    </row>
    <row r="11" spans="1:10" ht="24" customHeight="1">
      <c r="A11" s="123" t="s">
        <v>830</v>
      </c>
      <c r="B11" s="328">
        <v>0.58899999999999997</v>
      </c>
      <c r="C11" s="328">
        <v>0.59199999999999997</v>
      </c>
      <c r="D11" s="328">
        <v>0.65500000000000003</v>
      </c>
      <c r="E11" s="328">
        <v>0.68600000000000005</v>
      </c>
      <c r="F11" s="328">
        <v>0.66200000000000003</v>
      </c>
      <c r="G11" s="328">
        <v>0.64200000000000002</v>
      </c>
      <c r="H11" s="328">
        <v>0.66800000000000004</v>
      </c>
      <c r="I11" s="438">
        <v>0.63200000000000001</v>
      </c>
      <c r="J11" s="438">
        <v>0.66299999999999992</v>
      </c>
    </row>
    <row r="12" spans="1:10" ht="24" customHeight="1">
      <c r="A12" s="123" t="s">
        <v>977</v>
      </c>
      <c r="B12" s="397" t="s">
        <v>891</v>
      </c>
      <c r="C12" s="397" t="s">
        <v>891</v>
      </c>
      <c r="D12" s="397" t="s">
        <v>891</v>
      </c>
      <c r="E12" s="397" t="s">
        <v>891</v>
      </c>
      <c r="F12" s="397" t="s">
        <v>891</v>
      </c>
      <c r="G12" s="397" t="s">
        <v>891</v>
      </c>
      <c r="H12" s="397">
        <v>8.5999999999999993E-2</v>
      </c>
      <c r="I12" s="442">
        <v>0.10199999999999999</v>
      </c>
      <c r="J12" s="442">
        <v>0.124</v>
      </c>
    </row>
    <row r="13" spans="1:10" ht="24" customHeight="1">
      <c r="A13" s="123" t="s">
        <v>831</v>
      </c>
      <c r="B13" s="397">
        <v>1.4999999999999999E-2</v>
      </c>
      <c r="C13" s="397">
        <v>3.7999999999999999E-2</v>
      </c>
      <c r="D13" s="397">
        <v>0.03</v>
      </c>
      <c r="E13" s="397">
        <v>2.3E-2</v>
      </c>
      <c r="F13" s="397">
        <v>3.1E-2</v>
      </c>
      <c r="G13" s="397">
        <v>9.0999999999999998E-2</v>
      </c>
      <c r="H13" s="397">
        <v>0.05</v>
      </c>
      <c r="I13" s="442">
        <v>4.4999999999999998E-2</v>
      </c>
      <c r="J13" s="442">
        <v>3.7000000000000005E-2</v>
      </c>
    </row>
    <row r="14" spans="1:10" ht="24" customHeight="1">
      <c r="A14" s="123" t="s">
        <v>832</v>
      </c>
      <c r="B14" s="329" t="s">
        <v>442</v>
      </c>
      <c r="C14" s="329" t="s">
        <v>443</v>
      </c>
      <c r="D14" s="329" t="s">
        <v>642</v>
      </c>
      <c r="E14" s="329" t="s">
        <v>643</v>
      </c>
      <c r="F14" s="329" t="s">
        <v>778</v>
      </c>
      <c r="G14" s="329" t="s">
        <v>821</v>
      </c>
      <c r="H14" s="329" t="s">
        <v>976</v>
      </c>
      <c r="I14" s="439" t="s">
        <v>998</v>
      </c>
      <c r="J14" s="439" t="s">
        <v>1086</v>
      </c>
    </row>
    <row r="15" spans="1:10" ht="24" customHeight="1">
      <c r="A15" s="123" t="s">
        <v>827</v>
      </c>
      <c r="B15" s="397">
        <v>0.06</v>
      </c>
      <c r="C15" s="397">
        <v>3.5000000000000003E-2</v>
      </c>
      <c r="D15" s="397">
        <v>2.3E-2</v>
      </c>
      <c r="E15" s="397">
        <v>2.3E-2</v>
      </c>
      <c r="F15" s="397">
        <v>2.4E-2</v>
      </c>
      <c r="G15" s="397">
        <v>1.7000000000000001E-2</v>
      </c>
      <c r="H15" s="397">
        <v>1.0999999999999999E-2</v>
      </c>
      <c r="I15" s="442">
        <v>1.4E-2</v>
      </c>
      <c r="J15" s="442">
        <v>8.0000000000000002E-3</v>
      </c>
    </row>
    <row r="16" spans="1:10" ht="24" customHeight="1">
      <c r="A16" s="123" t="s">
        <v>828</v>
      </c>
      <c r="B16" s="397">
        <v>7.1999999999999995E-2</v>
      </c>
      <c r="C16" s="397">
        <v>5.800000000000001E-2</v>
      </c>
      <c r="D16" s="397">
        <v>6.0999999999999999E-2</v>
      </c>
      <c r="E16" s="397">
        <v>3.1E-2</v>
      </c>
      <c r="F16" s="397">
        <v>5.2000000000000005E-2</v>
      </c>
      <c r="G16" s="397">
        <v>3.6000000000000004E-2</v>
      </c>
      <c r="H16" s="397">
        <v>2.1000000000000001E-2</v>
      </c>
      <c r="I16" s="442">
        <v>2.8000000000000001E-2</v>
      </c>
      <c r="J16" s="442">
        <v>1.8000000000000002E-2</v>
      </c>
    </row>
    <row r="17" spans="1:10" ht="24" customHeight="1">
      <c r="A17" s="123" t="s">
        <v>829</v>
      </c>
      <c r="B17" s="397">
        <v>9.5000000000000001E-2</v>
      </c>
      <c r="C17" s="397">
        <v>0.05</v>
      </c>
      <c r="D17" s="397">
        <v>6.3E-2</v>
      </c>
      <c r="E17" s="397">
        <v>7.2999999999999995E-2</v>
      </c>
      <c r="F17" s="397">
        <v>7.0000000000000007E-2</v>
      </c>
      <c r="G17" s="397">
        <v>6.4000000000000001E-2</v>
      </c>
      <c r="H17" s="397">
        <v>3.9E-2</v>
      </c>
      <c r="I17" s="442">
        <v>4.7E-2</v>
      </c>
      <c r="J17" s="442">
        <v>3.5000000000000003E-2</v>
      </c>
    </row>
    <row r="18" spans="1:10" ht="24" customHeight="1">
      <c r="A18" s="123" t="s">
        <v>826</v>
      </c>
      <c r="B18" s="397">
        <v>0.11799999999999999</v>
      </c>
      <c r="C18" s="397">
        <v>0.13500000000000001</v>
      </c>
      <c r="D18" s="397">
        <v>0.126</v>
      </c>
      <c r="E18" s="397">
        <v>0.14299999999999999</v>
      </c>
      <c r="F18" s="397">
        <v>0.14599999999999999</v>
      </c>
      <c r="G18" s="397">
        <v>0.14800000000000002</v>
      </c>
      <c r="H18" s="397">
        <v>0.12</v>
      </c>
      <c r="I18" s="442">
        <v>0.123</v>
      </c>
      <c r="J18" s="442">
        <v>9.9000000000000005E-2</v>
      </c>
    </row>
    <row r="19" spans="1:10" ht="24" customHeight="1">
      <c r="A19" s="123" t="s">
        <v>830</v>
      </c>
      <c r="B19" s="397">
        <v>0.63400000000000001</v>
      </c>
      <c r="C19" s="397">
        <v>0.68799999999999994</v>
      </c>
      <c r="D19" s="397">
        <v>0.67400000000000004</v>
      </c>
      <c r="E19" s="397">
        <v>0.70499999999999996</v>
      </c>
      <c r="F19" s="397">
        <v>0.68</v>
      </c>
      <c r="G19" s="397">
        <v>0.66299999999999992</v>
      </c>
      <c r="H19" s="397">
        <v>0.69399999999999995</v>
      </c>
      <c r="I19" s="442">
        <v>0.68899999999999995</v>
      </c>
      <c r="J19" s="442">
        <v>0.70299999999999996</v>
      </c>
    </row>
    <row r="20" spans="1:10" ht="18.649999999999999" customHeight="1">
      <c r="A20" s="123" t="s">
        <v>977</v>
      </c>
      <c r="B20" s="397" t="s">
        <v>891</v>
      </c>
      <c r="C20" s="397" t="s">
        <v>891</v>
      </c>
      <c r="D20" s="397" t="s">
        <v>891</v>
      </c>
      <c r="E20" s="397" t="s">
        <v>891</v>
      </c>
      <c r="F20" s="397" t="s">
        <v>891</v>
      </c>
      <c r="G20" s="397" t="s">
        <v>891</v>
      </c>
      <c r="H20" s="397">
        <v>6.0999999999999999E-2</v>
      </c>
      <c r="I20" s="442">
        <v>5.8999999999999997E-2</v>
      </c>
      <c r="J20" s="442">
        <v>9.8000000000000004E-2</v>
      </c>
    </row>
    <row r="21" spans="1:10" ht="18.649999999999999" customHeight="1">
      <c r="A21" s="123" t="s">
        <v>831</v>
      </c>
      <c r="B21" s="328">
        <v>2.1000000000000001E-2</v>
      </c>
      <c r="C21" s="328">
        <v>3.4000000000000002E-2</v>
      </c>
      <c r="D21" s="328">
        <v>5.2000000000000005E-2</v>
      </c>
      <c r="E21" s="328">
        <v>2.5000000000000001E-2</v>
      </c>
      <c r="F21" s="328">
        <v>2.9000000000000005E-2</v>
      </c>
      <c r="G21" s="328">
        <v>7.2000000000000008E-2</v>
      </c>
      <c r="H21" s="328">
        <v>5.2999999999999999E-2</v>
      </c>
      <c r="I21" s="438">
        <v>0.04</v>
      </c>
      <c r="J21" s="438">
        <v>4.0999999999999995E-2</v>
      </c>
    </row>
  </sheetData>
  <hyperlinks>
    <hyperlink ref="A5" location="Contents!A1" display="&lt;&lt; link back to contents &gt;&gt;"/>
  </hyperlinks>
  <pageMargins left="0.7" right="0.7" top="0.75" bottom="0.75" header="0.3" footer="0.3"/>
  <tableParts count="2">
    <tablePart r:id="rId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election activeCell="K10" sqref="K10"/>
    </sheetView>
  </sheetViews>
  <sheetFormatPr defaultRowHeight="33.65" customHeight="1"/>
  <cols>
    <col min="1" max="1" width="41.26953125" customWidth="1"/>
    <col min="2" max="2" width="9.26953125" style="327" customWidth="1"/>
    <col min="3" max="3" width="9" style="327" customWidth="1"/>
    <col min="4" max="4" width="8.7265625" style="327" customWidth="1"/>
    <col min="5" max="6" width="9.26953125" style="327" customWidth="1"/>
    <col min="7" max="7" width="8.7265625" style="327"/>
  </cols>
  <sheetData>
    <row r="1" spans="1:12" s="107" customFormat="1" ht="33.65" customHeight="1">
      <c r="A1" s="320" t="s">
        <v>824</v>
      </c>
      <c r="B1" s="322"/>
      <c r="C1" s="322"/>
      <c r="D1" s="322"/>
      <c r="E1" s="322"/>
      <c r="F1" s="322"/>
      <c r="G1" s="322"/>
    </row>
    <row r="2" spans="1:12" s="107" customFormat="1" ht="33.65" customHeight="1">
      <c r="A2" s="107" t="s">
        <v>819</v>
      </c>
      <c r="B2" s="322"/>
      <c r="C2" s="322"/>
      <c r="D2" s="322"/>
      <c r="E2" s="322"/>
      <c r="F2" s="322"/>
      <c r="G2" s="322"/>
    </row>
    <row r="3" spans="1:12" s="317" customFormat="1" ht="33.65" customHeight="1">
      <c r="A3" s="107" t="s">
        <v>825</v>
      </c>
      <c r="B3" s="324"/>
      <c r="C3" s="324"/>
      <c r="D3" s="324"/>
      <c r="E3" s="324"/>
      <c r="F3" s="324"/>
      <c r="G3" s="324"/>
    </row>
    <row r="4" spans="1:12" s="3" customFormat="1" ht="33.65" customHeight="1">
      <c r="A4" s="5" t="s">
        <v>97</v>
      </c>
      <c r="B4" s="23"/>
      <c r="C4" s="23"/>
      <c r="D4" s="23"/>
      <c r="E4" s="23"/>
      <c r="F4" s="23"/>
      <c r="G4" s="23"/>
    </row>
    <row r="5" spans="1:12" ht="33.65" customHeight="1">
      <c r="A5" s="107" t="s">
        <v>820</v>
      </c>
      <c r="B5" s="325" t="s">
        <v>442</v>
      </c>
      <c r="C5" s="325" t="s">
        <v>443</v>
      </c>
      <c r="D5" s="325" t="s">
        <v>642</v>
      </c>
      <c r="E5" s="325" t="s">
        <v>643</v>
      </c>
      <c r="F5" s="325" t="s">
        <v>778</v>
      </c>
      <c r="G5" s="325" t="s">
        <v>821</v>
      </c>
      <c r="H5" s="441" t="s">
        <v>976</v>
      </c>
      <c r="I5" s="441" t="s">
        <v>998</v>
      </c>
      <c r="J5" s="441" t="s">
        <v>1086</v>
      </c>
      <c r="K5" s="441" t="s">
        <v>1087</v>
      </c>
      <c r="L5" s="441" t="s">
        <v>1088</v>
      </c>
    </row>
    <row r="6" spans="1:12" ht="33.65" customHeight="1">
      <c r="A6" s="107" t="s">
        <v>280</v>
      </c>
      <c r="B6" s="326">
        <v>0.06</v>
      </c>
      <c r="C6" s="326">
        <v>8.7999999999999995E-2</v>
      </c>
      <c r="D6" s="326">
        <v>0.23899999999999999</v>
      </c>
      <c r="E6" s="326">
        <v>0.38900000000000001</v>
      </c>
      <c r="F6" s="326">
        <v>0.622</v>
      </c>
      <c r="G6" s="326">
        <v>0.78200000000000003</v>
      </c>
      <c r="H6" s="440">
        <v>0.82</v>
      </c>
      <c r="I6" s="440">
        <v>0.89300000000000002</v>
      </c>
      <c r="J6" s="440">
        <v>0.92099999999999993</v>
      </c>
      <c r="K6" s="440">
        <v>0.92200000000000004</v>
      </c>
      <c r="L6" s="440">
        <v>0.93900000000000006</v>
      </c>
    </row>
    <row r="7" spans="1:12" ht="33.65" customHeight="1">
      <c r="A7" s="107" t="s">
        <v>132</v>
      </c>
      <c r="B7" s="326">
        <v>0.92500000000000004</v>
      </c>
      <c r="C7" s="326">
        <v>0.88</v>
      </c>
      <c r="D7" s="326">
        <v>0.73699999999999999</v>
      </c>
      <c r="E7" s="326">
        <v>0.58499999999999996</v>
      </c>
      <c r="F7" s="326">
        <v>0.34699999999999998</v>
      </c>
      <c r="G7" s="326">
        <v>0.185</v>
      </c>
      <c r="H7" s="440">
        <v>0.14099999999999999</v>
      </c>
      <c r="I7" s="440">
        <v>7.5999999999999998E-2</v>
      </c>
      <c r="J7" s="440">
        <v>5.4000000000000006E-2</v>
      </c>
      <c r="K7" s="440">
        <v>5.7000000000000002E-2</v>
      </c>
      <c r="L7" s="440">
        <v>3.5000000000000003E-2</v>
      </c>
    </row>
    <row r="8" spans="1:12" ht="33.65" customHeight="1">
      <c r="A8" s="107" t="s">
        <v>817</v>
      </c>
      <c r="B8" s="326">
        <v>1.0999999999999999E-2</v>
      </c>
      <c r="C8" s="326">
        <v>8.9999999999999993E-3</v>
      </c>
      <c r="D8" s="326">
        <v>1.2999999999999999E-2</v>
      </c>
      <c r="E8" s="326">
        <v>0.01</v>
      </c>
      <c r="F8" s="326">
        <v>1.0999999999999999E-2</v>
      </c>
      <c r="G8" s="326">
        <v>1.6E-2</v>
      </c>
      <c r="H8" s="440">
        <v>0.01</v>
      </c>
      <c r="I8" s="440">
        <v>8.9999999999999993E-3</v>
      </c>
      <c r="J8" s="440">
        <v>9.0000000000000011E-3</v>
      </c>
      <c r="K8" s="440">
        <v>6.0000000000000001E-3</v>
      </c>
      <c r="L8" s="440">
        <v>1.3000000000000001E-2</v>
      </c>
    </row>
    <row r="9" spans="1:12" ht="33.65" customHeight="1">
      <c r="A9" s="107" t="s">
        <v>818</v>
      </c>
      <c r="B9" s="326">
        <v>5.0000000000000001E-3</v>
      </c>
      <c r="C9" s="326">
        <v>2.1999999999999999E-2</v>
      </c>
      <c r="D9" s="326">
        <v>1.2E-2</v>
      </c>
      <c r="E9" s="326">
        <v>1.6E-2</v>
      </c>
      <c r="F9" s="326">
        <v>0.02</v>
      </c>
      <c r="G9" s="326">
        <v>1.7000000000000001E-2</v>
      </c>
      <c r="H9" s="440">
        <v>2.8000000000000001E-2</v>
      </c>
      <c r="I9" s="440">
        <v>2.1999999999999999E-2</v>
      </c>
      <c r="J9" s="440">
        <v>1.6E-2</v>
      </c>
      <c r="K9" s="440">
        <v>1.4999999999999999E-2</v>
      </c>
      <c r="L9" s="440">
        <v>1.3000000000000001E-2</v>
      </c>
    </row>
    <row r="10" spans="1:12" ht="33.65" customHeight="1">
      <c r="A10" s="107" t="s">
        <v>822</v>
      </c>
      <c r="B10" s="325" t="s">
        <v>442</v>
      </c>
      <c r="C10" s="325" t="s">
        <v>443</v>
      </c>
      <c r="D10" s="325" t="s">
        <v>642</v>
      </c>
      <c r="E10" s="325" t="s">
        <v>643</v>
      </c>
      <c r="F10" s="325" t="s">
        <v>778</v>
      </c>
      <c r="G10" s="325" t="s">
        <v>821</v>
      </c>
      <c r="H10" s="441" t="s">
        <v>976</v>
      </c>
      <c r="I10" s="441" t="s">
        <v>998</v>
      </c>
      <c r="J10" s="441" t="s">
        <v>1086</v>
      </c>
      <c r="K10" s="441" t="s">
        <v>1087</v>
      </c>
      <c r="L10" s="441" t="s">
        <v>1088</v>
      </c>
    </row>
    <row r="11" spans="1:12" ht="33.65" customHeight="1">
      <c r="A11" s="107" t="s">
        <v>280</v>
      </c>
      <c r="B11" s="326">
        <v>9.2999999999999999E-2</v>
      </c>
      <c r="C11" s="326">
        <v>0.11899999999999999</v>
      </c>
      <c r="D11" s="326">
        <v>0.23499999999999999</v>
      </c>
      <c r="E11" s="326">
        <v>0.44</v>
      </c>
      <c r="F11" s="326">
        <v>0.621</v>
      </c>
      <c r="G11" s="326">
        <v>0.78900000000000003</v>
      </c>
      <c r="H11" s="440">
        <v>0.85099999999999998</v>
      </c>
      <c r="I11" s="440">
        <v>0.89</v>
      </c>
      <c r="J11" s="440">
        <v>0.92799999999999994</v>
      </c>
      <c r="K11" s="440">
        <v>0.92700000000000005</v>
      </c>
      <c r="L11" s="440">
        <v>0.92700000000000005</v>
      </c>
    </row>
    <row r="12" spans="1:12" ht="33.65" customHeight="1">
      <c r="A12" s="107" t="s">
        <v>132</v>
      </c>
      <c r="B12" s="326">
        <v>0.88400000000000001</v>
      </c>
      <c r="C12" s="326">
        <v>0.84699999999999998</v>
      </c>
      <c r="D12" s="326">
        <v>0.73699999999999999</v>
      </c>
      <c r="E12" s="326">
        <v>0.52700000000000002</v>
      </c>
      <c r="F12" s="326">
        <v>0.34300000000000003</v>
      </c>
      <c r="G12" s="326">
        <v>0.16900000000000001</v>
      </c>
      <c r="H12" s="440">
        <v>0.109</v>
      </c>
      <c r="I12" s="440">
        <v>8.3000000000000004E-2</v>
      </c>
      <c r="J12" s="440">
        <v>4.4999999999999998E-2</v>
      </c>
      <c r="K12" s="440">
        <v>3.7999999999999999E-2</v>
      </c>
      <c r="L12" s="440">
        <v>4.2000000000000003E-2</v>
      </c>
    </row>
    <row r="13" spans="1:12" ht="33.65" customHeight="1">
      <c r="A13" s="107" t="s">
        <v>817</v>
      </c>
      <c r="B13" s="326">
        <v>1.4E-2</v>
      </c>
      <c r="C13" s="326">
        <v>1.2E-2</v>
      </c>
      <c r="D13" s="326">
        <v>1.0999999999999999E-2</v>
      </c>
      <c r="E13" s="326">
        <v>0.02</v>
      </c>
      <c r="F13" s="326">
        <v>2.1999999999999999E-2</v>
      </c>
      <c r="G13" s="326">
        <v>2.5000000000000001E-2</v>
      </c>
      <c r="H13" s="440">
        <v>2.1000000000000001E-2</v>
      </c>
      <c r="I13" s="440">
        <v>1.4E-2</v>
      </c>
      <c r="J13" s="440">
        <v>0.01</v>
      </c>
      <c r="K13" s="440">
        <v>1.6E-2</v>
      </c>
      <c r="L13" s="440">
        <v>2.1000000000000001E-2</v>
      </c>
    </row>
    <row r="14" spans="1:12" ht="33.65" customHeight="1">
      <c r="A14" s="107" t="s">
        <v>818</v>
      </c>
      <c r="B14" s="326">
        <v>0.01</v>
      </c>
      <c r="C14" s="326">
        <v>2.1999999999999999E-2</v>
      </c>
      <c r="D14" s="326">
        <v>1.7999999999999999E-2</v>
      </c>
      <c r="E14" s="326">
        <v>1.2999999999999999E-2</v>
      </c>
      <c r="F14" s="326">
        <v>1.4E-2</v>
      </c>
      <c r="G14" s="326">
        <v>1.7000000000000001E-2</v>
      </c>
      <c r="H14" s="440">
        <v>0.02</v>
      </c>
      <c r="I14" s="440">
        <v>1.2999999999999999E-2</v>
      </c>
      <c r="J14" s="440">
        <v>1.7000000000000001E-2</v>
      </c>
      <c r="K14" s="440">
        <v>1.9E-2</v>
      </c>
      <c r="L14" s="440">
        <v>0.01</v>
      </c>
    </row>
  </sheetData>
  <hyperlinks>
    <hyperlink ref="A4" location="Contents!A1" display="&lt;&lt; link back to contents &gt;&gt;"/>
  </hyperlinks>
  <pageMargins left="0.7" right="0.7" top="0.75" bottom="0.75" header="0.3" footer="0.3"/>
  <tableParts count="2">
    <tablePart r:id="rId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7"/>
  <sheetViews>
    <sheetView showGridLines="0" workbookViewId="0">
      <selection activeCell="X9" sqref="X9"/>
    </sheetView>
  </sheetViews>
  <sheetFormatPr defaultColWidth="8.7265625" defaultRowHeight="15.5"/>
  <cols>
    <col min="1" max="1" width="42.453125" style="4" customWidth="1"/>
    <col min="2" max="2" width="8.7265625" style="4" customWidth="1"/>
    <col min="3" max="4" width="9.26953125" style="4" customWidth="1"/>
    <col min="5" max="5" width="8.7265625" style="4"/>
    <col min="6" max="6" width="9.453125" style="4" customWidth="1"/>
    <col min="7" max="7" width="9.26953125" style="4" customWidth="1"/>
    <col min="8" max="8" width="8.7265625" style="4" customWidth="1"/>
    <col min="9" max="9" width="9.453125" style="4" customWidth="1"/>
    <col min="10" max="10" width="9.26953125" style="4" customWidth="1"/>
    <col min="11" max="11" width="9" style="4" customWidth="1"/>
    <col min="12" max="12" width="9.26953125" style="4" customWidth="1"/>
    <col min="13" max="13" width="9" style="4" customWidth="1"/>
    <col min="14" max="14" width="7.26953125" style="4" customWidth="1"/>
    <col min="15" max="16" width="8.7265625" style="4"/>
    <col min="17" max="17" width="10.7265625" style="4" customWidth="1"/>
    <col min="18" max="16384" width="8.7265625" style="4"/>
  </cols>
  <sheetData>
    <row r="1" spans="1:109" s="3" customFormat="1" ht="22.5" customHeight="1" thickBot="1">
      <c r="A1" s="115" t="s">
        <v>1107</v>
      </c>
      <c r="B1" s="23"/>
      <c r="C1" s="23"/>
      <c r="D1" s="23"/>
      <c r="E1" s="23"/>
      <c r="F1" s="23"/>
      <c r="G1" s="23"/>
      <c r="H1" s="23"/>
    </row>
    <row r="2" spans="1:109" s="3" customFormat="1" ht="22.5" customHeight="1" thickTop="1">
      <c r="A2" s="114" t="s">
        <v>500</v>
      </c>
      <c r="B2" s="23"/>
      <c r="C2" s="23"/>
      <c r="D2" s="23"/>
      <c r="E2" s="23"/>
      <c r="F2" s="23"/>
      <c r="G2" s="23"/>
      <c r="H2" s="23"/>
    </row>
    <row r="3" spans="1:109" s="3" customFormat="1" ht="21" customHeight="1">
      <c r="A3" s="46" t="s">
        <v>971</v>
      </c>
      <c r="B3" s="23"/>
      <c r="C3" s="23"/>
      <c r="D3" s="23"/>
      <c r="E3" s="23"/>
      <c r="F3" s="23"/>
      <c r="G3" s="23"/>
      <c r="H3" s="23"/>
      <c r="I3" s="23"/>
      <c r="J3" s="23"/>
      <c r="K3" s="23"/>
      <c r="L3" s="23"/>
      <c r="M3" s="23"/>
      <c r="N3" s="23"/>
    </row>
    <row r="4" spans="1:109" s="3" customFormat="1" ht="21" customHeight="1">
      <c r="A4" s="46" t="s">
        <v>1121</v>
      </c>
      <c r="B4" s="23"/>
      <c r="C4" s="23"/>
      <c r="D4" s="23"/>
      <c r="E4" s="23"/>
      <c r="F4" s="23"/>
      <c r="G4" s="23"/>
      <c r="H4" s="23"/>
      <c r="I4" s="23"/>
      <c r="J4" s="23"/>
      <c r="K4" s="23"/>
      <c r="L4" s="23"/>
      <c r="M4" s="23"/>
      <c r="N4" s="23"/>
    </row>
    <row r="5" spans="1:109" s="113" customFormat="1" ht="22.5" customHeight="1">
      <c r="A5" s="114" t="s">
        <v>142</v>
      </c>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row>
    <row r="6" spans="1:109" s="3" customFormat="1" ht="21.65" customHeight="1">
      <c r="A6" s="5" t="s">
        <v>97</v>
      </c>
    </row>
    <row r="7" spans="1:109" s="3" customFormat="1" ht="14">
      <c r="A7" s="131" t="s">
        <v>323</v>
      </c>
      <c r="B7" s="145" t="s">
        <v>426</v>
      </c>
      <c r="C7" s="145" t="s">
        <v>427</v>
      </c>
      <c r="D7" s="145" t="s">
        <v>428</v>
      </c>
      <c r="E7" s="145" t="s">
        <v>429</v>
      </c>
      <c r="F7" s="145" t="s">
        <v>430</v>
      </c>
      <c r="G7" s="145" t="s">
        <v>431</v>
      </c>
      <c r="H7" s="145" t="s">
        <v>432</v>
      </c>
      <c r="I7" s="145" t="s">
        <v>433</v>
      </c>
      <c r="J7" s="145" t="s">
        <v>434</v>
      </c>
      <c r="K7" s="145" t="s">
        <v>441</v>
      </c>
      <c r="L7" s="145" t="s">
        <v>442</v>
      </c>
      <c r="M7" s="145" t="s">
        <v>443</v>
      </c>
      <c r="N7" s="145" t="s">
        <v>642</v>
      </c>
      <c r="O7" s="145" t="s">
        <v>643</v>
      </c>
      <c r="P7" s="145" t="s">
        <v>778</v>
      </c>
      <c r="Q7" s="145" t="s">
        <v>821</v>
      </c>
      <c r="R7" s="145" t="s">
        <v>976</v>
      </c>
      <c r="S7" s="145" t="s">
        <v>998</v>
      </c>
      <c r="T7" s="464" t="s">
        <v>1086</v>
      </c>
      <c r="U7" s="464" t="s">
        <v>1087</v>
      </c>
      <c r="V7" s="464" t="s">
        <v>1088</v>
      </c>
      <c r="W7" s="477" t="s">
        <v>1214</v>
      </c>
      <c r="X7" s="477" t="s">
        <v>1215</v>
      </c>
      <c r="Y7" s="477" t="s">
        <v>1216</v>
      </c>
    </row>
    <row r="8" spans="1:109" s="3" customFormat="1" ht="14">
      <c r="A8" s="3" t="s">
        <v>179</v>
      </c>
      <c r="B8" s="85">
        <v>0</v>
      </c>
      <c r="C8" s="85">
        <v>7.9504808744951666E-3</v>
      </c>
      <c r="D8" s="85">
        <v>2.9777951996560716E-2</v>
      </c>
      <c r="E8" s="85">
        <v>6.3299829319313425E-2</v>
      </c>
      <c r="F8" s="85">
        <v>7.7062388432318163E-2</v>
      </c>
      <c r="G8" s="85">
        <v>4.8708472813474568E-2</v>
      </c>
      <c r="H8" s="85">
        <v>2.7997153216930141E-2</v>
      </c>
      <c r="I8" s="85">
        <v>1.8650252985596461E-2</v>
      </c>
      <c r="J8" s="85">
        <v>9.884960079737392E-3</v>
      </c>
      <c r="K8" s="85">
        <v>1.4824656649819962E-3</v>
      </c>
      <c r="L8" s="85">
        <v>6.6541029662583236E-3</v>
      </c>
      <c r="M8" s="85">
        <v>9.6860514384976525E-3</v>
      </c>
      <c r="N8" s="85">
        <v>2.4594899938997609E-2</v>
      </c>
      <c r="O8" s="85">
        <v>2.7641051037219099E-2</v>
      </c>
      <c r="P8" s="85">
        <v>5.2237949295210688E-2</v>
      </c>
      <c r="Q8" s="85">
        <v>8.5974051503833249E-2</v>
      </c>
      <c r="R8" s="85">
        <v>6.7634362005828591E-2</v>
      </c>
      <c r="S8" s="85">
        <v>5.9653061306072591E-2</v>
      </c>
      <c r="T8" s="85">
        <v>0.03</v>
      </c>
      <c r="U8" s="85">
        <v>3.0577517336992089E-2</v>
      </c>
      <c r="V8" s="85">
        <v>0.02</v>
      </c>
      <c r="W8" s="504">
        <v>0.02</v>
      </c>
      <c r="X8" s="504">
        <v>0.02</v>
      </c>
      <c r="Y8" s="504">
        <v>0.03</v>
      </c>
    </row>
    <row r="9" spans="1:109" s="3" customFormat="1" ht="14"/>
    <row r="10" spans="1:109" s="3" customFormat="1" ht="14"/>
    <row r="11" spans="1:109" s="3" customFormat="1" ht="14"/>
    <row r="12" spans="1:109" s="3" customFormat="1" ht="14"/>
    <row r="13" spans="1:109" s="3" customFormat="1" ht="14"/>
    <row r="14" spans="1:109" s="3" customFormat="1" ht="14"/>
    <row r="15" spans="1:109" s="3" customFormat="1" ht="14"/>
    <row r="16" spans="1:109" s="3" customFormat="1" ht="14"/>
    <row r="17" s="3" customFormat="1" ht="14"/>
    <row r="18" s="3" customFormat="1" ht="14"/>
    <row r="19" s="3" customFormat="1" ht="14"/>
    <row r="20" s="3" customFormat="1" ht="14"/>
    <row r="21" s="3" customFormat="1" ht="14"/>
    <row r="22" s="3" customFormat="1" ht="14"/>
    <row r="23" s="3" customFormat="1" ht="14"/>
    <row r="24" s="3" customFormat="1" ht="14"/>
    <row r="25" s="3" customFormat="1" ht="14"/>
    <row r="26" s="3" customFormat="1" ht="14"/>
    <row r="27" s="3" customFormat="1" ht="14"/>
  </sheetData>
  <hyperlinks>
    <hyperlink ref="A6" location="Contents!A1" display="&lt;&lt; link back to contents &gt;&gt;"/>
  </hyperlink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140</vt:i4>
      </vt:variant>
    </vt:vector>
  </HeadingPairs>
  <TitlesOfParts>
    <vt:vector size="140" baseType="lpstr">
      <vt:lpstr>Introduction</vt:lpstr>
      <vt:lpstr>Contents</vt:lpstr>
      <vt:lpstr>Contact</vt:lpstr>
      <vt:lpstr>WQI visuals 20-21</vt:lpstr>
      <vt:lpstr>WQI visuals 21-22</vt:lpstr>
      <vt:lpstr>WQI</vt:lpstr>
      <vt:lpstr>Time series</vt:lpstr>
      <vt:lpstr>Change year on year</vt:lpstr>
      <vt:lpstr>Sources</vt:lpstr>
      <vt:lpstr>COVID Impact</vt:lpstr>
      <vt:lpstr>S75 emp in tourism</vt:lpstr>
      <vt:lpstr>Redundancies</vt:lpstr>
      <vt:lpstr>Redundancies chart</vt:lpstr>
      <vt:lpstr>Cruise Ships Monthly</vt:lpstr>
      <vt:lpstr>Cruise Ships 12MR</vt:lpstr>
      <vt:lpstr>Cruise Chart</vt:lpstr>
      <vt:lpstr>UK Travel abroad</vt:lpstr>
      <vt:lpstr>UK Travel abroad chart</vt:lpstr>
      <vt:lpstr>Overseas visits</vt:lpstr>
      <vt:lpstr>Overseas visits chart</vt:lpstr>
      <vt:lpstr>airsea monthly</vt:lpstr>
      <vt:lpstr>airsea 12 monthly</vt:lpstr>
      <vt:lpstr>airseachart</vt:lpstr>
      <vt:lpstr>Total NI overnight trips</vt:lpstr>
      <vt:lpstr>NI overnight trips chart</vt:lpstr>
      <vt:lpstr>NI overnight trips by dest</vt:lpstr>
      <vt:lpstr>overnight trips des chart</vt:lpstr>
      <vt:lpstr>Travel Survey</vt:lpstr>
      <vt:lpstr>Travel survey chart</vt:lpstr>
      <vt:lpstr>ROI Overnight trips</vt:lpstr>
      <vt:lpstr>ROI Overnight chart</vt:lpstr>
      <vt:lpstr>NI IE Traffic</vt:lpstr>
      <vt:lpstr>NI IE traffic change</vt:lpstr>
      <vt:lpstr>NI IE Traffic chart</vt:lpstr>
      <vt:lpstr>air passenger flow</vt:lpstr>
      <vt:lpstr>APF chart</vt:lpstr>
      <vt:lpstr>domestic air flow</vt:lpstr>
      <vt:lpstr>DAF Chart</vt:lpstr>
      <vt:lpstr>international air flow</vt:lpstr>
      <vt:lpstr>international air flow chart</vt:lpstr>
      <vt:lpstr>Online job posting</vt:lpstr>
      <vt:lpstr>notes on Work quality indicator</vt:lpstr>
      <vt:lpstr>WQI Earnings</vt:lpstr>
      <vt:lpstr>WQI Job Security</vt:lpstr>
      <vt:lpstr>WQI Over_Under</vt:lpstr>
      <vt:lpstr>WQI Job Satisfaction</vt:lpstr>
      <vt:lpstr>WQI Job Per </vt:lpstr>
      <vt:lpstr>WQI Dec Making</vt:lpstr>
      <vt:lpstr>WQI career progression</vt:lpstr>
      <vt:lpstr>WQI Flexibility</vt:lpstr>
      <vt:lpstr>hours worked ASHE</vt:lpstr>
      <vt:lpstr>hours worked chart</vt:lpstr>
      <vt:lpstr>weekly pay</vt:lpstr>
      <vt:lpstr>weekly pay chart</vt:lpstr>
      <vt:lpstr>S75 notes</vt:lpstr>
      <vt:lpstr>Nation Brands Index - ranking</vt:lpstr>
      <vt:lpstr>NBI rank chart</vt:lpstr>
      <vt:lpstr>Nation Brands Index Score</vt:lpstr>
      <vt:lpstr>NBI score chart</vt:lpstr>
      <vt:lpstr>TNI 360</vt:lpstr>
      <vt:lpstr>spending</vt:lpstr>
      <vt:lpstr>cost of living</vt:lpstr>
      <vt:lpstr>Hotels rooms</vt:lpstr>
      <vt:lpstr>Hotel rooms chart</vt:lpstr>
      <vt:lpstr>B&amp;B rooms</vt:lpstr>
      <vt:lpstr>B&amp;B rooms chart</vt:lpstr>
      <vt:lpstr>TIL SOAR</vt:lpstr>
      <vt:lpstr>businesses</vt:lpstr>
      <vt:lpstr>businesses chart</vt:lpstr>
      <vt:lpstr>SC Questions</vt:lpstr>
      <vt:lpstr>SC Occupancy</vt:lpstr>
      <vt:lpstr>SC Occupancy chart</vt:lpstr>
      <vt:lpstr>SC Stock</vt:lpstr>
      <vt:lpstr>TNI Consumer Sentiment Analysis</vt:lpstr>
      <vt:lpstr>employees</vt:lpstr>
      <vt:lpstr>employees chart</vt:lpstr>
      <vt:lpstr>Hotel stock</vt:lpstr>
      <vt:lpstr>Accommodation stock</vt:lpstr>
      <vt:lpstr>Top 10 attractions</vt:lpstr>
      <vt:lpstr>Top 10 Parks-Forests-Gardens</vt:lpstr>
      <vt:lpstr>Top 10 Paid Visitor Attraction</vt:lpstr>
      <vt:lpstr>Top 10 Free Visitor Attraction</vt:lpstr>
      <vt:lpstr>NI High Street Scheme-expenditu</vt:lpstr>
      <vt:lpstr>NI HSS - expend chart</vt:lpstr>
      <vt:lpstr>NI High Street Scheme-transacti</vt:lpstr>
      <vt:lpstr>NI HSS - transaction chart</vt:lpstr>
      <vt:lpstr>NI High Street Scheme-av spend</vt:lpstr>
      <vt:lpstr>NI HSS - av spend chart</vt:lpstr>
      <vt:lpstr>Challenges_food_and_drink</vt:lpstr>
      <vt:lpstr>google trends</vt:lpstr>
      <vt:lpstr>NI Intention to travel</vt:lpstr>
      <vt:lpstr>NI Intention to Travel chart</vt:lpstr>
      <vt:lpstr>UK restrictions understood</vt:lpstr>
      <vt:lpstr>UK Res follow COVID restriction</vt:lpstr>
      <vt:lpstr>Travellers Testing</vt:lpstr>
      <vt:lpstr>Travellers SD safety journey</vt:lpstr>
      <vt:lpstr>Travellers SD airports</vt:lpstr>
      <vt:lpstr>Travellers receive vaccine</vt:lpstr>
      <vt:lpstr>COVIDOP left house</vt:lpstr>
      <vt:lpstr>COVIDOP left house chart</vt:lpstr>
      <vt:lpstr>COVIDOP affect you</vt:lpstr>
      <vt:lpstr>COVID affect you chart</vt:lpstr>
      <vt:lpstr>COVIDOP left house other</vt:lpstr>
      <vt:lpstr>COVIDOP left houseOth Chart</vt:lpstr>
      <vt:lpstr>TNI Industry Barometer</vt:lpstr>
      <vt:lpstr>NI Cancelled trips</vt:lpstr>
      <vt:lpstr>NI cancelled trips chart</vt:lpstr>
      <vt:lpstr>NI Cancelled tip destination</vt:lpstr>
      <vt:lpstr>NI cancelled trip dest chart</vt:lpstr>
      <vt:lpstr>House prices</vt:lpstr>
      <vt:lpstr>ITT CSO</vt:lpstr>
      <vt:lpstr>COVIDOP NI Summer Hols 2020</vt:lpstr>
      <vt:lpstr>COVIDOP Summer hols chart</vt:lpstr>
      <vt:lpstr>COVIDOP Summer Hols 2021</vt:lpstr>
      <vt:lpstr>COVIDOP Summer Hols 2021 chart</vt:lpstr>
      <vt:lpstr>COVIDOP Usual Summer Hols</vt:lpstr>
      <vt:lpstr>COVIDOP Usual Summer Hols Chart</vt:lpstr>
      <vt:lpstr>COVIDOP affect FF</vt:lpstr>
      <vt:lpstr>COVIDOP affect FF chart</vt:lpstr>
      <vt:lpstr>COVIDOP refund</vt:lpstr>
      <vt:lpstr>COVIDOP refund chart</vt:lpstr>
      <vt:lpstr>COVIDOP park</vt:lpstr>
      <vt:lpstr>COVIDOP park chart</vt:lpstr>
      <vt:lpstr>Nation Brands Index COVID</vt:lpstr>
      <vt:lpstr>NBI COVID chart</vt:lpstr>
      <vt:lpstr>NBI Country breakdown COVID</vt:lpstr>
      <vt:lpstr>NBI Country COVID response char</vt:lpstr>
      <vt:lpstr>NBI 2021 handle healthcare ove</vt:lpstr>
      <vt:lpstr>NBI 2021 handle healthcare coun</vt:lpstr>
      <vt:lpstr>reasons not open in Jul</vt:lpstr>
      <vt:lpstr>Reasons not open J chart</vt:lpstr>
      <vt:lpstr>Tourism Related Industries</vt:lpstr>
      <vt:lpstr>ASHE - furlough</vt:lpstr>
      <vt:lpstr>ASHE Furlough chart</vt:lpstr>
      <vt:lpstr>ASHE red furlough</vt:lpstr>
      <vt:lpstr>ASHE red furlough chart</vt:lpstr>
      <vt:lpstr>furlough scheme</vt:lpstr>
      <vt:lpstr>fulough scheme chart</vt:lpstr>
      <vt:lpstr>Motorhome ownership</vt:lpstr>
      <vt:lpstr>Red Green Amber list impact</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O'Kane, Patrick</cp:lastModifiedBy>
  <dcterms:created xsi:type="dcterms:W3CDTF">2020-11-23T15:14:39Z</dcterms:created>
  <dcterms:modified xsi:type="dcterms:W3CDTF">2023-12-06T10:51:24Z</dcterms:modified>
</cp:coreProperties>
</file>