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2347870\Documents\Uploads\Annual tables\2023\"/>
    </mc:Choice>
  </mc:AlternateContent>
  <xr:revisionPtr revIDLastSave="0" documentId="8_{EC9FF644-0926-4787-BCB4-4F2C316A9B38}" xr6:coauthVersionLast="47" xr6:coauthVersionMax="47" xr10:uidLastSave="{00000000-0000-0000-0000-000000000000}"/>
  <bookViews>
    <workbookView xWindow="-108" yWindow="-108" windowWidth="23256" windowHeight="12456" xr2:uid="{00000000-000D-0000-FFFF-FFFF00000000}"/>
  </bookViews>
  <sheets>
    <sheet name="Cover Sheet" sheetId="1" r:id="rId1"/>
    <sheet name="Table of Contents" sheetId="2" r:id="rId2"/>
    <sheet name="Notes" sheetId="3" r:id="rId3"/>
    <sheet name="NI" sheetId="4" r:id="rId4"/>
    <sheet name="PC" sheetId="5" r:id="rId5"/>
    <sheet name="LGD" sheetId="6" r:id="rId6"/>
    <sheet name="Deprivation" sheetId="7" r:id="rId7"/>
    <sheet name="Urban_rural" sheetId="8" r:id="rId8"/>
    <sheet name="Sex" sheetId="9" r:id="rId9"/>
    <sheet name="Age" sheetId="10" r:id="rId10"/>
    <sheet name="Marital_status" sheetId="11" r:id="rId11"/>
    <sheet name="Religion" sheetId="12" r:id="rId12"/>
    <sheet name="Disability" sheetId="13" r:id="rId13"/>
    <sheet name="Dependents" sheetId="14" r:id="rId14"/>
    <sheet name="Racial_group" sheetId="15" r:id="rId15"/>
    <sheet name="Data_not_availabl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3" i="2" l="1"/>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<sst xmlns="http://schemas.openxmlformats.org/spreadsheetml/2006/main" count="1558" uniqueCount="226">
  <si>
    <t>Labour Market Status - sub population breakdowns, NI</t>
  </si>
  <si>
    <t>The Labour Force Survey</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</si>
  <si>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t>
  </si>
  <si>
    <t>Data was taken from the annual dataset from the Labour Force Survey.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2,500 households, made up of five 'waves', each containing approximately 500 private households, with a total of around 4000 individuals.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</si>
  <si>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</si>
  <si>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t>
  </si>
  <si>
    <t>Dependents</t>
  </si>
  <si>
    <t>Please note that the information related to dependants is based on Labour Force Survey household datasets (as opposed to the person-level datasets used for the rest of the sub-population tables), the household dataset uses a different weighting methodology to the person-level dataset. Further information is available in section 10.5 in Volume 1 of the Labour Force Survey User Guidance</t>
  </si>
  <si>
    <t>Labour Force Survey User Guidance</t>
  </si>
  <si>
    <t>Unemployment data</t>
  </si>
  <si>
    <t>Unemployment data at local government district and parlimentary constituency level is unavailable prior to 2019 due to smaller sample sizes. Where this is the case the cells have been marked with [u] for unavailable.</t>
  </si>
  <si>
    <t>Publication dates</t>
  </si>
  <si>
    <t>The data tables within this spreadsheet were published at 9.30am on 09 July 2024</t>
  </si>
  <si>
    <t>Notes, shading, no data and rounding</t>
  </si>
  <si>
    <t>Some cells in the tables refer to notes which can be found in the notes worksheet. Note markers are presented in square brackets, for example: [Note 1]. 
Shaded estimates are based on a small sample size. This may result in less precise estimates, which should be used with caution. Unshaded estimates are based on a larger sample size. This is likely to result in estimates of higher precision, although they will still be subject to some sampling variability. 
Estimates under a cell count of 3 are disclosive and therefore suppressed and are identified by [d] in the cell, if applicable.
Where data is unavailable the shorthand [u] has been used.
Figures are rounded to the nearest thousand and therefore may not sum.</t>
  </si>
  <si>
    <t>LFS revisions</t>
  </si>
  <si>
    <t>Background information - LFS</t>
  </si>
  <si>
    <t>Impact of reweighting on Labour Force Survey key indicators, UK: 2022</t>
  </si>
  <si>
    <t>More information on the revision policy concerning labour market statistics can be found through the following link:</t>
  </si>
  <si>
    <t>Revisions policies for labour market statistics</t>
  </si>
  <si>
    <t>More NI labour market data</t>
  </si>
  <si>
    <t>Labour Market and Social Welfare</t>
  </si>
  <si>
    <t>UK employment and labour market data</t>
  </si>
  <si>
    <t>ONS employment and labour market statistics</t>
  </si>
  <si>
    <t>Further information on using labour market statistics can be found on the Office for National Statistics (ONS) website:</t>
  </si>
  <si>
    <t>Labour Force Survey Quality and Methodology</t>
  </si>
  <si>
    <t>Guide to Labour Market Statistics</t>
  </si>
  <si>
    <t>Glossary</t>
  </si>
  <si>
    <t>For further information contact:</t>
  </si>
  <si>
    <t>lfs@finance-ni.gov.uk</t>
  </si>
  <si>
    <t>Table of contents</t>
  </si>
  <si>
    <t>Worksheet name</t>
  </si>
  <si>
    <t>Table no.</t>
  </si>
  <si>
    <t>Table name</t>
  </si>
  <si>
    <t>Notes</t>
  </si>
  <si>
    <t>Notes and definitions</t>
  </si>
  <si>
    <t>NI</t>
  </si>
  <si>
    <t>Table 1a: Labour Market Status, NI, number, 2006 to 2023</t>
  </si>
  <si>
    <t>Table 1b: Labour Market Status, NI, percentage, 2006 to 2023</t>
  </si>
  <si>
    <t>PC</t>
  </si>
  <si>
    <t>Table 2a: Labour market status, Belfast East, number and percentage, 2014 to 2023</t>
  </si>
  <si>
    <t>Table 2b: Labour market status, Belfast North, number and percentage, 2014 to 2023</t>
  </si>
  <si>
    <t>Table 2c: Labour market status, Belfast South, number and percentage, 2014 to 2023</t>
  </si>
  <si>
    <t>Table 2d: Labour market status, Belfast West, number and percentage, 2014 to 2023</t>
  </si>
  <si>
    <t>Table 2e: Labour market status, East Antrim, number and percentage, 2014 to 2023</t>
  </si>
  <si>
    <t>Table 2f: Labour market status, East Londonderry, number and percentage, 2014 to 2023</t>
  </si>
  <si>
    <t>Table 2g: Labour market status, Fermanagh and South Tyrone, number and percentage, 2014 to 2023</t>
  </si>
  <si>
    <t>Table 2h: Labour market status, Foyle, number and percentage, 2014 to 2023</t>
  </si>
  <si>
    <t>Table 2i: Labour market status, Lagan Valley, number and percentage, 2014 to 2023</t>
  </si>
  <si>
    <t>Table 2j: Labour market status, Mid Ulster, number and percentage, 2014 to 2023</t>
  </si>
  <si>
    <t>Table 2k: Labour market status, Newry and Armagh, number and percentage, 2014 to 2023</t>
  </si>
  <si>
    <t>Table 2l: Labour market status, North Antrim, number and percentage, 2014 to 2023</t>
  </si>
  <si>
    <t>Table 2m: Labour market status, North Down, number and percentage, 2014 to 2023</t>
  </si>
  <si>
    <t>Table 2n: Labour market status, South Antrim, number and percentage, 2014 to 2023</t>
  </si>
  <si>
    <t>Table 2o: Labour market status, South Down, number and percentage, 2014 to 2023</t>
  </si>
  <si>
    <t>Table 2p: Labour market status, Strangford, number and percentage, 2014 to 2023</t>
  </si>
  <si>
    <t>Table 2q: Labour market status, Upper Bann, number and percentage, 2014 to 2023</t>
  </si>
  <si>
    <t>Table 2r: Labour market status, West Tyrone, number and percentage, 2014 to 2023</t>
  </si>
  <si>
    <t>LGD</t>
  </si>
  <si>
    <t>Table 3a: Labour market status, Antrim and Newtownabbey, number and percentage, 2009 to 2023</t>
  </si>
  <si>
    <t>Table 3b: Labour market status, Ards and North Down, number and percentage, 2009 to 2023</t>
  </si>
  <si>
    <t>Table 3c: Labour market status, Armagh City Banbridge and Craigavon, number and percentage, 2009 to 2023</t>
  </si>
  <si>
    <t>Table 3d: Labour market status, Belfast, number and percentage, 2009 to 2023</t>
  </si>
  <si>
    <t>Table 3e: Labour market status, Causeway Coast and Glens, number and percentage, 2009 to 2023</t>
  </si>
  <si>
    <t>Table 3f: Labour market status, Derry City and Strabane, number and percentage, 2009 to 2023</t>
  </si>
  <si>
    <t>Table 3g: Labour market status, Fermanagh and Omagh, number and percentage, 2009 to 2023</t>
  </si>
  <si>
    <t>Table 3h: Labour market status, Lisburn and Castlereagh, number and percentage, 2009 to 2023</t>
  </si>
  <si>
    <t>Table 3i: Labour market status, Mid and East Antrim, number and percentage, 2009 to 2023</t>
  </si>
  <si>
    <t>Table 3j: Labour market status, Mid Ulster, number and percentage, 2009 to 2023</t>
  </si>
  <si>
    <t>Table 3k: Labour market status, Newry Mourne and Down, number and percentage, 2009 to 2023</t>
  </si>
  <si>
    <t>Deprivation</t>
  </si>
  <si>
    <t>Table 4a: Labour market status by Q1 (most deprived) Deprivation Quintile, number and percentage, 2014 to 2023</t>
  </si>
  <si>
    <t>Table 4b: Labour market status by Q2 Deprivation Quintile, number and percentage, 2014 to 2023</t>
  </si>
  <si>
    <t>Table 4c: Labour market status by Q3 Deprivation Quintile, number and percentage, 2014 to 2023</t>
  </si>
  <si>
    <t>Table 4d: Labour market status by Q4 Deprivation Quintile, number and percentage, 2014 to 2023</t>
  </si>
  <si>
    <t>Table 4e: Labour market status by Q5 (least deprived) Deprivation Quintile, number and percentage, 2014 to 2023</t>
  </si>
  <si>
    <t>Urban_rural</t>
  </si>
  <si>
    <t>Table 5a: Labour market status, Urban, number and percentage, 2014 to 2023</t>
  </si>
  <si>
    <t>Table 5b: Labour market status, Rural, number and percentage, 2014 to 2023</t>
  </si>
  <si>
    <t>Sex</t>
  </si>
  <si>
    <t>Table 6a: Labour market status, Male, number and percentage, 2006 to 2023</t>
  </si>
  <si>
    <t>Table 6b: Labour market status, Female, number and percentage, 2006 to 2023</t>
  </si>
  <si>
    <t>Age</t>
  </si>
  <si>
    <t>Table 7a: Labour market status, aged 16 to 24, number and percentage, 2006 to 2023</t>
  </si>
  <si>
    <t>Table 7b: Labour market status, aged 25 to 34, number and percentage, 2006 to 2023</t>
  </si>
  <si>
    <t>Table 7c: Labour market status, aged 35 to 49, number and percentage, 2006 to 2023</t>
  </si>
  <si>
    <t>Table 7d: Labour market status, aged 50 to 64, number and percentage, 2006 to 2023</t>
  </si>
  <si>
    <t>Table 7e: Labour market status, aged 65 and over, number and percentage, 2006 to 2023</t>
  </si>
  <si>
    <t>Marital_status</t>
  </si>
  <si>
    <t>Table 8a: Labour market status, Marital status - single, number and percentage, 2006 to 2023</t>
  </si>
  <si>
    <t>Table 8b: Labour market status, Marital status - Married or Civil partnership, number and percentage, 2006 to 2023</t>
  </si>
  <si>
    <t>Table 8c: Labour market status, Marital status - Married or Civil partnership and seperated, number and percentage, 2006 to 2023</t>
  </si>
  <si>
    <t>Table 8d: Labour market status, Marital status - Divorced, number and percentage, 2006 to 2023</t>
  </si>
  <si>
    <t>Table 8e: Labour market status, Marital status - Widowed, number and percentage, 2006 to 2023</t>
  </si>
  <si>
    <t>Religion</t>
  </si>
  <si>
    <t>Table 9a: Labour market status, Religion - Catholic, number and percentage, 2009 to 2023</t>
  </si>
  <si>
    <t>Table 9b: Labour market status, Religion - Protestant, number and percentage, 2009 to 2023</t>
  </si>
  <si>
    <t>Table 9c: Labour market status, Religion - Other/None/Missing/Refused, number and percentage, 2009 to 2023</t>
  </si>
  <si>
    <t>Disability</t>
  </si>
  <si>
    <t>Table 10a: Labour market status, persons with disabilities, number and percentage, 2014 to 2023</t>
  </si>
  <si>
    <t>Table 10b: Labour market status, persons without disabilities, number and percentage, 2014 to 2023</t>
  </si>
  <si>
    <t>Table 11a: Labour market status, persons with dependents, number and percentage, 2006 to 2022</t>
  </si>
  <si>
    <t>Table 11b: Labour market status, persons without dependents, number and percentage, 2006 to 2022</t>
  </si>
  <si>
    <t>Racial_group</t>
  </si>
  <si>
    <t>Table 12a: Labour market status, White, number and percentage, 2013 to 2023</t>
  </si>
  <si>
    <t>Table 12b: Labour market status, Other, number and percentage, 2013 to 2023</t>
  </si>
  <si>
    <t>Data_not_available</t>
  </si>
  <si>
    <t>Data not available</t>
  </si>
  <si>
    <t>Note reference</t>
  </si>
  <si>
    <t>Note or definition</t>
  </si>
  <si>
    <t>Note 1</t>
  </si>
  <si>
    <t>Employment
  There are two ways of looking at employment: the number of people in employment or the number of jobs.  These two concepts represent different things as one person can have more than one job.  The LFS counts the number of people in employment. The LFS defines employed as people who did at least one hour of paid work in the reference week (either as an employee or self-employed); those who had a paid job that they were temporarily away from (on holiday for example); those on government-supported training and employee programmes; and those doing unpaid family work.</t>
  </si>
  <si>
    <t>Note 2</t>
  </si>
  <si>
    <t>Employment rate
The employment rate is the percentage of all working age (16 to 64) people who are employed</t>
  </si>
  <si>
    <t>Note 3</t>
  </si>
  <si>
    <t>Unemployment
LFS unemployment refers to those aged 16+ without a job who were able to start work in the two weeks following their LFS interview and had either looked for work in the four weeks prior to interview or were waiting to start a job they had already obtained.</t>
  </si>
  <si>
    <t>Note 4</t>
  </si>
  <si>
    <t>Unemployment rate
The unemployment rate is the percentage of economically active people (16 and over) who are unemployed.</t>
  </si>
  <si>
    <t>Note 5</t>
  </si>
  <si>
    <t>Economically Inactive
People who are neither in employment nor unemployed.  This group includes, for example, all those who were looking after a home, long-term sick or disabled, students or retired.</t>
  </si>
  <si>
    <t>Note 6</t>
  </si>
  <si>
    <t>Economic Inactivity Rate
The economic inactivity rate is the percentage of all working age (16 to 64) who are economically inactive.</t>
  </si>
  <si>
    <t>Note 7</t>
  </si>
  <si>
    <t>Sampling
The Labour Force Survey is a sample survey. It provides estimates of population values.  If we drew many samples each would give a different result.  The ranges shown for the LFS data contained within this document represent 95% confidence intervals (lower limit and upper limit).  We would expect that in 95% of samples the range would contain the true value.</t>
  </si>
  <si>
    <t>Note 8</t>
  </si>
  <si>
    <t>Deprivation Quintile
The Northern Ireland Multiple Deprivation Measure is the official measure of spatial deprivation for NI and comprises seven domains of deprivation as follows: income, employment, health, education, proximity to services, living environment and crime. Where 1 is the most deprived and 5 is the least deprived.
The 2010 MDM definition was used up to and including 2016. The 2017 MDM definition was used for all years after.</t>
  </si>
  <si>
    <t>Note 9</t>
  </si>
  <si>
    <t>Urban / Rural
Figures up to and including 2015 are defined according 2005 urban rural classification; figures from 2016 onwards are based on the 2015 urban rural classification.</t>
  </si>
  <si>
    <t>Note 10</t>
  </si>
  <si>
    <t>Marital Status
Cohabiting is not a response collected as part of the LFS Marital Status question.</t>
  </si>
  <si>
    <t>Note 11</t>
  </si>
  <si>
    <t>Religion
Responses collected as part of the LFS Religious denomination question include:
1; Catholic
2; Presbyterian
3; Church of Ireland
4; Methodist
5; Other Protestant
6; Other religion
7; No denomination
8; Under 16 years
9; Unwilling to answer
For the purpose of analysis responses 2 through 5 are combined as 'Protestant', 6 through 9 as 'Other', presented in this doocument as 'Other/None/Missing/Refused'.</t>
  </si>
  <si>
    <t>Note 12</t>
  </si>
  <si>
    <t xml:space="preserve">Disability status
The GSS Harmonised Standards focus on a ‘core’ definition of people whose condition currently limits their activity.  Using the harmonised definition, which is only consistent and comparable across the UK from April 2013 onwards, the following conditions must be met to classify a person as having a disability:
• Answered ‘Yes’ to the question ‘Do you have any physical or mental conditions or illnesses lasting or expecting to last 12 months or more?’ and
• Answered either ‘Yes, a lot’ OR ‘Yes, a little’ to the question ‘Does your condition or illness reduce your ability to carry out day-to-day activities’ 
People without disabilities are those who do not meet the harmonised standard definition of disability.
Where a respondent answers that they have a physical or mental health condition(s) or illness(es) lasting or expected to last 12 months or more but it doesn’t restrict their activity, they are not classified as having a disability. </t>
  </si>
  <si>
    <t>Note 13</t>
  </si>
  <si>
    <t>Note 14</t>
  </si>
  <si>
    <t>Racial Group
Responses collected as part of the LFS Ethnic Group (Northern Ireland) question include:
• White
• Irish Traveller
• Mixed / Multiple ethnic groups
• Asian / Asian British
• Black / African / Caribbean / Black British
• Chinese
• Arab
• Other ethnic group
Due to small sample sizes, ethnic groups other than white have been combined as 'Other'.</t>
  </si>
  <si>
    <t>Note 15</t>
  </si>
  <si>
    <t>Small Sample Size Cells
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</si>
  <si>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Labour Market Status, NI, 2006 to 2023</t>
  </si>
  <si>
    <t>This worksheet presents two tables next to each other vertically with one blank row in between each table.</t>
  </si>
  <si>
    <t>Some cells refer to notes where the explanation can be found on the Notes worksheet.</t>
  </si>
  <si>
    <t>Full explanation of notes, shading, rounding and disclosive data is available in the Cover sheet.</t>
  </si>
  <si>
    <t>95% confidence interval limits are presented within the tables [Note 7].</t>
  </si>
  <si>
    <t>Source: Labour Force Survey, January to December 2006 to 2023</t>
  </si>
  <si>
    <t>Year</t>
  </si>
  <si>
    <t>Employment number
(aged 16 and over)
[Note 1]</t>
  </si>
  <si>
    <t>Employment number
lower limit
(aged 16 and over)</t>
  </si>
  <si>
    <t>Employment number
upper limit
(aged 16 and over)</t>
  </si>
  <si>
    <t>Unemployment number
(aged 16 and over)
[Note 3]</t>
  </si>
  <si>
    <t>Unemployment number
lower limit
(aged 16 and over)</t>
  </si>
  <si>
    <t>Unemployment number
upper limit
(aged 16 and over)</t>
  </si>
  <si>
    <t>Economic inactivity number
(aged 16 and over)
[Note 5]</t>
  </si>
  <si>
    <t>Economic inactivity number
lower limit
(aged 16 and over)</t>
  </si>
  <si>
    <t>Economic inactivity number
upper limit
(aged 16 and over)</t>
  </si>
  <si>
    <t>2014</t>
  </si>
  <si>
    <t>2015</t>
  </si>
  <si>
    <t>2016</t>
  </si>
  <si>
    <t>2017</t>
  </si>
  <si>
    <t>2018</t>
  </si>
  <si>
    <t>2019</t>
  </si>
  <si>
    <t>2020</t>
  </si>
  <si>
    <t>2021</t>
  </si>
  <si>
    <t>2022</t>
  </si>
  <si>
    <t>2023</t>
  </si>
  <si>
    <t>Employment rate
(aged 16 to 64)
[Note 2]</t>
  </si>
  <si>
    <t>Employment rate
lower limit
(aged 16 to 64)</t>
  </si>
  <si>
    <t>Employment rate
upper limit
(aged 16 to 64)</t>
  </si>
  <si>
    <t>Unemployment rate
(aged 16 and over)
[Note 4]</t>
  </si>
  <si>
    <t>Unemployment rate
lower limit
(aged 16 and over)</t>
  </si>
  <si>
    <t>Unemployment rate
upper limit
(aged 16 and over)</t>
  </si>
  <si>
    <t>Economic inactivity rate
(aged 16 to 64)
[Note 6]</t>
  </si>
  <si>
    <t>Economic inactivity rate
lower limit
(aged 16 to 64)</t>
  </si>
  <si>
    <t>Economic inactivity rate
upper limit
(aged 16 to 64)</t>
  </si>
  <si>
    <t>Labour market status by parliamentary constituency, NI, 2014 to 2023</t>
  </si>
  <si>
    <t>This worksheet presents eighteen tables next to each other vertically with one blank row in between each table.</t>
  </si>
  <si>
    <t>Some tables in this spreadsheet have been marked up with shorthand: [u] for unavailable, [d] for disclosive.</t>
  </si>
  <si>
    <t>Source: Labour Force Survey, January to December 2014 to 2023</t>
  </si>
  <si>
    <t>Employment
(aged 16 and over)
[Note 1]</t>
  </si>
  <si>
    <t>Employment rate 
(aged 16 to 64)
[Note 2]</t>
  </si>
  <si>
    <t>Small sample size
[Note 15]</t>
  </si>
  <si>
    <t>[u]</t>
  </si>
  <si>
    <t>[s] The following columns are shaded in this row:  D E</t>
  </si>
  <si>
    <t>[d]</t>
  </si>
  <si>
    <t>Labour market status by local government district, NI, 2009 to 2023</t>
  </si>
  <si>
    <t>This worksheet presents eleven tables next to each other vertically with one blank row in between each table.</t>
  </si>
  <si>
    <t>Source: Labour Force Survey, January to December 2009 to 2023</t>
  </si>
  <si>
    <t>Labour market status by deprivation quintile, NI, 2014 to 2023 [Note 8]</t>
  </si>
  <si>
    <t>This worksheet presents five tables next to each other vertically with one blank row in between each table.</t>
  </si>
  <si>
    <t>Some tables in this spreadsheet have been marked up with shorthand: [d] for disclosive.</t>
  </si>
  <si>
    <t>Labour market status by Urban or Rural area, NI, 2014 to 2023 [Note 9]</t>
  </si>
  <si>
    <t>Source: Labour Force Survey, January to December 2015 to 2023</t>
  </si>
  <si>
    <t>Labour market status by Sex, NI, 2006 to 2023</t>
  </si>
  <si>
    <t>Labour market status by Age, NI, 2014 to 2023</t>
  </si>
  <si>
    <t>Employment
[Note 1]</t>
  </si>
  <si>
    <t>Employment rate 
[Note 2]</t>
  </si>
  <si>
    <t>Unemployment number
[Note 3]</t>
  </si>
  <si>
    <t>Unemployment rate
[Note 4]</t>
  </si>
  <si>
    <t>Economic inactivity number
[Note 5]</t>
  </si>
  <si>
    <t>Economic inactivity rate
[Note 6]</t>
  </si>
  <si>
    <t>Labour market status by Marital Status, NI, 2006 to 2023 [Note 10]</t>
  </si>
  <si>
    <t xml:space="preserve">[s] The following columns are shaded in this row:  C  </t>
  </si>
  <si>
    <t>[s] The following columns are shaded in this row:   D E</t>
  </si>
  <si>
    <t>This worksheet presents three tables next to each other vertically with one blank row in between each table.</t>
  </si>
  <si>
    <t>Labour market status by Disability Status, NI, 2014 to 2023 [Note 12]</t>
  </si>
  <si>
    <t>Labour market status by Dependents Status, NI, 2006 to 2022 [Note 13]</t>
  </si>
  <si>
    <t>Source: Labour Force Survey, January to December 2006 to 2022</t>
  </si>
  <si>
    <t>Labour market status by Racial group, NI, 2013 to 2023 [Note 14]</t>
  </si>
  <si>
    <t>Source: Labour Force Survey, January to December 2013 to 2023</t>
  </si>
  <si>
    <t>[s] The following columns are shaded in this row:     G</t>
  </si>
  <si>
    <t>[s] The following columns are shaded in this row:    F G</t>
  </si>
  <si>
    <t xml:space="preserve">[s] The following columns are shaded in this row:  D E  </t>
  </si>
  <si>
    <t>Reason</t>
  </si>
  <si>
    <t>Sexual Orientation</t>
  </si>
  <si>
    <t>Data is currently not robust enough to provide estimates/Data unavailable</t>
  </si>
  <si>
    <t>Political Opinion</t>
  </si>
  <si>
    <t>Data is not collected on the Labour Force Survey</t>
  </si>
  <si>
    <t>Marital Status - Cohabiting</t>
  </si>
  <si>
    <t>Cohabiting is not a response collected as part of the Marital Status question on the Labour Force Survey</t>
  </si>
  <si>
    <t>Dependents Status
Information on dependants is based on household level information. The household dataset is not available yet for 2023, these will be updated later in the year. This dataset uses a different weighting methodology from the individual level dataset. Further information can be found on the cover_sheet.</t>
  </si>
  <si>
    <t>[low]</t>
  </si>
  <si>
    <t>Labour market status by Religion, NI, 2009 to 2023 [Note 11]</t>
  </si>
  <si>
    <t>Information related to dependants is based on Labour Force Survey household datasets, given this 2023 dependents data will not be available until later in the year.</t>
  </si>
  <si>
    <t>Dependents - 2023</t>
  </si>
  <si>
    <t>Please note that the information related to dependants is based on Labour Force Survey household datasets, given this 2023 dependents data will not be available until later in the year.</t>
  </si>
  <si>
    <t>Typically, the Office for National Statistics (ONS) would reweight the LFS every two years to take account of updated population estimates and projections.
Since the onset of the pandemic, the ONS have been monitoring the impact and as a result, there have been four LFS reweightings to improve the estimates. The latest LFS reweighting was introduced in February 2024, affecting data from July-September 2022 to September-November 2023, to incorporate the latest estimates of the size and composition of the GB population. This reweighting does not inpact annual data. In June 2022, the LFS estimates were reweighted from January-March 2020 to January-March 2022 using updated PAYE Real-Time Information data and with the introduction of the non-response bias adjustment to NI data. An overview of the impact of reweighting on the quarterly NI estimates of unemployment, employment, and economic inactivity is available on the LFS Background Information section on the NISRA website. This paper also contains the detail on one previous LFS reweighting since the onset of the COVID-19 pandemic, in July 2021.
The population totals used for the latest LFS estimates use projected growth rates from RTI data for GB, EU and non-EU populations based on 2021 patterns. The total population used for the LFS therefore does not take into account any changes in migration, birth rates, death rates etc. since June 2021 and hence levels estimates may be under- or over-estimating the true values and should be used with caution. Estimates of rates will, however, be robust.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</si>
</sst>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amily val="2"/>
    </font>
    <font>
      <b/>
      <sz val="15"/>
      <color rgb="FF000000"/>
      <name val="Arial"/>
      <family val="2"/>
    </font>
    <font>
      <b/>
      <sz val="12"/>
      <color rgb="FF000000"/>
      <name val="Arial"/>
      <family val="2"/>
    </font>
    <font>
      <sz val="12"/>
      <color rgb="FF000000"/>
      <name val="Arial"/>
      <family val="2"/>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3" fillId="0" borderId="0" xfId="0" applyFont="1" applyAlignment="1">
      <alignment horizontal="left" wrapText="1"/>
    </xf>
    <xf numFmtId="0" fontId="3" fillId="0" borderId="0" xfId="0" applyFont="1" applyAlignment="1">
      <alignment horizontal="right" wrapText="1"/>
    </xf>
    <xf numFmtId="0" fontId="0" fillId="0" borderId="0" xfId="0" applyAlignment="1">
      <alignment horizontal="left"/>
    </xf>
    <xf numFmtId="3" fontId="0" fillId="0" borderId="0" xfId="0" applyNumberFormat="1" applyAlignment="1">
      <alignment horizontal="right"/>
    </xf>
    <xf numFmtId="1" fontId="0" fillId="0" borderId="0" xfId="0" applyNumberFormat="1" applyAlignment="1">
      <alignment horizontal="left"/>
    </xf>
    <xf numFmtId="164" fontId="0" fillId="0" borderId="0" xfId="0" applyNumberFormat="1" applyAlignment="1">
      <alignment horizontal="right"/>
    </xf>
    <xf numFmtId="164" fontId="0" fillId="2" borderId="0" xfId="0" applyNumberFormat="1" applyFill="1" applyAlignment="1">
      <alignment horizontal="right"/>
    </xf>
    <xf numFmtId="3" fontId="0" fillId="2" borderId="0" xfId="0" applyNumberFormat="1" applyFill="1" applyAlignment="1">
      <alignment horizontal="right"/>
    </xf>
    <xf numFmtId="0" fontId="0" fillId="0" borderId="0" xfId="0" applyAlignment="1">
      <alignment vertical="top"/>
    </xf>
    <xf numFmtId="3" fontId="4" fillId="2" borderId="0" xfId="0" applyNumberFormat="1" applyFont="1" applyFill="1" applyAlignment="1">
      <alignment horizontal="right"/>
    </xf>
    <xf numFmtId="3" fontId="4" fillId="0" borderId="0" xfId="0" applyNumberFormat="1" applyFont="1" applyAlignment="1">
      <alignment horizontal="right"/>
    </xf>
    <xf numFmtId="164" fontId="4" fillId="0" borderId="0" xfId="0" applyNumberFormat="1" applyFont="1" applyAlignment="1">
      <alignment horizontal="right"/>
    </xf>
    <xf numFmtId="0" fontId="4" fillId="0" borderId="0" xfId="0" applyFont="1"/>
    <xf numFmtId="0" fontId="4" fillId="0" borderId="0" xfId="0" applyFont="1" applyAlignment="1">
      <alignment wrapText="1"/>
    </xf>
    <xf numFmtId="0" fontId="3" fillId="0" borderId="0" xfId="0" applyFont="1" applyAlignment="1">
      <alignment horizontal="left"/>
    </xf>
    <xf numFmtId="0" fontId="4" fillId="0" borderId="0" xfId="0" applyFont="1" applyAlignment="1" applyProtection="1">
      <alignment wrapText="1"/>
      <protection hidden="1"/>
    </xf>
  </cellXfs>
  <cellStyles count="1">
    <cellStyle name="Normal" xfId="0" builtinId="0"/>
  </cellStyles>
  <dxfs count="99">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1" formatCode="0"/>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C63" totalsRowShown="0">
  <tableColumns count="3">
    <tableColumn id="1" xr3:uid="{00000000-0010-0000-0000-000001000000}" name="Worksheet name"/>
    <tableColumn id="2" xr3:uid="{00000000-0010-0000-0000-000002000000}" name="Table no."/>
    <tableColumn id="3" xr3:uid="{00000000-0010-0000-0000-000003000000}" name="Table name"/>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lms_el" displayName="lms_el" ref="A73:H83" totalsRowShown="0">
  <tableColumns count="8">
    <tableColumn id="1" xr3:uid="{00000000-0010-0000-0900-000001000000}" name="Year" dataDxfId="90"/>
    <tableColumn id="2" xr3:uid="{00000000-0010-0000-0900-000002000000}" name="Employment_x000a_(aged 16 and over)_x000a_[Note 1]"/>
    <tableColumn id="3" xr3:uid="{00000000-0010-0000-0900-000003000000}" name="Employment rate _x000a_(aged 16 to 64)_x000a_[Note 2]"/>
    <tableColumn id="4" xr3:uid="{00000000-0010-0000-0900-000004000000}" name="Unemployment number_x000a_(aged 16 and over)_x000a_[Note 3]"/>
    <tableColumn id="5" xr3:uid="{00000000-0010-0000-0900-000005000000}" name="Unemployment rate_x000a_(aged 16 and over)_x000a_[Note 4]"/>
    <tableColumn id="6" xr3:uid="{00000000-0010-0000-0900-000006000000}" name="Economic inactivity number_x000a_(aged 16 and over)_x000a_[Note 5]"/>
    <tableColumn id="7" xr3:uid="{00000000-0010-0000-0900-000007000000}" name="Economic inactivity rate_x000a_(aged 16 to 64)_x000a_[Note 6]"/>
    <tableColumn id="8" xr3:uid="{00000000-0010-0000-0900-000008000000}" name="Small sample size_x000a_[Note 15]"/>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lms_fst" displayName="lms_fst" ref="A86:H96" totalsRowShown="0">
  <tableColumns count="8">
    <tableColumn id="1" xr3:uid="{00000000-0010-0000-0A00-000001000000}" name="Year" dataDxfId="89"/>
    <tableColumn id="2" xr3:uid="{00000000-0010-0000-0A00-000002000000}" name="Employment_x000a_(aged 16 and over)_x000a_[Note 1]"/>
    <tableColumn id="3" xr3:uid="{00000000-0010-0000-0A00-000003000000}" name="Employment rate _x000a_(aged 16 to 64)_x000a_[Note 2]"/>
    <tableColumn id="4" xr3:uid="{00000000-0010-0000-0A00-000004000000}" name="Unemployment number_x000a_(aged 16 and over)_x000a_[Note 3]"/>
    <tableColumn id="5" xr3:uid="{00000000-0010-0000-0A00-000005000000}" name="Unemployment rate_x000a_(aged 16 and over)_x000a_[Note 4]"/>
    <tableColumn id="6" xr3:uid="{00000000-0010-0000-0A00-000006000000}" name="Economic inactivity number_x000a_(aged 16 and over)_x000a_[Note 5]"/>
    <tableColumn id="7" xr3:uid="{00000000-0010-0000-0A00-000007000000}" name="Economic inactivity rate_x000a_(aged 16 to 64)_x000a_[Note 6]"/>
    <tableColumn id="8" xr3:uid="{00000000-0010-0000-0A00-000008000000}" name="Small sample size_x000a_[Note 15]"/>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lms_f" displayName="lms_f" ref="A99:H109" totalsRowShown="0">
  <tableColumns count="8">
    <tableColumn id="1" xr3:uid="{00000000-0010-0000-0B00-000001000000}" name="Year" dataDxfId="88"/>
    <tableColumn id="2" xr3:uid="{00000000-0010-0000-0B00-000002000000}" name="Employment_x000a_(aged 16 and over)_x000a_[Note 1]"/>
    <tableColumn id="3" xr3:uid="{00000000-0010-0000-0B00-000003000000}" name="Employment rate _x000a_(aged 16 to 64)_x000a_[Note 2]"/>
    <tableColumn id="4" xr3:uid="{00000000-0010-0000-0B00-000004000000}" name="Unemployment number_x000a_(aged 16 and over)_x000a_[Note 3]"/>
    <tableColumn id="5" xr3:uid="{00000000-0010-0000-0B00-000005000000}" name="Unemployment rate_x000a_(aged 16 and over)_x000a_[Note 4]"/>
    <tableColumn id="6" xr3:uid="{00000000-0010-0000-0B00-000006000000}" name="Economic inactivity number_x000a_(aged 16 and over)_x000a_[Note 5]"/>
    <tableColumn id="7" xr3:uid="{00000000-0010-0000-0B00-000007000000}" name="Economic inactivity rate_x000a_(aged 16 to 64)_x000a_[Note 6]"/>
    <tableColumn id="8" xr3:uid="{00000000-0010-0000-0B00-000008000000}" name="Small sample size_x000a_[Note 15]"/>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lms_lv" displayName="lms_lv" ref="A112:H122" totalsRowShown="0">
  <tableColumns count="8">
    <tableColumn id="1" xr3:uid="{00000000-0010-0000-0C00-000001000000}" name="Year" dataDxfId="87"/>
    <tableColumn id="2" xr3:uid="{00000000-0010-0000-0C00-000002000000}" name="Employment_x000a_(aged 16 and over)_x000a_[Note 1]"/>
    <tableColumn id="3" xr3:uid="{00000000-0010-0000-0C00-000003000000}" name="Employment rate _x000a_(aged 16 to 64)_x000a_[Note 2]"/>
    <tableColumn id="4" xr3:uid="{00000000-0010-0000-0C00-000004000000}" name="Unemployment number_x000a_(aged 16 and over)_x000a_[Note 3]"/>
    <tableColumn id="5" xr3:uid="{00000000-0010-0000-0C00-000005000000}" name="Unemployment rate_x000a_(aged 16 and over)_x000a_[Note 4]"/>
    <tableColumn id="6" xr3:uid="{00000000-0010-0000-0C00-000006000000}" name="Economic inactivity number_x000a_(aged 16 and over)_x000a_[Note 5]"/>
    <tableColumn id="7" xr3:uid="{00000000-0010-0000-0C00-000007000000}" name="Economic inactivity rate_x000a_(aged 16 to 64)_x000a_[Note 6]"/>
    <tableColumn id="8" xr3:uid="{00000000-0010-0000-0C00-000008000000}" name="Small sample size_x000a_[Note 15]"/>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lms_mu" displayName="lms_mu" ref="A125:H135" totalsRowShown="0">
  <tableColumns count="8">
    <tableColumn id="1" xr3:uid="{00000000-0010-0000-0D00-000001000000}" name="Year" dataDxfId="86"/>
    <tableColumn id="2" xr3:uid="{00000000-0010-0000-0D00-000002000000}" name="Employment_x000a_(aged 16 and over)_x000a_[Note 1]"/>
    <tableColumn id="3" xr3:uid="{00000000-0010-0000-0D00-000003000000}" name="Employment rate _x000a_(aged 16 to 64)_x000a_[Note 2]"/>
    <tableColumn id="4" xr3:uid="{00000000-0010-0000-0D00-000004000000}" name="Unemployment number_x000a_(aged 16 and over)_x000a_[Note 3]"/>
    <tableColumn id="5" xr3:uid="{00000000-0010-0000-0D00-000005000000}" name="Unemployment rate_x000a_(aged 16 and over)_x000a_[Note 4]"/>
    <tableColumn id="6" xr3:uid="{00000000-0010-0000-0D00-000006000000}" name="Economic inactivity number_x000a_(aged 16 and over)_x000a_[Note 5]"/>
    <tableColumn id="7" xr3:uid="{00000000-0010-0000-0D00-000007000000}" name="Economic inactivity rate_x000a_(aged 16 to 64)_x000a_[Note 6]"/>
    <tableColumn id="8" xr3:uid="{00000000-0010-0000-0D00-000008000000}" name="Small sample size_x000a_[Note 15]"/>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lms_newry_a" displayName="lms_newry_a" ref="A138:H148" totalsRowShown="0">
  <tableColumns count="8">
    <tableColumn id="1" xr3:uid="{00000000-0010-0000-0E00-000001000000}" name="Year" dataDxfId="85"/>
    <tableColumn id="2" xr3:uid="{00000000-0010-0000-0E00-000002000000}" name="Employment_x000a_(aged 16 and over)_x000a_[Note 1]"/>
    <tableColumn id="3" xr3:uid="{00000000-0010-0000-0E00-000003000000}" name="Employment rate _x000a_(aged 16 to 64)_x000a_[Note 2]"/>
    <tableColumn id="4" xr3:uid="{00000000-0010-0000-0E00-000004000000}" name="Unemployment number_x000a_(aged 16 and over)_x000a_[Note 3]"/>
    <tableColumn id="5" xr3:uid="{00000000-0010-0000-0E00-000005000000}" name="Unemployment rate_x000a_(aged 16 and over)_x000a_[Note 4]"/>
    <tableColumn id="6" xr3:uid="{00000000-0010-0000-0E00-000006000000}" name="Economic inactivity number_x000a_(aged 16 and over)_x000a_[Note 5]"/>
    <tableColumn id="7" xr3:uid="{00000000-0010-0000-0E00-000007000000}" name="Economic inactivity rate_x000a_(aged 16 to 64)_x000a_[Note 6]"/>
    <tableColumn id="8" xr3:uid="{00000000-0010-0000-0E00-000008000000}" name="Small sample size_x000a_[Note 15]"/>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lms_north_a" displayName="lms_north_a" ref="A151:H161" totalsRowShown="0">
  <tableColumns count="8">
    <tableColumn id="1" xr3:uid="{00000000-0010-0000-0F00-000001000000}" name="Year" dataDxfId="84"/>
    <tableColumn id="2" xr3:uid="{00000000-0010-0000-0F00-000002000000}" name="Employment_x000a_(aged 16 and over)_x000a_[Note 1]"/>
    <tableColumn id="3" xr3:uid="{00000000-0010-0000-0F00-000003000000}" name="Employment rate _x000a_(aged 16 to 64)_x000a_[Note 2]"/>
    <tableColumn id="4" xr3:uid="{00000000-0010-0000-0F00-000004000000}" name="Unemployment number_x000a_(aged 16 and over)_x000a_[Note 3]"/>
    <tableColumn id="5" xr3:uid="{00000000-0010-0000-0F00-000005000000}" name="Unemployment rate_x000a_(aged 16 and over)_x000a_[Note 4]"/>
    <tableColumn id="6" xr3:uid="{00000000-0010-0000-0F00-000006000000}" name="Economic inactivity number_x000a_(aged 16 and over)_x000a_[Note 5]"/>
    <tableColumn id="7" xr3:uid="{00000000-0010-0000-0F00-000007000000}" name="Economic inactivity rate_x000a_(aged 16 to 64)_x000a_[Note 6]"/>
    <tableColumn id="8" xr3:uid="{00000000-0010-0000-0F00-000008000000}" name="Small sample size_x000a_[Note 15]"/>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lms_north_d" displayName="lms_north_d" ref="A164:H174" totalsRowShown="0">
  <tableColumns count="8">
    <tableColumn id="1" xr3:uid="{00000000-0010-0000-1000-000001000000}" name="Year" dataDxfId="83"/>
    <tableColumn id="2" xr3:uid="{00000000-0010-0000-1000-000002000000}" name="Employment_x000a_(aged 16 and over)_x000a_[Note 1]"/>
    <tableColumn id="3" xr3:uid="{00000000-0010-0000-1000-000003000000}" name="Employment rate _x000a_(aged 16 to 64)_x000a_[Note 2]"/>
    <tableColumn id="4" xr3:uid="{00000000-0010-0000-1000-000004000000}" name="Unemployment number_x000a_(aged 16 and over)_x000a_[Note 3]"/>
    <tableColumn id="5" xr3:uid="{00000000-0010-0000-1000-000005000000}" name="Unemployment rate_x000a_(aged 16 and over)_x000a_[Note 4]"/>
    <tableColumn id="6" xr3:uid="{00000000-0010-0000-1000-000006000000}" name="Economic inactivity number_x000a_(aged 16 and over)_x000a_[Note 5]"/>
    <tableColumn id="7" xr3:uid="{00000000-0010-0000-1000-000007000000}" name="Economic inactivity rate_x000a_(aged 16 to 64)_x000a_[Note 6]"/>
    <tableColumn id="8" xr3:uid="{00000000-0010-0000-1000-000008000000}" name="Small sample size_x000a_[Note 15]"/>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lms_south_a" displayName="lms_south_a" ref="A177:H187" totalsRowShown="0">
  <tableColumns count="8">
    <tableColumn id="1" xr3:uid="{00000000-0010-0000-1100-000001000000}" name="Year" dataDxfId="82"/>
    <tableColumn id="2" xr3:uid="{00000000-0010-0000-1100-000002000000}" name="Employment_x000a_(aged 16 and over)_x000a_[Note 1]"/>
    <tableColumn id="3" xr3:uid="{00000000-0010-0000-1100-000003000000}" name="Employment rate _x000a_(aged 16 to 64)_x000a_[Note 2]"/>
    <tableColumn id="4" xr3:uid="{00000000-0010-0000-1100-000004000000}" name="Unemployment number_x000a_(aged 16 and over)_x000a_[Note 3]"/>
    <tableColumn id="5" xr3:uid="{00000000-0010-0000-1100-000005000000}" name="Unemployment rate_x000a_(aged 16 and over)_x000a_[Note 4]"/>
    <tableColumn id="6" xr3:uid="{00000000-0010-0000-1100-000006000000}" name="Economic inactivity number_x000a_(aged 16 and over)_x000a_[Note 5]"/>
    <tableColumn id="7" xr3:uid="{00000000-0010-0000-1100-000007000000}" name="Economic inactivity rate_x000a_(aged 16 to 64)_x000a_[Note 6]"/>
    <tableColumn id="8" xr3:uid="{00000000-0010-0000-1100-000008000000}" name="Small sample size_x000a_[Note 15]"/>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lms_south_d" displayName="lms_south_d" ref="A190:H200" totalsRowShown="0">
  <tableColumns count="8">
    <tableColumn id="1" xr3:uid="{00000000-0010-0000-1200-000001000000}" name="Year" dataDxfId="81"/>
    <tableColumn id="2" xr3:uid="{00000000-0010-0000-1200-000002000000}" name="Employment_x000a_(aged 16 and over)_x000a_[Note 1]"/>
    <tableColumn id="3" xr3:uid="{00000000-0010-0000-1200-000003000000}" name="Employment rate _x000a_(aged 16 to 64)_x000a_[Note 2]"/>
    <tableColumn id="4" xr3:uid="{00000000-0010-0000-1200-000004000000}" name="Unemployment number_x000a_(aged 16 and over)_x000a_[Note 3]"/>
    <tableColumn id="5" xr3:uid="{00000000-0010-0000-1200-000005000000}" name="Unemployment rate_x000a_(aged 16 and over)_x000a_[Note 4]"/>
    <tableColumn id="6" xr3:uid="{00000000-0010-0000-1200-000006000000}" name="Economic inactivity number_x000a_(aged 16 and over)_x000a_[Note 5]"/>
    <tableColumn id="7" xr3:uid="{00000000-0010-0000-1200-000007000000}" name="Economic inactivity rate_x000a_(aged 16 to 64)_x000a_[Note 6]"/>
    <tableColumn id="8" xr3:uid="{00000000-0010-0000-1200-000008000000}" name="Small sample size_x000a_[Note 15]"/>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2:B17" totalsRowShown="0">
  <tableColumns count="2">
    <tableColumn id="1" xr3:uid="{00000000-0010-0000-0100-000001000000}" name="Note reference" dataDxfId="98"/>
    <tableColumn id="2" xr3:uid="{00000000-0010-0000-0100-000002000000}" name="Note or definition"/>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lms_strangford" displayName="lms_strangford" ref="A203:H213" totalsRowShown="0">
  <tableColumns count="8">
    <tableColumn id="1" xr3:uid="{00000000-0010-0000-1300-000001000000}" name="Year" dataDxfId="80"/>
    <tableColumn id="2" xr3:uid="{00000000-0010-0000-1300-000002000000}" name="Employment_x000a_(aged 16 and over)_x000a_[Note 1]"/>
    <tableColumn id="3" xr3:uid="{00000000-0010-0000-1300-000003000000}" name="Employment rate _x000a_(aged 16 to 64)_x000a_[Note 2]"/>
    <tableColumn id="4" xr3:uid="{00000000-0010-0000-1300-000004000000}" name="Unemployment number_x000a_(aged 16 and over)_x000a_[Note 3]"/>
    <tableColumn id="5" xr3:uid="{00000000-0010-0000-1300-000005000000}" name="Unemployment rate_x000a_(aged 16 and over)_x000a_[Note 4]"/>
    <tableColumn id="6" xr3:uid="{00000000-0010-0000-1300-000006000000}" name="Economic inactivity number_x000a_(aged 16 and over)_x000a_[Note 5]"/>
    <tableColumn id="7" xr3:uid="{00000000-0010-0000-1300-000007000000}" name="Economic inactivity rate_x000a_(aged 16 to 64)_x000a_[Note 6]"/>
    <tableColumn id="8" xr3:uid="{00000000-0010-0000-1300-000008000000}" name="Small sample size_x000a_[Note 15]"/>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lms_upper_b" displayName="lms_upper_b" ref="A216:H226" totalsRowShown="0">
  <tableColumns count="8">
    <tableColumn id="1" xr3:uid="{00000000-0010-0000-1400-000001000000}" name="Year" dataDxfId="79"/>
    <tableColumn id="2" xr3:uid="{00000000-0010-0000-1400-000002000000}" name="Employment_x000a_(aged 16 and over)_x000a_[Note 1]"/>
    <tableColumn id="3" xr3:uid="{00000000-0010-0000-1400-000003000000}" name="Employment rate _x000a_(aged 16 to 64)_x000a_[Note 2]"/>
    <tableColumn id="4" xr3:uid="{00000000-0010-0000-1400-000004000000}" name="Unemployment number_x000a_(aged 16 and over)_x000a_[Note 3]"/>
    <tableColumn id="5" xr3:uid="{00000000-0010-0000-1400-000005000000}" name="Unemployment rate_x000a_(aged 16 and over)_x000a_[Note 4]"/>
    <tableColumn id="6" xr3:uid="{00000000-0010-0000-1400-000006000000}" name="Economic inactivity number_x000a_(aged 16 and over)_x000a_[Note 5]"/>
    <tableColumn id="7" xr3:uid="{00000000-0010-0000-1400-000007000000}" name="Economic inactivity rate_x000a_(aged 16 to 64)_x000a_[Note 6]"/>
    <tableColumn id="8" xr3:uid="{00000000-0010-0000-1400-000008000000}" name="Small sample size_x000a_[Note 15]"/>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lms_west_t" displayName="lms_west_t" ref="A229:H239" totalsRowShown="0">
  <tableColumns count="8">
    <tableColumn id="1" xr3:uid="{00000000-0010-0000-1500-000001000000}" name="Year" dataDxfId="78"/>
    <tableColumn id="2" xr3:uid="{00000000-0010-0000-1500-000002000000}" name="Employment_x000a_(aged 16 and over)_x000a_[Note 1]"/>
    <tableColumn id="3" xr3:uid="{00000000-0010-0000-1500-000003000000}" name="Employment rate _x000a_(aged 16 to 64)_x000a_[Note 2]"/>
    <tableColumn id="4" xr3:uid="{00000000-0010-0000-1500-000004000000}" name="Unemployment number_x000a_(aged 16 and over)_x000a_[Note 3]"/>
    <tableColumn id="5" xr3:uid="{00000000-0010-0000-1500-000005000000}" name="Unemployment rate_x000a_(aged 16 and over)_x000a_[Note 4]"/>
    <tableColumn id="6" xr3:uid="{00000000-0010-0000-1500-000006000000}" name="Economic inactivity number_x000a_(aged 16 and over)_x000a_[Note 5]"/>
    <tableColumn id="7" xr3:uid="{00000000-0010-0000-1500-000007000000}" name="Economic inactivity rate_x000a_(aged 16 to 64)_x000a_[Note 6]"/>
    <tableColumn id="8" xr3:uid="{00000000-0010-0000-1500-000008000000}" name="Small sample size_x000a_[Note 15]"/>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lms_antrim_newtownabbey" displayName="lms_antrim_newtownabbey" ref="A8:H23" totalsRowShown="0">
  <tableColumns count="8">
    <tableColumn id="1" xr3:uid="{00000000-0010-0000-1600-000001000000}" name="Year" dataDxfId="77"/>
    <tableColumn id="2" xr3:uid="{00000000-0010-0000-1600-000002000000}" name="Employment_x000a_(aged 16 and over)_x000a_[Note 1]"/>
    <tableColumn id="3" xr3:uid="{00000000-0010-0000-1600-000003000000}" name="Employment rate _x000a_(aged 16 to 64)_x000a_[Note 2]"/>
    <tableColumn id="4" xr3:uid="{00000000-0010-0000-1600-000004000000}" name="Unemployment number_x000a_(aged 16 and over)_x000a_[Note 3]"/>
    <tableColumn id="5" xr3:uid="{00000000-0010-0000-1600-000005000000}" name="Unemployment rate_x000a_(aged 16 and over)_x000a_[Note 4]"/>
    <tableColumn id="6" xr3:uid="{00000000-0010-0000-1600-000006000000}" name="Economic inactivity number_x000a_(aged 16 and over)_x000a_[Note 5]"/>
    <tableColumn id="7" xr3:uid="{00000000-0010-0000-1600-000007000000}" name="Economic inactivity rate_x000a_(aged 16 to 64)_x000a_[Note 6]"/>
    <tableColumn id="8" xr3:uid="{00000000-0010-0000-1600-000008000000}" name="Small sample size_x000a_[Note 15]" dataDxfId="76"/>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lms_ards_nd" displayName="lms_ards_nd" ref="A26:H41" totalsRowShown="0">
  <tableColumns count="8">
    <tableColumn id="1" xr3:uid="{00000000-0010-0000-1700-000001000000}" name="Year" dataDxfId="75"/>
    <tableColumn id="2" xr3:uid="{00000000-0010-0000-1700-000002000000}" name="Employment_x000a_(aged 16 and over)_x000a_[Note 1]"/>
    <tableColumn id="3" xr3:uid="{00000000-0010-0000-1700-000003000000}" name="Employment rate _x000a_(aged 16 to 64)_x000a_[Note 2]"/>
    <tableColumn id="4" xr3:uid="{00000000-0010-0000-1700-000004000000}" name="Unemployment number_x000a_(aged 16 and over)_x000a_[Note 3]"/>
    <tableColumn id="5" xr3:uid="{00000000-0010-0000-1700-000005000000}" name="Unemployment rate_x000a_(aged 16 and over)_x000a_[Note 4]"/>
    <tableColumn id="6" xr3:uid="{00000000-0010-0000-1700-000006000000}" name="Economic inactivity number_x000a_(aged 16 and over)_x000a_[Note 5]"/>
    <tableColumn id="7" xr3:uid="{00000000-0010-0000-1700-000007000000}" name="Economic inactivity rate_x000a_(aged 16 to 64)_x000a_[Note 6]"/>
    <tableColumn id="8" xr3:uid="{00000000-0010-0000-1700-000008000000}" name="Small sample size_x000a_[Note 15]" dataDxfId="74"/>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lms_armagh_b_c" displayName="lms_armagh_b_c" ref="A44:H59" totalsRowShown="0">
  <tableColumns count="8">
    <tableColumn id="1" xr3:uid="{00000000-0010-0000-1800-000001000000}" name="Year" dataDxfId="73"/>
    <tableColumn id="2" xr3:uid="{00000000-0010-0000-1800-000002000000}" name="Employment_x000a_(aged 16 and over)_x000a_[Note 1]"/>
    <tableColumn id="3" xr3:uid="{00000000-0010-0000-1800-000003000000}" name="Employment rate _x000a_(aged 16 to 64)_x000a_[Note 2]"/>
    <tableColumn id="4" xr3:uid="{00000000-0010-0000-1800-000004000000}" name="Unemployment number_x000a_(aged 16 and over)_x000a_[Note 3]"/>
    <tableColumn id="5" xr3:uid="{00000000-0010-0000-1800-000005000000}" name="Unemployment rate_x000a_(aged 16 and over)_x000a_[Note 4]"/>
    <tableColumn id="6" xr3:uid="{00000000-0010-0000-1800-000006000000}" name="Economic inactivity number_x000a_(aged 16 and over)_x000a_[Note 5]"/>
    <tableColumn id="7" xr3:uid="{00000000-0010-0000-1800-000007000000}" name="Economic inactivity rate_x000a_(aged 16 to 64)_x000a_[Note 6]"/>
    <tableColumn id="8" xr3:uid="{00000000-0010-0000-1800-000008000000}" name="Small sample size_x000a_[Note 15]" dataDxfId="72"/>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lms_belfast" displayName="lms_belfast" ref="A62:H77" totalsRowShown="0">
  <tableColumns count="8">
    <tableColumn id="1" xr3:uid="{00000000-0010-0000-1900-000001000000}" name="Year" dataDxfId="71"/>
    <tableColumn id="2" xr3:uid="{00000000-0010-0000-1900-000002000000}" name="Employment_x000a_(aged 16 and over)_x000a_[Note 1]"/>
    <tableColumn id="3" xr3:uid="{00000000-0010-0000-1900-000003000000}" name="Employment rate _x000a_(aged 16 to 64)_x000a_[Note 2]"/>
    <tableColumn id="4" xr3:uid="{00000000-0010-0000-1900-000004000000}" name="Unemployment number_x000a_(aged 16 and over)_x000a_[Note 3]"/>
    <tableColumn id="5" xr3:uid="{00000000-0010-0000-1900-000005000000}" name="Unemployment rate_x000a_(aged 16 and over)_x000a_[Note 4]"/>
    <tableColumn id="6" xr3:uid="{00000000-0010-0000-1900-000006000000}" name="Economic inactivity number_x000a_(aged 16 and over)_x000a_[Note 5]"/>
    <tableColumn id="7" xr3:uid="{00000000-0010-0000-1900-000007000000}" name="Economic inactivity rate_x000a_(aged 16 to 64)_x000a_[Note 6]"/>
    <tableColumn id="8" xr3:uid="{00000000-0010-0000-1900-000008000000}" name="Small sample size_x000a_[Note 15]" dataDxfId="70"/>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lms_ccg" displayName="lms_ccg" ref="A80:H95" totalsRowShown="0">
  <tableColumns count="8">
    <tableColumn id="1" xr3:uid="{00000000-0010-0000-1A00-000001000000}" name="Year" dataDxfId="69"/>
    <tableColumn id="2" xr3:uid="{00000000-0010-0000-1A00-000002000000}" name="Employment_x000a_(aged 16 and over)_x000a_[Note 1]"/>
    <tableColumn id="3" xr3:uid="{00000000-0010-0000-1A00-000003000000}" name="Employment rate _x000a_(aged 16 to 64)_x000a_[Note 2]"/>
    <tableColumn id="4" xr3:uid="{00000000-0010-0000-1A00-000004000000}" name="Unemployment number_x000a_(aged 16 and over)_x000a_[Note 3]"/>
    <tableColumn id="5" xr3:uid="{00000000-0010-0000-1A00-000005000000}" name="Unemployment rate_x000a_(aged 16 and over)_x000a_[Note 4]"/>
    <tableColumn id="6" xr3:uid="{00000000-0010-0000-1A00-000006000000}" name="Economic inactivity number_x000a_(aged 16 and over)_x000a_[Note 5]"/>
    <tableColumn id="7" xr3:uid="{00000000-0010-0000-1A00-000007000000}" name="Economic inactivity rate_x000a_(aged 16 to 64)_x000a_[Note 6]"/>
    <tableColumn id="8" xr3:uid="{00000000-0010-0000-1A00-000008000000}" name="Small sample size_x000a_[Note 15]" dataDxfId="6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lms_dc_s" displayName="lms_dc_s" ref="A98:H113" totalsRowShown="0">
  <tableColumns count="8">
    <tableColumn id="1" xr3:uid="{00000000-0010-0000-1B00-000001000000}" name="Year" dataDxfId="67"/>
    <tableColumn id="2" xr3:uid="{00000000-0010-0000-1B00-000002000000}" name="Employment_x000a_(aged 16 and over)_x000a_[Note 1]"/>
    <tableColumn id="3" xr3:uid="{00000000-0010-0000-1B00-000003000000}" name="Employment rate _x000a_(aged 16 to 64)_x000a_[Note 2]"/>
    <tableColumn id="4" xr3:uid="{00000000-0010-0000-1B00-000004000000}" name="Unemployment number_x000a_(aged 16 and over)_x000a_[Note 3]"/>
    <tableColumn id="5" xr3:uid="{00000000-0010-0000-1B00-000005000000}" name="Unemployment rate_x000a_(aged 16 and over)_x000a_[Note 4]"/>
    <tableColumn id="6" xr3:uid="{00000000-0010-0000-1B00-000006000000}" name="Economic inactivity number_x000a_(aged 16 and over)_x000a_[Note 5]"/>
    <tableColumn id="7" xr3:uid="{00000000-0010-0000-1B00-000007000000}" name="Economic inactivity rate_x000a_(aged 16 to 64)_x000a_[Note 6]"/>
    <tableColumn id="8" xr3:uid="{00000000-0010-0000-1B00-000008000000}" name="Small sample size_x000a_[Note 15]" dataDxfId="66"/>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lms_fermagh_omagh" displayName="lms_fermagh_omagh" ref="A116:H131" totalsRowShown="0">
  <tableColumns count="8">
    <tableColumn id="1" xr3:uid="{00000000-0010-0000-1C00-000001000000}" name="Year" dataDxfId="65"/>
    <tableColumn id="2" xr3:uid="{00000000-0010-0000-1C00-000002000000}" name="Employment_x000a_(aged 16 and over)_x000a_[Note 1]"/>
    <tableColumn id="3" xr3:uid="{00000000-0010-0000-1C00-000003000000}" name="Employment rate _x000a_(aged 16 to 64)_x000a_[Note 2]"/>
    <tableColumn id="4" xr3:uid="{00000000-0010-0000-1C00-000004000000}" name="Unemployment number_x000a_(aged 16 and over)_x000a_[Note 3]"/>
    <tableColumn id="5" xr3:uid="{00000000-0010-0000-1C00-000005000000}" name="Unemployment rate_x000a_(aged 16 and over)_x000a_[Note 4]"/>
    <tableColumn id="6" xr3:uid="{00000000-0010-0000-1C00-000006000000}" name="Economic inactivity number_x000a_(aged 16 and over)_x000a_[Note 5]"/>
    <tableColumn id="7" xr3:uid="{00000000-0010-0000-1C00-000007000000}" name="Economic inactivity rate_x000a_(aged 16 to 64)_x000a_[Note 6]"/>
    <tableColumn id="8" xr3:uid="{00000000-0010-0000-1C00-000008000000}" name="Small sample size_x000a_[Note 15]" dataDxfId="64"/>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_num" displayName="lms_num" ref="A8:J26" totalsRowShown="0">
  <tableColumns count="10">
    <tableColumn id="1" xr3:uid="{00000000-0010-0000-0200-000001000000}" name="Year" dataDxfId="97"/>
    <tableColumn id="2" xr3:uid="{00000000-0010-0000-0200-000002000000}" name="Employment number_x000a_(aged 16 and over)_x000a_[Note 1]"/>
    <tableColumn id="3" xr3:uid="{00000000-0010-0000-0200-000003000000}" name="Employment number_x000a_lower limit_x000a_(aged 16 and over)"/>
    <tableColumn id="4" xr3:uid="{00000000-0010-0000-0200-000004000000}" name="Employment number_x000a_upper limit_x000a_(aged 16 and over)"/>
    <tableColumn id="5" xr3:uid="{00000000-0010-0000-0200-000005000000}" name="Unemployment number_x000a_(aged 16 and over)_x000a_[Note 3]"/>
    <tableColumn id="6" xr3:uid="{00000000-0010-0000-0200-000006000000}" name="Unemployment number_x000a_lower limit_x000a_(aged 16 and over)"/>
    <tableColumn id="7" xr3:uid="{00000000-0010-0000-0200-000007000000}" name="Unemployment number_x000a_upper limit_x000a_(aged 16 and over)"/>
    <tableColumn id="8" xr3:uid="{00000000-0010-0000-0200-000008000000}" name="Economic inactivity number_x000a_(aged 16 and over)_x000a_[Note 5]"/>
    <tableColumn id="9" xr3:uid="{00000000-0010-0000-0200-000009000000}" name="Economic inactivity number_x000a_lower limit_x000a_(aged 16 and over)"/>
    <tableColumn id="10" xr3:uid="{00000000-0010-0000-0200-00000A000000}" name="Economic inactivity number_x000a_upper limit_x000a_(aged 16 and over)"/>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lms_lisburn_castlereagh" displayName="lms_lisburn_castlereagh" ref="A134:H149" totalsRowShown="0">
  <tableColumns count="8">
    <tableColumn id="1" xr3:uid="{00000000-0010-0000-1D00-000001000000}" name="Year" dataDxfId="63"/>
    <tableColumn id="2" xr3:uid="{00000000-0010-0000-1D00-000002000000}" name="Employment_x000a_(aged 16 and over)_x000a_[Note 1]"/>
    <tableColumn id="3" xr3:uid="{00000000-0010-0000-1D00-000003000000}" name="Employment rate _x000a_(aged 16 to 64)_x000a_[Note 2]"/>
    <tableColumn id="4" xr3:uid="{00000000-0010-0000-1D00-000004000000}" name="Unemployment number_x000a_(aged 16 and over)_x000a_[Note 3]"/>
    <tableColumn id="5" xr3:uid="{00000000-0010-0000-1D00-000005000000}" name="Unemployment rate_x000a_(aged 16 and over)_x000a_[Note 4]"/>
    <tableColumn id="6" xr3:uid="{00000000-0010-0000-1D00-000006000000}" name="Economic inactivity number_x000a_(aged 16 and over)_x000a_[Note 5]"/>
    <tableColumn id="7" xr3:uid="{00000000-0010-0000-1D00-000007000000}" name="Economic inactivity rate_x000a_(aged 16 to 64)_x000a_[Note 6]"/>
    <tableColumn id="8" xr3:uid="{00000000-0010-0000-1D00-000008000000}" name="Small sample size_x000a_[Note 15]" dataDxfId="62"/>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lms_mid_east_antrim" displayName="lms_mid_east_antrim" ref="A152:H167" totalsRowShown="0">
  <tableColumns count="8">
    <tableColumn id="1" xr3:uid="{00000000-0010-0000-1E00-000001000000}" name="Year" dataDxfId="61"/>
    <tableColumn id="2" xr3:uid="{00000000-0010-0000-1E00-000002000000}" name="Employment_x000a_(aged 16 and over)_x000a_[Note 1]"/>
    <tableColumn id="3" xr3:uid="{00000000-0010-0000-1E00-000003000000}" name="Employment rate _x000a_(aged 16 to 64)_x000a_[Note 2]"/>
    <tableColumn id="4" xr3:uid="{00000000-0010-0000-1E00-000004000000}" name="Unemployment number_x000a_(aged 16 and over)_x000a_[Note 3]"/>
    <tableColumn id="5" xr3:uid="{00000000-0010-0000-1E00-000005000000}" name="Unemployment rate_x000a_(aged 16 and over)_x000a_[Note 4]"/>
    <tableColumn id="6" xr3:uid="{00000000-0010-0000-1E00-000006000000}" name="Economic inactivity number_x000a_(aged 16 and over)_x000a_[Note 5]"/>
    <tableColumn id="7" xr3:uid="{00000000-0010-0000-1E00-000007000000}" name="Economic inactivity rate_x000a_(aged 16 to 64)_x000a_[Note 6]"/>
    <tableColumn id="8" xr3:uid="{00000000-0010-0000-1E00-000008000000}" name="Small sample size_x000a_[Note 15]" dataDxfId="60"/>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lms_mid_ulster" displayName="lms_mid_ulster" ref="A170:H185" totalsRowShown="0">
  <tableColumns count="8">
    <tableColumn id="1" xr3:uid="{00000000-0010-0000-1F00-000001000000}" name="Year" dataDxfId="59"/>
    <tableColumn id="2" xr3:uid="{00000000-0010-0000-1F00-000002000000}" name="Employment_x000a_(aged 16 and over)_x000a_[Note 1]"/>
    <tableColumn id="3" xr3:uid="{00000000-0010-0000-1F00-000003000000}" name="Employment rate _x000a_(aged 16 to 64)_x000a_[Note 2]"/>
    <tableColumn id="4" xr3:uid="{00000000-0010-0000-1F00-000004000000}" name="Unemployment number_x000a_(aged 16 and over)_x000a_[Note 3]"/>
    <tableColumn id="5" xr3:uid="{00000000-0010-0000-1F00-000005000000}" name="Unemployment rate_x000a_(aged 16 and over)_x000a_[Note 4]"/>
    <tableColumn id="6" xr3:uid="{00000000-0010-0000-1F00-000006000000}" name="Economic inactivity number_x000a_(aged 16 and over)_x000a_[Note 5]"/>
    <tableColumn id="7" xr3:uid="{00000000-0010-0000-1F00-000007000000}" name="Economic inactivity rate_x000a_(aged 16 to 64)_x000a_[Note 6]"/>
    <tableColumn id="8" xr3:uid="{00000000-0010-0000-1F00-000008000000}" name="Small sample size_x000a_[Note 15]" dataDxfId="58"/>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lms_newry_mourne_down" displayName="lms_newry_mourne_down" ref="A188:H203" totalsRowShown="0">
  <tableColumns count="8">
    <tableColumn id="1" xr3:uid="{00000000-0010-0000-2000-000001000000}" name="Year" dataDxfId="57"/>
    <tableColumn id="2" xr3:uid="{00000000-0010-0000-2000-000002000000}" name="Employment_x000a_(aged 16 and over)_x000a_[Note 1]"/>
    <tableColumn id="3" xr3:uid="{00000000-0010-0000-2000-000003000000}" name="Employment rate _x000a_(aged 16 to 64)_x000a_[Note 2]"/>
    <tableColumn id="4" xr3:uid="{00000000-0010-0000-2000-000004000000}" name="Unemployment number_x000a_(aged 16 and over)_x000a_[Note 3]"/>
    <tableColumn id="5" xr3:uid="{00000000-0010-0000-2000-000005000000}" name="Unemployment rate_x000a_(aged 16 and over)_x000a_[Note 4]"/>
    <tableColumn id="6" xr3:uid="{00000000-0010-0000-2000-000006000000}" name="Economic inactivity number_x000a_(aged 16 and over)_x000a_[Note 5]"/>
    <tableColumn id="7" xr3:uid="{00000000-0010-0000-2000-000007000000}" name="Economic inactivity rate_x000a_(aged 16 to 64)_x000a_[Note 6]"/>
    <tableColumn id="8" xr3:uid="{00000000-0010-0000-2000-000008000000}" name="Small sample size_x000a_[Note 15]" dataDxfId="56"/>
  </tableColumns>
  <tableStyleInfo name="none"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lms_q1" displayName="lms_q1" ref="A8:H18" totalsRowShown="0">
  <tableColumns count="8">
    <tableColumn id="1" xr3:uid="{00000000-0010-0000-2100-000001000000}" name="Year" dataDxfId="55"/>
    <tableColumn id="2" xr3:uid="{00000000-0010-0000-2100-000002000000}" name="Employment_x000a_(aged 16 and over)_x000a_[Note 1]"/>
    <tableColumn id="3" xr3:uid="{00000000-0010-0000-2100-000003000000}" name="Employment rate _x000a_(aged 16 to 64)_x000a_[Note 2]"/>
    <tableColumn id="4" xr3:uid="{00000000-0010-0000-2100-000004000000}" name="Unemployment number_x000a_(aged 16 and over)_x000a_[Note 3]"/>
    <tableColumn id="5" xr3:uid="{00000000-0010-0000-2100-000005000000}" name="Unemployment rate_x000a_(aged 16 and over)_x000a_[Note 4]"/>
    <tableColumn id="6" xr3:uid="{00000000-0010-0000-2100-000006000000}" name="Economic inactivity number_x000a_(aged 16 and over)_x000a_[Note 5]"/>
    <tableColumn id="7" xr3:uid="{00000000-0010-0000-2100-000007000000}" name="Economic inactivity rate_x000a_(aged 16 to 64)_x000a_[Note 6]"/>
    <tableColumn id="8" xr3:uid="{00000000-0010-0000-2100-000008000000}" name="Small sample size_x000a_[Note 15]" dataDxfId="54"/>
  </tableColumns>
  <tableStyleInfo name="none"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lms_q2" displayName="lms_q2" ref="A21:H31" totalsRowShown="0">
  <tableColumns count="8">
    <tableColumn id="1" xr3:uid="{00000000-0010-0000-2200-000001000000}" name="Year" dataDxfId="53"/>
    <tableColumn id="2" xr3:uid="{00000000-0010-0000-2200-000002000000}" name="Employment_x000a_(aged 16 and over)_x000a_[Note 1]"/>
    <tableColumn id="3" xr3:uid="{00000000-0010-0000-2200-000003000000}" name="Employment rate _x000a_(aged 16 to 64)_x000a_[Note 2]"/>
    <tableColumn id="4" xr3:uid="{00000000-0010-0000-2200-000004000000}" name="Unemployment number_x000a_(aged 16 and over)_x000a_[Note 3]"/>
    <tableColumn id="5" xr3:uid="{00000000-0010-0000-2200-000005000000}" name="Unemployment rate_x000a_(aged 16 and over)_x000a_[Note 4]"/>
    <tableColumn id="6" xr3:uid="{00000000-0010-0000-2200-000006000000}" name="Economic inactivity number_x000a_(aged 16 and over)_x000a_[Note 5]"/>
    <tableColumn id="7" xr3:uid="{00000000-0010-0000-2200-000007000000}" name="Economic inactivity rate_x000a_(aged 16 to 64)_x000a_[Note 6]"/>
    <tableColumn id="8" xr3:uid="{00000000-0010-0000-2200-000008000000}" name="Small sample size_x000a_[Note 15]" dataDxfId="52"/>
  </tableColumns>
  <tableStyleInfo name="none"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3000000}" name="lms_q3" displayName="lms_q3" ref="A34:H44" totalsRowShown="0">
  <tableColumns count="8">
    <tableColumn id="1" xr3:uid="{00000000-0010-0000-2300-000001000000}" name="Year" dataDxfId="51"/>
    <tableColumn id="2" xr3:uid="{00000000-0010-0000-2300-000002000000}" name="Employment_x000a_(aged 16 and over)_x000a_[Note 1]"/>
    <tableColumn id="3" xr3:uid="{00000000-0010-0000-2300-000003000000}" name="Employment rate _x000a_(aged 16 to 64)_x000a_[Note 2]"/>
    <tableColumn id="4" xr3:uid="{00000000-0010-0000-2300-000004000000}" name="Unemployment number_x000a_(aged 16 and over)_x000a_[Note 3]"/>
    <tableColumn id="5" xr3:uid="{00000000-0010-0000-2300-000005000000}" name="Unemployment rate_x000a_(aged 16 and over)_x000a_[Note 4]"/>
    <tableColumn id="6" xr3:uid="{00000000-0010-0000-2300-000006000000}" name="Economic inactivity number_x000a_(aged 16 and over)_x000a_[Note 5]"/>
    <tableColumn id="7" xr3:uid="{00000000-0010-0000-2300-000007000000}" name="Economic inactivity rate_x000a_(aged 16 to 64)_x000a_[Note 6]"/>
    <tableColumn id="8" xr3:uid="{00000000-0010-0000-2300-000008000000}" name="Small sample size_x000a_[Note 15]" dataDxfId="50"/>
  </tableColumns>
  <tableStyleInfo name="none"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4000000}" name="lms_q4" displayName="lms_q4" ref="A47:H57" totalsRowShown="0">
  <tableColumns count="8">
    <tableColumn id="1" xr3:uid="{00000000-0010-0000-2400-000001000000}" name="Year" dataDxfId="49"/>
    <tableColumn id="2" xr3:uid="{00000000-0010-0000-2400-000002000000}" name="Employment_x000a_(aged 16 and over)_x000a_[Note 1]"/>
    <tableColumn id="3" xr3:uid="{00000000-0010-0000-2400-000003000000}" name="Employment rate _x000a_(aged 16 to 64)_x000a_[Note 2]"/>
    <tableColumn id="4" xr3:uid="{00000000-0010-0000-2400-000004000000}" name="Unemployment number_x000a_(aged 16 and over)_x000a_[Note 3]"/>
    <tableColumn id="5" xr3:uid="{00000000-0010-0000-2400-000005000000}" name="Unemployment rate_x000a_(aged 16 and over)_x000a_[Note 4]"/>
    <tableColumn id="6" xr3:uid="{00000000-0010-0000-2400-000006000000}" name="Economic inactivity number_x000a_(aged 16 and over)_x000a_[Note 5]"/>
    <tableColumn id="7" xr3:uid="{00000000-0010-0000-2400-000007000000}" name="Economic inactivity rate_x000a_(aged 16 to 64)_x000a_[Note 6]"/>
    <tableColumn id="8" xr3:uid="{00000000-0010-0000-2400-000008000000}" name="Small sample size_x000a_[Note 15]" dataDxfId="48"/>
  </tableColumns>
  <tableStyleInfo name="none"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lms_q5" displayName="lms_q5" ref="A60:H70" totalsRowShown="0">
  <tableColumns count="8">
    <tableColumn id="1" xr3:uid="{00000000-0010-0000-2500-000001000000}" name="Year" dataDxfId="47"/>
    <tableColumn id="2" xr3:uid="{00000000-0010-0000-2500-000002000000}" name="Employment_x000a_(aged 16 and over)_x000a_[Note 1]"/>
    <tableColumn id="3" xr3:uid="{00000000-0010-0000-2500-000003000000}" name="Employment rate _x000a_(aged 16 to 64)_x000a_[Note 2]"/>
    <tableColumn id="4" xr3:uid="{00000000-0010-0000-2500-000004000000}" name="Unemployment number_x000a_(aged 16 and over)_x000a_[Note 3]"/>
    <tableColumn id="5" xr3:uid="{00000000-0010-0000-2500-000005000000}" name="Unemployment rate_x000a_(aged 16 and over)_x000a_[Note 4]"/>
    <tableColumn id="6" xr3:uid="{00000000-0010-0000-2500-000006000000}" name="Economic inactivity number_x000a_(aged 16 and over)_x000a_[Note 5]"/>
    <tableColumn id="7" xr3:uid="{00000000-0010-0000-2500-000007000000}" name="Economic inactivity rate_x000a_(aged 16 to 64)_x000a_[Note 6]"/>
    <tableColumn id="8" xr3:uid="{00000000-0010-0000-2500-000008000000}" name="Small sample size_x000a_[Note 15]" dataDxfId="46"/>
  </tableColumns>
  <tableStyleInfo name="none"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6000000}" name="lms_urban" displayName="lms_urban" ref="A8:H18" totalsRowShown="0">
  <tableColumns count="8">
    <tableColumn id="1" xr3:uid="{00000000-0010-0000-2600-000001000000}" name="Year" dataDxfId="45"/>
    <tableColumn id="2" xr3:uid="{00000000-0010-0000-2600-000002000000}" name="Employment_x000a_(aged 16 and over)_x000a_[Note 1]"/>
    <tableColumn id="3" xr3:uid="{00000000-0010-0000-2600-000003000000}" name="Employment rate _x000a_(aged 16 to 64)_x000a_[Note 2]"/>
    <tableColumn id="4" xr3:uid="{00000000-0010-0000-2600-000004000000}" name="Unemployment number_x000a_(aged 16 and over)_x000a_[Note 3]"/>
    <tableColumn id="5" xr3:uid="{00000000-0010-0000-2600-000005000000}" name="Unemployment rate_x000a_(aged 16 and over)_x000a_[Note 4]"/>
    <tableColumn id="6" xr3:uid="{00000000-0010-0000-2600-000006000000}" name="Economic inactivity number_x000a_(aged 16 and over)_x000a_[Note 5]"/>
    <tableColumn id="7" xr3:uid="{00000000-0010-0000-2600-000007000000}" name="Economic inactivity rate_x000a_(aged 16 to 64)_x000a_[Note 6]"/>
    <tableColumn id="8" xr3:uid="{00000000-0010-0000-2600-000008000000}" name="Small sample size_x000a_[Note 15]" dataDxfId="44"/>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lms_pct" displayName="lms_pct" ref="A29:J47" totalsRowShown="0">
  <tableColumns count="10">
    <tableColumn id="1" xr3:uid="{00000000-0010-0000-0300-000001000000}" name="Year" dataDxfId="96"/>
    <tableColumn id="2" xr3:uid="{00000000-0010-0000-0300-000002000000}" name="Employment rate_x000a_(aged 16 to 64)_x000a_[Note 2]"/>
    <tableColumn id="3" xr3:uid="{00000000-0010-0000-0300-000003000000}" name="Employment rate_x000a_lower limit_x000a_(aged 16 to 64)"/>
    <tableColumn id="4" xr3:uid="{00000000-0010-0000-0300-000004000000}" name="Employment rate_x000a_upper limit_x000a_(aged 16 to 64)"/>
    <tableColumn id="5" xr3:uid="{00000000-0010-0000-0300-000005000000}" name="Unemployment rate_x000a_(aged 16 and over)_x000a_[Note 4]"/>
    <tableColumn id="6" xr3:uid="{00000000-0010-0000-0300-000006000000}" name="Unemployment rate_x000a_lower limit_x000a_(aged 16 and over)"/>
    <tableColumn id="7" xr3:uid="{00000000-0010-0000-0300-000007000000}" name="Unemployment rate_x000a_upper limit_x000a_(aged 16 and over)"/>
    <tableColumn id="8" xr3:uid="{00000000-0010-0000-0300-000008000000}" name="Economic inactivity rate_x000a_(aged 16 to 64)_x000a_[Note 6]"/>
    <tableColumn id="9" xr3:uid="{00000000-0010-0000-0300-000009000000}" name="Economic inactivity rate_x000a_lower limit_x000a_(aged 16 to 64)"/>
    <tableColumn id="10" xr3:uid="{00000000-0010-0000-0300-00000A000000}" name="Economic inactivity rate_x000a_upper limit_x000a_(aged 16 to 64)"/>
  </tableColumns>
  <tableStyleInfo name="none"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7000000}" name="lms_rural" displayName="lms_rural" ref="A21:H31" totalsRowShown="0">
  <tableColumns count="8">
    <tableColumn id="1" xr3:uid="{00000000-0010-0000-2700-000001000000}" name="Year" dataDxfId="43"/>
    <tableColumn id="2" xr3:uid="{00000000-0010-0000-2700-000002000000}" name="Employment_x000a_(aged 16 and over)_x000a_[Note 1]"/>
    <tableColumn id="3" xr3:uid="{00000000-0010-0000-2700-000003000000}" name="Employment rate _x000a_(aged 16 to 64)_x000a_[Note 2]"/>
    <tableColumn id="4" xr3:uid="{00000000-0010-0000-2700-000004000000}" name="Unemployment number_x000a_(aged 16 and over)_x000a_[Note 3]"/>
    <tableColumn id="5" xr3:uid="{00000000-0010-0000-2700-000005000000}" name="Unemployment rate_x000a_(aged 16 and over)_x000a_[Note 4]"/>
    <tableColumn id="6" xr3:uid="{00000000-0010-0000-2700-000006000000}" name="Economic inactivity number_x000a_(aged 16 and over)_x000a_[Note 5]"/>
    <tableColumn id="7" xr3:uid="{00000000-0010-0000-2700-000007000000}" name="Economic inactivity rate_x000a_(aged 16 to 64)_x000a_[Note 6]"/>
    <tableColumn id="8" xr3:uid="{00000000-0010-0000-2700-000008000000}" name="Small sample size_x000a_[Note 15]" dataDxfId="42"/>
  </tableColumns>
  <tableStyleInfo name="none"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8000000}" name="lms_male" displayName="lms_male" ref="A8:H26" totalsRowShown="0">
  <tableColumns count="8">
    <tableColumn id="1" xr3:uid="{00000000-0010-0000-2800-000001000000}" name="Year" dataDxfId="41"/>
    <tableColumn id="2" xr3:uid="{00000000-0010-0000-2800-000002000000}" name="Employment_x000a_(aged 16 and over)_x000a_[Note 1]"/>
    <tableColumn id="3" xr3:uid="{00000000-0010-0000-2800-000003000000}" name="Employment rate _x000a_(aged 16 to 64)_x000a_[Note 2]"/>
    <tableColumn id="4" xr3:uid="{00000000-0010-0000-2800-000004000000}" name="Unemployment number_x000a_(aged 16 and over)_x000a_[Note 3]"/>
    <tableColumn id="5" xr3:uid="{00000000-0010-0000-2800-000005000000}" name="Unemployment rate_x000a_(aged 16 and over)_x000a_[Note 4]"/>
    <tableColumn id="6" xr3:uid="{00000000-0010-0000-2800-000006000000}" name="Economic inactivity number_x000a_(aged 16 and over)_x000a_[Note 5]"/>
    <tableColumn id="7" xr3:uid="{00000000-0010-0000-2800-000007000000}" name="Economic inactivity rate_x000a_(aged 16 to 64)_x000a_[Note 6]"/>
    <tableColumn id="8" xr3:uid="{00000000-0010-0000-2800-000008000000}" name="Small sample size_x000a_[Note 15]" dataDxfId="40"/>
  </tableColumns>
  <tableStyleInfo name="none"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9000000}" name="lms_female" displayName="lms_female" ref="A29:H47" totalsRowShown="0">
  <tableColumns count="8">
    <tableColumn id="1" xr3:uid="{00000000-0010-0000-2900-000001000000}" name="Year" dataDxfId="39"/>
    <tableColumn id="2" xr3:uid="{00000000-0010-0000-2900-000002000000}" name="Employment_x000a_(aged 16 and over)_x000a_[Note 1]"/>
    <tableColumn id="3" xr3:uid="{00000000-0010-0000-2900-000003000000}" name="Employment rate _x000a_(aged 16 to 64)_x000a_[Note 2]"/>
    <tableColumn id="4" xr3:uid="{00000000-0010-0000-2900-000004000000}" name="Unemployment number_x000a_(aged 16 and over)_x000a_[Note 3]"/>
    <tableColumn id="5" xr3:uid="{00000000-0010-0000-2900-000005000000}" name="Unemployment rate_x000a_(aged 16 and over)_x000a_[Note 4]"/>
    <tableColumn id="6" xr3:uid="{00000000-0010-0000-2900-000006000000}" name="Economic inactivity number_x000a_(aged 16 and over)_x000a_[Note 5]"/>
    <tableColumn id="7" xr3:uid="{00000000-0010-0000-2900-000007000000}" name="Economic inactivity rate_x000a_(aged 16 to 64)_x000a_[Note 6]"/>
    <tableColumn id="8" xr3:uid="{00000000-0010-0000-2900-000008000000}" name="Small sample size_x000a_[Note 15]" dataDxfId="38"/>
  </tableColumns>
  <tableStyleInfo name="none"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A000000}" name="lms_16_24" displayName="lms_16_24" ref="A8:H26" totalsRowShown="0">
  <tableColumns count="8">
    <tableColumn id="1" xr3:uid="{00000000-0010-0000-2A00-000001000000}" name="Year" dataDxfId="37"/>
    <tableColumn id="2" xr3:uid="{00000000-0010-0000-2A00-000002000000}" name="Employment_x000a_[Note 1]"/>
    <tableColumn id="3" xr3:uid="{00000000-0010-0000-2A00-000003000000}" name="Employment rate _x000a_[Note 2]"/>
    <tableColumn id="4" xr3:uid="{00000000-0010-0000-2A00-000004000000}" name="Unemployment number_x000a_[Note 3]"/>
    <tableColumn id="5" xr3:uid="{00000000-0010-0000-2A00-000005000000}" name="Unemployment rate_x000a_[Note 4]"/>
    <tableColumn id="6" xr3:uid="{00000000-0010-0000-2A00-000006000000}" name="Economic inactivity number_x000a_[Note 5]"/>
    <tableColumn id="7" xr3:uid="{00000000-0010-0000-2A00-000007000000}" name="Economic inactivity rate_x000a_[Note 6]"/>
    <tableColumn id="8" xr3:uid="{00000000-0010-0000-2A00-000008000000}" name="Small sample size_x000a_[Note 15]" dataDxfId="36"/>
  </tableColumns>
  <tableStyleInfo name="none"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B000000}" name="lms_25_34" displayName="lms_25_34" ref="A29:H47" totalsRowShown="0">
  <tableColumns count="8">
    <tableColumn id="1" xr3:uid="{00000000-0010-0000-2B00-000001000000}" name="Year" dataDxfId="35"/>
    <tableColumn id="2" xr3:uid="{00000000-0010-0000-2B00-000002000000}" name="Employment_x000a_[Note 1]"/>
    <tableColumn id="3" xr3:uid="{00000000-0010-0000-2B00-000003000000}" name="Employment rate _x000a_[Note 2]"/>
    <tableColumn id="4" xr3:uid="{00000000-0010-0000-2B00-000004000000}" name="Unemployment number_x000a_[Note 3]"/>
    <tableColumn id="5" xr3:uid="{00000000-0010-0000-2B00-000005000000}" name="Unemployment rate_x000a_[Note 4]"/>
    <tableColumn id="6" xr3:uid="{00000000-0010-0000-2B00-000006000000}" name="Economic inactivity number_x000a_[Note 5]"/>
    <tableColumn id="7" xr3:uid="{00000000-0010-0000-2B00-000007000000}" name="Economic inactivity rate_x000a_[Note 6]"/>
    <tableColumn id="8" xr3:uid="{00000000-0010-0000-2B00-000008000000}" name="Small sample size_x000a_[Note 15]" dataDxfId="34"/>
  </tableColumns>
  <tableStyleInfo name="none"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C000000}" name="lms_35_49" displayName="lms_35_49" ref="A50:H68" totalsRowShown="0">
  <tableColumns count="8">
    <tableColumn id="1" xr3:uid="{00000000-0010-0000-2C00-000001000000}" name="Year" dataDxfId="33"/>
    <tableColumn id="2" xr3:uid="{00000000-0010-0000-2C00-000002000000}" name="Employment_x000a_[Note 1]"/>
    <tableColumn id="3" xr3:uid="{00000000-0010-0000-2C00-000003000000}" name="Employment rate _x000a_[Note 2]"/>
    <tableColumn id="4" xr3:uid="{00000000-0010-0000-2C00-000004000000}" name="Unemployment number_x000a_[Note 3]"/>
    <tableColumn id="5" xr3:uid="{00000000-0010-0000-2C00-000005000000}" name="Unemployment rate_x000a_[Note 4]"/>
    <tableColumn id="6" xr3:uid="{00000000-0010-0000-2C00-000006000000}" name="Economic inactivity number_x000a_[Note 5]"/>
    <tableColumn id="7" xr3:uid="{00000000-0010-0000-2C00-000007000000}" name="Economic inactivity rate_x000a_[Note 6]"/>
    <tableColumn id="8" xr3:uid="{00000000-0010-0000-2C00-000008000000}" name="Small sample size_x000a_[Note 15]" dataDxfId="32"/>
  </tableColumns>
  <tableStyleInfo name="none"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D000000}" name="lms_50_64" displayName="lms_50_64" ref="A71:H89" totalsRowShown="0">
  <tableColumns count="8">
    <tableColumn id="1" xr3:uid="{00000000-0010-0000-2D00-000001000000}" name="Year" dataDxfId="31"/>
    <tableColumn id="2" xr3:uid="{00000000-0010-0000-2D00-000002000000}" name="Employment_x000a_[Note 1]"/>
    <tableColumn id="3" xr3:uid="{00000000-0010-0000-2D00-000003000000}" name="Employment rate _x000a_[Note 2]"/>
    <tableColumn id="4" xr3:uid="{00000000-0010-0000-2D00-000004000000}" name="Unemployment number_x000a_[Note 3]"/>
    <tableColumn id="5" xr3:uid="{00000000-0010-0000-2D00-000005000000}" name="Unemployment rate_x000a_[Note 4]"/>
    <tableColumn id="6" xr3:uid="{00000000-0010-0000-2D00-000006000000}" name="Economic inactivity number_x000a_[Note 5]"/>
    <tableColumn id="7" xr3:uid="{00000000-0010-0000-2D00-000007000000}" name="Economic inactivity rate_x000a_[Note 6]"/>
    <tableColumn id="8" xr3:uid="{00000000-0010-0000-2D00-000008000000}" name="Small sample size_x000a_[Note 15]" dataDxfId="30"/>
  </tableColumns>
  <tableStyleInfo name="none" showFirstColumn="0" showLastColumn="0" showRowStripes="0"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E000000}" name="lms_65_plus" displayName="lms_65_plus" ref="A92:H110" totalsRowShown="0">
  <tableColumns count="8">
    <tableColumn id="1" xr3:uid="{00000000-0010-0000-2E00-000001000000}" name="Year" dataDxfId="29"/>
    <tableColumn id="2" xr3:uid="{00000000-0010-0000-2E00-000002000000}" name="Employment_x000a_[Note 1]"/>
    <tableColumn id="3" xr3:uid="{00000000-0010-0000-2E00-000003000000}" name="Employment rate _x000a_[Note 2]"/>
    <tableColumn id="4" xr3:uid="{00000000-0010-0000-2E00-000004000000}" name="Unemployment number_x000a_[Note 3]"/>
    <tableColumn id="5" xr3:uid="{00000000-0010-0000-2E00-000005000000}" name="Unemployment rate_x000a_[Note 4]"/>
    <tableColumn id="6" xr3:uid="{00000000-0010-0000-2E00-000006000000}" name="Economic inactivity number_x000a_[Note 5]"/>
    <tableColumn id="7" xr3:uid="{00000000-0010-0000-2E00-000007000000}" name="Economic inactivity rate_x000a_[Note 6]"/>
    <tableColumn id="8" xr3:uid="{00000000-0010-0000-2E00-000008000000}" name="Small sample size_x000a_[Note 15]" dataDxfId="28"/>
  </tableColumns>
  <tableStyleInfo name="none"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2F000000}" name="lms_single" displayName="lms_single" ref="A8:H26" totalsRowShown="0">
  <tableColumns count="8">
    <tableColumn id="1" xr3:uid="{00000000-0010-0000-2F00-000001000000}" name="Year" dataDxfId="27"/>
    <tableColumn id="2" xr3:uid="{00000000-0010-0000-2F00-000002000000}" name="Employment_x000a_(aged 16 and over)_x000a_[Note 1]"/>
    <tableColumn id="3" xr3:uid="{00000000-0010-0000-2F00-000003000000}" name="Employment rate _x000a_(aged 16 to 64)_x000a_[Note 2]"/>
    <tableColumn id="4" xr3:uid="{00000000-0010-0000-2F00-000004000000}" name="Unemployment number_x000a_(aged 16 and over)_x000a_[Note 3]"/>
    <tableColumn id="5" xr3:uid="{00000000-0010-0000-2F00-000005000000}" name="Unemployment rate_x000a_(aged 16 and over)_x000a_[Note 4]"/>
    <tableColumn id="6" xr3:uid="{00000000-0010-0000-2F00-000006000000}" name="Economic inactivity number_x000a_(aged 16 and over)_x000a_[Note 5]"/>
    <tableColumn id="7" xr3:uid="{00000000-0010-0000-2F00-000007000000}" name="Economic inactivity rate_x000a_(aged 16 to 64)_x000a_[Note 6]"/>
    <tableColumn id="8" xr3:uid="{00000000-0010-0000-2F00-000008000000}" name="Small sample size_x000a_[Note 15]" dataDxfId="26"/>
  </tableColumns>
  <tableStyleInfo name="none" showFirstColumn="0" showLastColumn="0" showRowStripes="0"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0000000}" name="lms_married_civil" displayName="lms_married_civil" ref="A29:H47" totalsRowShown="0">
  <tableColumns count="8">
    <tableColumn id="1" xr3:uid="{00000000-0010-0000-3000-000001000000}" name="Year" dataDxfId="25"/>
    <tableColumn id="2" xr3:uid="{00000000-0010-0000-3000-000002000000}" name="Employment_x000a_(aged 16 and over)_x000a_[Note 1]"/>
    <tableColumn id="3" xr3:uid="{00000000-0010-0000-3000-000003000000}" name="Employment rate _x000a_(aged 16 to 64)_x000a_[Note 2]"/>
    <tableColumn id="4" xr3:uid="{00000000-0010-0000-3000-000004000000}" name="Unemployment number_x000a_(aged 16 and over)_x000a_[Note 3]"/>
    <tableColumn id="5" xr3:uid="{00000000-0010-0000-3000-000005000000}" name="Unemployment rate_x000a_(aged 16 and over)_x000a_[Note 4]"/>
    <tableColumn id="6" xr3:uid="{00000000-0010-0000-3000-000006000000}" name="Economic inactivity number_x000a_(aged 16 and over)_x000a_[Note 5]"/>
    <tableColumn id="7" xr3:uid="{00000000-0010-0000-3000-000007000000}" name="Economic inactivity rate_x000a_(aged 16 to 64)_x000a_[Note 6]"/>
    <tableColumn id="8" xr3:uid="{00000000-0010-0000-3000-000008000000}" name="Small sample size_x000a_[Note 15]" dataDxfId="24"/>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ms_eb" displayName="lms_eb" ref="A8:H18" totalsRowShown="0">
  <tableColumns count="8">
    <tableColumn id="1" xr3:uid="{00000000-0010-0000-0400-000001000000}" name="Year" dataDxfId="95"/>
    <tableColumn id="2" xr3:uid="{00000000-0010-0000-0400-000002000000}" name="Employment_x000a_(aged 16 and over)_x000a_[Note 1]"/>
    <tableColumn id="3" xr3:uid="{00000000-0010-0000-0400-000003000000}" name="Employment rate _x000a_(aged 16 to 64)_x000a_[Note 2]"/>
    <tableColumn id="4" xr3:uid="{00000000-0010-0000-0400-000004000000}" name="Unemployment number_x000a_(aged 16 and over)_x000a_[Note 3]"/>
    <tableColumn id="5" xr3:uid="{00000000-0010-0000-0400-000005000000}" name="Unemployment rate_x000a_(aged 16 and over)_x000a_[Note 4]"/>
    <tableColumn id="6" xr3:uid="{00000000-0010-0000-0400-000006000000}" name="Economic inactivity number_x000a_(aged 16 and over)_x000a_[Note 5]"/>
    <tableColumn id="7" xr3:uid="{00000000-0010-0000-0400-000007000000}" name="Economic inactivity rate_x000a_(aged 16 to 64)_x000a_[Note 6]"/>
    <tableColumn id="8" xr3:uid="{00000000-0010-0000-0400-000008000000}" name="Small sample size_x000a_[Note 15]"/>
  </tableColumns>
  <tableStyleInfo name="none" showFirstColumn="0" showLastColumn="0" showRowStripes="0"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1000000}" name="lms_seperate" displayName="lms_seperate" ref="A50:H68" totalsRowShown="0">
  <tableColumns count="8">
    <tableColumn id="1" xr3:uid="{00000000-0010-0000-3100-000001000000}" name="Year" dataDxfId="23"/>
    <tableColumn id="2" xr3:uid="{00000000-0010-0000-3100-000002000000}" name="Employment_x000a_(aged 16 and over)_x000a_[Note 1]"/>
    <tableColumn id="3" xr3:uid="{00000000-0010-0000-3100-000003000000}" name="Employment rate _x000a_(aged 16 to 64)_x000a_[Note 2]"/>
    <tableColumn id="4" xr3:uid="{00000000-0010-0000-3100-000004000000}" name="Unemployment number_x000a_(aged 16 and over)_x000a_[Note 3]"/>
    <tableColumn id="5" xr3:uid="{00000000-0010-0000-3100-000005000000}" name="Unemployment rate_x000a_(aged 16 and over)_x000a_[Note 4]"/>
    <tableColumn id="6" xr3:uid="{00000000-0010-0000-3100-000006000000}" name="Economic inactivity number_x000a_(aged 16 and over)_x000a_[Note 5]"/>
    <tableColumn id="7" xr3:uid="{00000000-0010-0000-3100-000007000000}" name="Economic inactivity rate_x000a_(aged 16 to 64)_x000a_[Note 6]"/>
    <tableColumn id="8" xr3:uid="{00000000-0010-0000-3100-000008000000}" name="Small sample size_x000a_[Note 15]" dataDxfId="22"/>
  </tableColumns>
  <tableStyleInfo name="none" showFirstColumn="0" showLastColumn="0" showRowStripes="0"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2000000}" name="lms_divorced" displayName="lms_divorced" ref="A71:H89" totalsRowShown="0">
  <tableColumns count="8">
    <tableColumn id="1" xr3:uid="{00000000-0010-0000-3200-000001000000}" name="Year" dataDxfId="21"/>
    <tableColumn id="2" xr3:uid="{00000000-0010-0000-3200-000002000000}" name="Employment_x000a_(aged 16 and over)_x000a_[Note 1]"/>
    <tableColumn id="3" xr3:uid="{00000000-0010-0000-3200-000003000000}" name="Employment rate _x000a_(aged 16 to 64)_x000a_[Note 2]"/>
    <tableColumn id="4" xr3:uid="{00000000-0010-0000-3200-000004000000}" name="Unemployment number_x000a_(aged 16 and over)_x000a_[Note 3]"/>
    <tableColumn id="5" xr3:uid="{00000000-0010-0000-3200-000005000000}" name="Unemployment rate_x000a_(aged 16 and over)_x000a_[Note 4]"/>
    <tableColumn id="6" xr3:uid="{00000000-0010-0000-3200-000006000000}" name="Economic inactivity number_x000a_(aged 16 and over)_x000a_[Note 5]"/>
    <tableColumn id="7" xr3:uid="{00000000-0010-0000-3200-000007000000}" name="Economic inactivity rate_x000a_(aged 16 to 64)_x000a_[Note 6]"/>
    <tableColumn id="8" xr3:uid="{00000000-0010-0000-3200-000008000000}" name="Small sample size_x000a_[Note 15]" dataDxfId="20"/>
  </tableColumns>
  <tableStyleInfo name="none" showFirstColumn="0" showLastColumn="0" showRowStripes="0"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3000000}" name="lms_widowed" displayName="lms_widowed" ref="A92:H110" totalsRowShown="0">
  <tableColumns count="8">
    <tableColumn id="1" xr3:uid="{00000000-0010-0000-3300-000001000000}" name="Year" dataDxfId="19"/>
    <tableColumn id="2" xr3:uid="{00000000-0010-0000-3300-000002000000}" name="Employment_x000a_(aged 16 and over)_x000a_[Note 1]"/>
    <tableColumn id="3" xr3:uid="{00000000-0010-0000-3300-000003000000}" name="Employment rate _x000a_(aged 16 to 64)_x000a_[Note 2]"/>
    <tableColumn id="4" xr3:uid="{00000000-0010-0000-3300-000004000000}" name="Unemployment number_x000a_(aged 16 and over)_x000a_[Note 3]"/>
    <tableColumn id="5" xr3:uid="{00000000-0010-0000-3300-000005000000}" name="Unemployment rate_x000a_(aged 16 and over)_x000a_[Note 4]"/>
    <tableColumn id="6" xr3:uid="{00000000-0010-0000-3300-000006000000}" name="Economic inactivity number_x000a_(aged 16 and over)_x000a_[Note 5]"/>
    <tableColumn id="7" xr3:uid="{00000000-0010-0000-3300-000007000000}" name="Economic inactivity rate_x000a_(aged 16 to 64)_x000a_[Note 6]"/>
    <tableColumn id="8" xr3:uid="{00000000-0010-0000-3300-000008000000}" name="Small sample size_x000a_[Note 15]" dataDxfId="18"/>
  </tableColumns>
  <tableStyleInfo name="none" showFirstColumn="0" showLastColumn="0" showRowStripes="0"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4000000}" name="lms_catholic" displayName="lms_catholic" ref="A8:H23" totalsRowShown="0">
  <tableColumns count="8">
    <tableColumn id="1" xr3:uid="{00000000-0010-0000-3400-000001000000}" name="Year" dataDxfId="17"/>
    <tableColumn id="2" xr3:uid="{00000000-0010-0000-3400-000002000000}" name="Employment_x000a_(aged 16 and over)_x000a_[Note 1]"/>
    <tableColumn id="3" xr3:uid="{00000000-0010-0000-3400-000003000000}" name="Employment rate _x000a_(aged 16 to 64)_x000a_[Note 2]"/>
    <tableColumn id="4" xr3:uid="{00000000-0010-0000-3400-000004000000}" name="Unemployment number_x000a_(aged 16 and over)_x000a_[Note 3]"/>
    <tableColumn id="5" xr3:uid="{00000000-0010-0000-3400-000005000000}" name="Unemployment rate_x000a_(aged 16 and over)_x000a_[Note 4]"/>
    <tableColumn id="6" xr3:uid="{00000000-0010-0000-3400-000006000000}" name="Economic inactivity number_x000a_(aged 16 and over)_x000a_[Note 5]"/>
    <tableColumn id="7" xr3:uid="{00000000-0010-0000-3400-000007000000}" name="Economic inactivity rate_x000a_(aged 16 to 64)_x000a_[Note 6]"/>
    <tableColumn id="8" xr3:uid="{00000000-0010-0000-3400-000008000000}" name="Small sample size_x000a_[Note 15]" dataDxfId="16"/>
  </tableColumns>
  <tableStyleInfo name="none" showFirstColumn="0" showLastColumn="0" showRowStripes="0"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5000000}" name="lms_protestant" displayName="lms_protestant" ref="A26:H41" totalsRowShown="0">
  <tableColumns count="8">
    <tableColumn id="1" xr3:uid="{00000000-0010-0000-3500-000001000000}" name="Year" dataDxfId="15"/>
    <tableColumn id="2" xr3:uid="{00000000-0010-0000-3500-000002000000}" name="Employment_x000a_(aged 16 and over)_x000a_[Note 1]"/>
    <tableColumn id="3" xr3:uid="{00000000-0010-0000-3500-000003000000}" name="Employment rate _x000a_(aged 16 to 64)_x000a_[Note 2]"/>
    <tableColumn id="4" xr3:uid="{00000000-0010-0000-3500-000004000000}" name="Unemployment number_x000a_(aged 16 and over)_x000a_[Note 3]"/>
    <tableColumn id="5" xr3:uid="{00000000-0010-0000-3500-000005000000}" name="Unemployment rate_x000a_(aged 16 and over)_x000a_[Note 4]"/>
    <tableColumn id="6" xr3:uid="{00000000-0010-0000-3500-000006000000}" name="Economic inactivity number_x000a_(aged 16 and over)_x000a_[Note 5]"/>
    <tableColumn id="7" xr3:uid="{00000000-0010-0000-3500-000007000000}" name="Economic inactivity rate_x000a_(aged 16 to 64)_x000a_[Note 6]"/>
    <tableColumn id="8" xr3:uid="{00000000-0010-0000-3500-000008000000}" name="Small sample size_x000a_[Note 15]" dataDxfId="14"/>
  </tableColumns>
  <tableStyleInfo name="none" showFirstColumn="0" showLastColumn="0" showRowStripes="0"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6000000}" name="lms_other" displayName="lms_other" ref="A44:H59" totalsRowShown="0">
  <tableColumns count="8">
    <tableColumn id="1" xr3:uid="{00000000-0010-0000-3600-000001000000}" name="Year" dataDxfId="13"/>
    <tableColumn id="2" xr3:uid="{00000000-0010-0000-3600-000002000000}" name="Employment_x000a_(aged 16 and over)_x000a_[Note 1]"/>
    <tableColumn id="3" xr3:uid="{00000000-0010-0000-3600-000003000000}" name="Employment rate _x000a_(aged 16 to 64)_x000a_[Note 2]"/>
    <tableColumn id="4" xr3:uid="{00000000-0010-0000-3600-000004000000}" name="Unemployment number_x000a_(aged 16 and over)_x000a_[Note 3]"/>
    <tableColumn id="5" xr3:uid="{00000000-0010-0000-3600-000005000000}" name="Unemployment rate_x000a_(aged 16 and over)_x000a_[Note 4]"/>
    <tableColumn id="6" xr3:uid="{00000000-0010-0000-3600-000006000000}" name="Economic inactivity number_x000a_(aged 16 and over)_x000a_[Note 5]"/>
    <tableColumn id="7" xr3:uid="{00000000-0010-0000-3600-000007000000}" name="Economic inactivity rate_x000a_(aged 16 to 64)_x000a_[Note 6]"/>
    <tableColumn id="8" xr3:uid="{00000000-0010-0000-3600-000008000000}" name="Small sample size_x000a_[Note 15]" dataDxfId="12"/>
  </tableColumns>
  <tableStyleInfo name="none" showFirstColumn="0" showLastColumn="0" showRowStripes="0"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7000000}" name="lms_disea" displayName="lms_disea" ref="A8:H18" totalsRowShown="0">
  <tableColumns count="8">
    <tableColumn id="1" xr3:uid="{00000000-0010-0000-3700-000001000000}" name="Year" dataDxfId="11"/>
    <tableColumn id="2" xr3:uid="{00000000-0010-0000-3700-000002000000}" name="Employment_x000a_(aged 16 and over)_x000a_[Note 1]"/>
    <tableColumn id="3" xr3:uid="{00000000-0010-0000-3700-000003000000}" name="Employment rate _x000a_(aged 16 to 64)_x000a_[Note 2]"/>
    <tableColumn id="4" xr3:uid="{00000000-0010-0000-3700-000004000000}" name="Unemployment number_x000a_(aged 16 and over)_x000a_[Note 3]"/>
    <tableColumn id="5" xr3:uid="{00000000-0010-0000-3700-000005000000}" name="Unemployment rate_x000a_(aged 16 and over)_x000a_[Note 4]"/>
    <tableColumn id="6" xr3:uid="{00000000-0010-0000-3700-000006000000}" name="Economic inactivity number_x000a_(aged 16 and over)_x000a_[Note 5]"/>
    <tableColumn id="7" xr3:uid="{00000000-0010-0000-3700-000007000000}" name="Economic inactivity rate_x000a_(aged 16 to 64)_x000a_[Note 6]"/>
    <tableColumn id="8" xr3:uid="{00000000-0010-0000-3700-000008000000}" name="Small sample size_x000a_[Note 15]" dataDxfId="10"/>
  </tableColumns>
  <tableStyleInfo name="none" showFirstColumn="0" showLastColumn="0" showRowStripes="0"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8000000}" name="lms_not_disea" displayName="lms_not_disea" ref="A21:H31" totalsRowShown="0">
  <tableColumns count="8">
    <tableColumn id="1" xr3:uid="{00000000-0010-0000-3800-000001000000}" name="Year" dataDxfId="9"/>
    <tableColumn id="2" xr3:uid="{00000000-0010-0000-3800-000002000000}" name="Employment_x000a_(aged 16 and over)_x000a_[Note 1]"/>
    <tableColumn id="3" xr3:uid="{00000000-0010-0000-3800-000003000000}" name="Employment rate _x000a_(aged 16 to 64)_x000a_[Note 2]"/>
    <tableColumn id="4" xr3:uid="{00000000-0010-0000-3800-000004000000}" name="Unemployment number_x000a_(aged 16 and over)_x000a_[Note 3]"/>
    <tableColumn id="5" xr3:uid="{00000000-0010-0000-3800-000005000000}" name="Unemployment rate_x000a_(aged 16 and over)_x000a_[Note 4]"/>
    <tableColumn id="6" xr3:uid="{00000000-0010-0000-3800-000006000000}" name="Economic inactivity number_x000a_(aged 16 and over)_x000a_[Note 5]"/>
    <tableColumn id="7" xr3:uid="{00000000-0010-0000-3800-000007000000}" name="Economic inactivity rate_x000a_(aged 16 to 64)_x000a_[Note 6]"/>
    <tableColumn id="8" xr3:uid="{00000000-0010-0000-3800-000008000000}" name="Small sample size_x000a_[Note 15]" dataDxfId="8"/>
  </tableColumns>
  <tableStyleInfo name="none" showFirstColumn="0" showLastColumn="0" showRowStripes="0"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9000000}" name="lms_dependents" displayName="lms_dependents" ref="A9:H26" totalsRowShown="0">
  <tableColumns count="8">
    <tableColumn id="1" xr3:uid="{00000000-0010-0000-3900-000001000000}" name="Year" dataDxfId="7"/>
    <tableColumn id="2" xr3:uid="{00000000-0010-0000-3900-000002000000}" name="Employment_x000a_(aged 16 and over)_x000a_[Note 1]"/>
    <tableColumn id="3" xr3:uid="{00000000-0010-0000-3900-000003000000}" name="Employment rate _x000a_(aged 16 to 64)_x000a_[Note 2]"/>
    <tableColumn id="4" xr3:uid="{00000000-0010-0000-3900-000004000000}" name="Unemployment number_x000a_(aged 16 and over)_x000a_[Note 3]"/>
    <tableColumn id="5" xr3:uid="{00000000-0010-0000-3900-000005000000}" name="Unemployment rate_x000a_(aged 16 and over)_x000a_[Note 4]"/>
    <tableColumn id="6" xr3:uid="{00000000-0010-0000-3900-000006000000}" name="Economic inactivity number_x000a_(aged 16 and over)_x000a_[Note 5]"/>
    <tableColumn id="7" xr3:uid="{00000000-0010-0000-3900-000007000000}" name="Economic inactivity rate_x000a_(aged 16 to 64)_x000a_[Note 6]"/>
    <tableColumn id="8" xr3:uid="{00000000-0010-0000-3900-000008000000}" name="Small sample size_x000a_[Note 15]" dataDxfId="6"/>
  </tableColumns>
  <tableStyleInfo name="none" showFirstColumn="0" showLastColumn="0" showRowStripes="0"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3A000000}" name="lms_no_dependents" displayName="lms_no_dependents" ref="A29:H46" totalsRowShown="0">
  <tableColumns count="8">
    <tableColumn id="1" xr3:uid="{00000000-0010-0000-3A00-000001000000}" name="Year" dataDxfId="5"/>
    <tableColumn id="2" xr3:uid="{00000000-0010-0000-3A00-000002000000}" name="Employment_x000a_(aged 16 and over)_x000a_[Note 1]"/>
    <tableColumn id="3" xr3:uid="{00000000-0010-0000-3A00-000003000000}" name="Employment rate _x000a_(aged 16 to 64)_x000a_[Note 2]"/>
    <tableColumn id="4" xr3:uid="{00000000-0010-0000-3A00-000004000000}" name="Unemployment number_x000a_(aged 16 and over)_x000a_[Note 3]"/>
    <tableColumn id="5" xr3:uid="{00000000-0010-0000-3A00-000005000000}" name="Unemployment rate_x000a_(aged 16 and over)_x000a_[Note 4]"/>
    <tableColumn id="6" xr3:uid="{00000000-0010-0000-3A00-000006000000}" name="Economic inactivity number_x000a_(aged 16 and over)_x000a_[Note 5]"/>
    <tableColumn id="7" xr3:uid="{00000000-0010-0000-3A00-000007000000}" name="Economic inactivity rate_x000a_(aged 16 to 64)_x000a_[Note 6]"/>
    <tableColumn id="8" xr3:uid="{00000000-0010-0000-3A00-000008000000}" name="Small sample size_x000a_[Note 15]" dataDxfId="4"/>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lms_nb" displayName="lms_nb" ref="A21:H31" totalsRowShown="0">
  <tableColumns count="8">
    <tableColumn id="1" xr3:uid="{00000000-0010-0000-0500-000001000000}" name="Year" dataDxfId="94"/>
    <tableColumn id="2" xr3:uid="{00000000-0010-0000-0500-000002000000}" name="Employment_x000a_(aged 16 and over)_x000a_[Note 1]"/>
    <tableColumn id="3" xr3:uid="{00000000-0010-0000-0500-000003000000}" name="Employment rate _x000a_(aged 16 to 64)_x000a_[Note 2]"/>
    <tableColumn id="4" xr3:uid="{00000000-0010-0000-0500-000004000000}" name="Unemployment number_x000a_(aged 16 and over)_x000a_[Note 3]"/>
    <tableColumn id="5" xr3:uid="{00000000-0010-0000-0500-000005000000}" name="Unemployment rate_x000a_(aged 16 and over)_x000a_[Note 4]"/>
    <tableColumn id="6" xr3:uid="{00000000-0010-0000-0500-000006000000}" name="Economic inactivity number_x000a_(aged 16 and over)_x000a_[Note 5]"/>
    <tableColumn id="7" xr3:uid="{00000000-0010-0000-0500-000007000000}" name="Economic inactivity rate_x000a_(aged 16 to 64)_x000a_[Note 6]"/>
    <tableColumn id="8" xr3:uid="{00000000-0010-0000-0500-000008000000}" name="Small sample size_x000a_[Note 15]"/>
  </tableColumns>
  <tableStyleInfo name="none" showFirstColumn="0" showLastColumn="0" showRowStripes="0"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3B000000}" name="lms_white" displayName="lms_white" ref="A8:H19" totalsRowShown="0">
  <tableColumns count="8">
    <tableColumn id="1" xr3:uid="{00000000-0010-0000-3B00-000001000000}" name="Year" dataDxfId="3"/>
    <tableColumn id="2" xr3:uid="{00000000-0010-0000-3B00-000002000000}" name="Employment_x000a_(aged 16 and over)_x000a_[Note 1]"/>
    <tableColumn id="3" xr3:uid="{00000000-0010-0000-3B00-000003000000}" name="Employment rate _x000a_(aged 16 to 64)_x000a_[Note 2]"/>
    <tableColumn id="4" xr3:uid="{00000000-0010-0000-3B00-000004000000}" name="Unemployment number_x000a_(aged 16 and over)_x000a_[Note 3]"/>
    <tableColumn id="5" xr3:uid="{00000000-0010-0000-3B00-000005000000}" name="Unemployment rate_x000a_(aged 16 and over)_x000a_[Note 4]"/>
    <tableColumn id="6" xr3:uid="{00000000-0010-0000-3B00-000006000000}" name="Economic inactivity number_x000a_(aged 16 and over)_x000a_[Note 5]"/>
    <tableColumn id="7" xr3:uid="{00000000-0010-0000-3B00-000007000000}" name="Economic inactivity rate_x000a_(aged 16 to 64)_x000a_[Note 6]"/>
    <tableColumn id="8" xr3:uid="{00000000-0010-0000-3B00-000008000000}" name="Small sample size_x000a_[Note 15]" dataDxfId="2"/>
  </tableColumns>
  <tableStyleInfo name="none" showFirstColumn="0" showLastColumn="0" showRowStripes="0"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3C000000}" name="lms_r_other" displayName="lms_r_other" ref="A22:H34" totalsRowShown="0">
  <tableColumns count="8">
    <tableColumn id="1" xr3:uid="{00000000-0010-0000-3C00-000001000000}" name="Year" dataDxfId="1"/>
    <tableColumn id="2" xr3:uid="{00000000-0010-0000-3C00-000002000000}" name="Employment_x000a_(aged 16 and over)_x000a_[Note 1]"/>
    <tableColumn id="3" xr3:uid="{00000000-0010-0000-3C00-000003000000}" name="Employment rate _x000a_(aged 16 to 64)_x000a_[Note 2]"/>
    <tableColumn id="4" xr3:uid="{00000000-0010-0000-3C00-000004000000}" name="Unemployment number_x000a_(aged 16 and over)_x000a_[Note 3]"/>
    <tableColumn id="5" xr3:uid="{00000000-0010-0000-3C00-000005000000}" name="Unemployment rate_x000a_(aged 16 and over)_x000a_[Note 4]"/>
    <tableColumn id="6" xr3:uid="{00000000-0010-0000-3C00-000006000000}" name="Economic inactivity number_x000a_(aged 16 and over)_x000a_[Note 5]"/>
    <tableColumn id="7" xr3:uid="{00000000-0010-0000-3C00-000007000000}" name="Economic inactivity rate_x000a_(aged 16 to 64)_x000a_[Note 6]"/>
    <tableColumn id="8" xr3:uid="{00000000-0010-0000-3C00-000008000000}" name="Small sample size_x000a_[Note 15]" dataDxfId="0"/>
  </tableColumns>
  <tableStyleInfo name="none" showFirstColumn="0" showLastColumn="0" showRowStripes="0"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D000000}" name="data_not_available" displayName="data_not_available" ref="A2:B5" totalsRowShown="0">
  <tableColumns count="2">
    <tableColumn id="1" xr3:uid="{00000000-0010-0000-3D00-000001000000}" name="Data not available"/>
    <tableColumn id="2" xr3:uid="{00000000-0010-0000-3D00-000002000000}" name="Reason"/>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lms_sb" displayName="lms_sb" ref="A34:H44" totalsRowShown="0">
  <tableColumns count="8">
    <tableColumn id="1" xr3:uid="{00000000-0010-0000-0600-000001000000}" name="Year" dataDxfId="93"/>
    <tableColumn id="2" xr3:uid="{00000000-0010-0000-0600-000002000000}" name="Employment_x000a_(aged 16 and over)_x000a_[Note 1]"/>
    <tableColumn id="3" xr3:uid="{00000000-0010-0000-0600-000003000000}" name="Employment rate _x000a_(aged 16 to 64)_x000a_[Note 2]"/>
    <tableColumn id="4" xr3:uid="{00000000-0010-0000-0600-000004000000}" name="Unemployment number_x000a_(aged 16 and over)_x000a_[Note 3]"/>
    <tableColumn id="5" xr3:uid="{00000000-0010-0000-0600-000005000000}" name="Unemployment rate_x000a_(aged 16 and over)_x000a_[Note 4]"/>
    <tableColumn id="6" xr3:uid="{00000000-0010-0000-0600-000006000000}" name="Economic inactivity number_x000a_(aged 16 and over)_x000a_[Note 5]"/>
    <tableColumn id="7" xr3:uid="{00000000-0010-0000-0600-000007000000}" name="Economic inactivity rate_x000a_(aged 16 to 64)_x000a_[Note 6]"/>
    <tableColumn id="8" xr3:uid="{00000000-0010-0000-0600-000008000000}" name="Small sample size_x000a_[Note 15]"/>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lms_wb" displayName="lms_wb" ref="A47:H57" totalsRowShown="0">
  <tableColumns count="8">
    <tableColumn id="1" xr3:uid="{00000000-0010-0000-0700-000001000000}" name="Year" dataDxfId="92"/>
    <tableColumn id="2" xr3:uid="{00000000-0010-0000-0700-000002000000}" name="Employment_x000a_(aged 16 and over)_x000a_[Note 1]"/>
    <tableColumn id="3" xr3:uid="{00000000-0010-0000-0700-000003000000}" name="Employment rate _x000a_(aged 16 to 64)_x000a_[Note 2]"/>
    <tableColumn id="4" xr3:uid="{00000000-0010-0000-0700-000004000000}" name="Unemployment number_x000a_(aged 16 and over)_x000a_[Note 3]"/>
    <tableColumn id="5" xr3:uid="{00000000-0010-0000-0700-000005000000}" name="Unemployment rate_x000a_(aged 16 and over)_x000a_[Note 4]"/>
    <tableColumn id="6" xr3:uid="{00000000-0010-0000-0700-000006000000}" name="Economic inactivity number_x000a_(aged 16 and over)_x000a_[Note 5]"/>
    <tableColumn id="7" xr3:uid="{00000000-0010-0000-0700-000007000000}" name="Economic inactivity rate_x000a_(aged 16 to 64)_x000a_[Note 6]"/>
    <tableColumn id="8" xr3:uid="{00000000-0010-0000-0700-000008000000}" name="Small sample size_x000a_[Note 15]"/>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lms_ea" displayName="lms_ea" ref="A60:H70" totalsRowShown="0">
  <tableColumns count="8">
    <tableColumn id="1" xr3:uid="{00000000-0010-0000-0800-000001000000}" name="Year" dataDxfId="91"/>
    <tableColumn id="2" xr3:uid="{00000000-0010-0000-0800-000002000000}" name="Employment_x000a_(aged 16 and over)_x000a_[Note 1]"/>
    <tableColumn id="3" xr3:uid="{00000000-0010-0000-0800-000003000000}" name="Employment rate _x000a_(aged 16 to 64)_x000a_[Note 2]"/>
    <tableColumn id="4" xr3:uid="{00000000-0010-0000-0800-000004000000}" name="Unemployment number_x000a_(aged 16 and over)_x000a_[Note 3]"/>
    <tableColumn id="5" xr3:uid="{00000000-0010-0000-0800-000005000000}" name="Unemployment rate_x000a_(aged 16 and over)_x000a_[Note 4]"/>
    <tableColumn id="6" xr3:uid="{00000000-0010-0000-0800-000006000000}" name="Economic inactivity number_x000a_(aged 16 and over)_x000a_[Note 5]"/>
    <tableColumn id="7" xr3:uid="{00000000-0010-0000-0800-000007000000}" name="Economic inactivity rate_x000a_(aged 16 to 64)_x000a_[Note 6]"/>
    <tableColumn id="8" xr3:uid="{00000000-0010-0000-0800-000008000000}" name="Small sample size_x000a_[Note 15]"/>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employmentandlabourmarket/peopleinwork/employmentandemployeetypes/methodologies/labourforcesurveylfsqmi" TargetMode="External"/><Relationship Id="rId3" Type="http://schemas.openxmlformats.org/officeDocument/2006/relationships/hyperlink" Target="https://www.ons.gov.uk/employmentandlabourmarket/peopleinwork/employmentandemployeetypes/methodologies/labourforcesurveyuserguidance" TargetMode="External"/><Relationship Id="rId7" Type="http://schemas.openxmlformats.org/officeDocument/2006/relationships/hyperlink" Target="https://www.ons.gov.uk/employmentandlabourmarket/" TargetMode="External"/><Relationship Id="rId2" Type="http://schemas.openxmlformats.org/officeDocument/2006/relationships/hyperlink" Target="https://www.nisra.gov.uk/publications/background-information-lfs" TargetMode="External"/><Relationship Id="rId1" Type="http://schemas.openxmlformats.org/officeDocument/2006/relationships/hyperlink" Target="mailto:lfs@finance-ni.gov.uk" TargetMode="External"/><Relationship Id="rId6" Type="http://schemas.openxmlformats.org/officeDocument/2006/relationships/hyperlink" Target="https://www.nisra.gov.uk/statistics/labour-market-and-social-welfare/labour-market-overview" TargetMode="External"/><Relationship Id="rId5" Type="http://schemas.openxmlformats.org/officeDocument/2006/relationships/hyperlink" Target="https://www.ons.gov.uk/methodology/methodologytopicsandstatisticalconcepts/revisions/revisionspoliciesforlabourmarketstatistics" TargetMode="External"/><Relationship Id="rId10" Type="http://schemas.openxmlformats.org/officeDocument/2006/relationships/hyperlink" Target="https://www.ons.gov.uk/employmentandlabourmarket/peopleinwork/employmentandemployeetypes/methodologies/aguidetolabourmarketstatistics" TargetMode="External"/><Relationship Id="rId4" Type="http://schemas.openxmlformats.org/officeDocument/2006/relationships/hyperlink" Target="https://www.ons.gov.uk/employmentandlabourmarket/peopleinwork/employmentandemployeetypes/articles/impactofreweightingonlabourforcesurveykeyindicators/2022" TargetMode="External"/><Relationship Id="rId9" Type="http://schemas.openxmlformats.org/officeDocument/2006/relationships/hyperlink" Target="https://www.ons.gov.uk/employmentandlabourmarket/peopleinwork/employmentandemployeetypes/methodologies/aguidetolabourmarket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table" Target="../tables/table44.xml"/><Relationship Id="rId1" Type="http://schemas.openxmlformats.org/officeDocument/2006/relationships/table" Target="../tables/table43.xml"/><Relationship Id="rId5" Type="http://schemas.openxmlformats.org/officeDocument/2006/relationships/table" Target="../tables/table47.xml"/><Relationship Id="rId4" Type="http://schemas.openxmlformats.org/officeDocument/2006/relationships/table" Target="../tables/table46.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table" Target="../tables/table49.xml"/><Relationship Id="rId1" Type="http://schemas.openxmlformats.org/officeDocument/2006/relationships/table" Target="../tables/table48.xml"/><Relationship Id="rId5" Type="http://schemas.openxmlformats.org/officeDocument/2006/relationships/table" Target="../tables/table52.xml"/><Relationship Id="rId4" Type="http://schemas.openxmlformats.org/officeDocument/2006/relationships/table" Target="../tables/table51.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table" Target="../tables/table54.xml"/><Relationship Id="rId1" Type="http://schemas.openxmlformats.org/officeDocument/2006/relationships/table" Target="../tables/table5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table" Target="../tables/table56.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table" Target="../tables/table58.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table" Target="../tables/table60.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18" Type="http://schemas.openxmlformats.org/officeDocument/2006/relationships/table" Target="../tables/table22.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17" Type="http://schemas.openxmlformats.org/officeDocument/2006/relationships/table" Target="../tables/table21.xml"/><Relationship Id="rId2" Type="http://schemas.openxmlformats.org/officeDocument/2006/relationships/table" Target="../tables/table6.xml"/><Relationship Id="rId16" Type="http://schemas.openxmlformats.org/officeDocument/2006/relationships/table" Target="../tables/table20.xml"/><Relationship Id="rId1" Type="http://schemas.openxmlformats.org/officeDocument/2006/relationships/table" Target="../tables/table5.xml"/><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5" Type="http://schemas.openxmlformats.org/officeDocument/2006/relationships/table" Target="../tables/table1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0.xml"/><Relationship Id="rId3" Type="http://schemas.openxmlformats.org/officeDocument/2006/relationships/table" Target="../tables/table25.xml"/><Relationship Id="rId7" Type="http://schemas.openxmlformats.org/officeDocument/2006/relationships/table" Target="../tables/table29.xml"/><Relationship Id="rId2" Type="http://schemas.openxmlformats.org/officeDocument/2006/relationships/table" Target="../tables/table24.xml"/><Relationship Id="rId1" Type="http://schemas.openxmlformats.org/officeDocument/2006/relationships/table" Target="../tables/table23.xml"/><Relationship Id="rId6" Type="http://schemas.openxmlformats.org/officeDocument/2006/relationships/table" Target="../tables/table28.xml"/><Relationship Id="rId11" Type="http://schemas.openxmlformats.org/officeDocument/2006/relationships/table" Target="../tables/table33.xml"/><Relationship Id="rId5" Type="http://schemas.openxmlformats.org/officeDocument/2006/relationships/table" Target="../tables/table27.xml"/><Relationship Id="rId10" Type="http://schemas.openxmlformats.org/officeDocument/2006/relationships/table" Target="../tables/table32.xml"/><Relationship Id="rId4" Type="http://schemas.openxmlformats.org/officeDocument/2006/relationships/table" Target="../tables/table26.xml"/><Relationship Id="rId9" Type="http://schemas.openxmlformats.org/officeDocument/2006/relationships/table" Target="../tables/table3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table" Target="../tables/table35.xml"/><Relationship Id="rId1" Type="http://schemas.openxmlformats.org/officeDocument/2006/relationships/table" Target="../tables/table34.xml"/><Relationship Id="rId5" Type="http://schemas.openxmlformats.org/officeDocument/2006/relationships/table" Target="../tables/table38.xml"/><Relationship Id="rId4" Type="http://schemas.openxmlformats.org/officeDocument/2006/relationships/table" Target="../tables/table3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table" Target="../tables/table39.xml"/></Relationships>
</file>

<file path=xl/worksheets/_rels/sheet9.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table" Target="../tables/table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abSelected="1" workbookViewId="0"/>
  </sheetViews>
  <sheetFormatPr defaultColWidth="10.90625" defaultRowHeight="15" x14ac:dyDescent="0.25"/>
  <cols>
    <col min="1" max="1" width="110.81640625" customWidth="1"/>
  </cols>
  <sheetData>
    <row r="1" spans="1:1" ht="19.2" x14ac:dyDescent="0.35">
      <c r="A1" s="2" t="s">
        <v>0</v>
      </c>
    </row>
    <row r="2" spans="1:1" ht="15.6" x14ac:dyDescent="0.3">
      <c r="A2" s="3" t="s">
        <v>1</v>
      </c>
    </row>
    <row r="3" spans="1:1" ht="75" x14ac:dyDescent="0.25">
      <c r="A3" s="4" t="s">
        <v>2</v>
      </c>
    </row>
    <row r="4" spans="1:1" ht="135" x14ac:dyDescent="0.25">
      <c r="A4" s="4" t="s">
        <v>3</v>
      </c>
    </row>
    <row r="5" spans="1:1" ht="60" x14ac:dyDescent="0.25">
      <c r="A5" s="4" t="s">
        <v>4</v>
      </c>
    </row>
    <row r="6" spans="1:1" ht="30" x14ac:dyDescent="0.25">
      <c r="A6" s="4" t="s">
        <v>5</v>
      </c>
    </row>
    <row r="7" spans="1:1" ht="15.6" x14ac:dyDescent="0.3">
      <c r="A7" s="3" t="s">
        <v>6</v>
      </c>
    </row>
    <row r="8" spans="1:1" ht="45" x14ac:dyDescent="0.25">
      <c r="A8" s="18" t="s">
        <v>7</v>
      </c>
    </row>
    <row r="9" spans="1:1" x14ac:dyDescent="0.25">
      <c r="A9" s="1" t="s">
        <v>8</v>
      </c>
    </row>
    <row r="10" spans="1:1" ht="15.6" x14ac:dyDescent="0.3">
      <c r="A10" s="3" t="s">
        <v>9</v>
      </c>
    </row>
    <row r="11" spans="1:1" ht="30" x14ac:dyDescent="0.25">
      <c r="A11" s="4" t="s">
        <v>10</v>
      </c>
    </row>
    <row r="12" spans="1:1" ht="15.6" x14ac:dyDescent="0.3">
      <c r="A12" s="3" t="s">
        <v>11</v>
      </c>
    </row>
    <row r="13" spans="1:1" x14ac:dyDescent="0.25">
      <c r="A13" t="s">
        <v>12</v>
      </c>
    </row>
    <row r="14" spans="1:1" ht="15.6" x14ac:dyDescent="0.3">
      <c r="A14" s="3" t="s">
        <v>13</v>
      </c>
    </row>
    <row r="15" spans="1:1" ht="180" x14ac:dyDescent="0.25">
      <c r="A15" s="4" t="s">
        <v>14</v>
      </c>
    </row>
    <row r="16" spans="1:1" ht="15.6" x14ac:dyDescent="0.3">
      <c r="A16" s="3" t="s">
        <v>15</v>
      </c>
    </row>
    <row r="17" spans="1:1" ht="240" x14ac:dyDescent="0.25">
      <c r="A17" s="20" t="s">
        <v>225</v>
      </c>
    </row>
    <row r="18" spans="1:1" x14ac:dyDescent="0.25">
      <c r="A18" s="1" t="s">
        <v>16</v>
      </c>
    </row>
    <row r="19" spans="1:1" x14ac:dyDescent="0.25">
      <c r="A19" s="1" t="s">
        <v>17</v>
      </c>
    </row>
    <row r="20" spans="1:1" x14ac:dyDescent="0.25">
      <c r="A20" t="s">
        <v>18</v>
      </c>
    </row>
    <row r="21" spans="1:1" x14ac:dyDescent="0.25">
      <c r="A21" s="1" t="s">
        <v>19</v>
      </c>
    </row>
    <row r="22" spans="1:1" ht="15.6" x14ac:dyDescent="0.3">
      <c r="A22" s="3" t="s">
        <v>20</v>
      </c>
    </row>
    <row r="23" spans="1:1" x14ac:dyDescent="0.25">
      <c r="A23" s="1" t="s">
        <v>21</v>
      </c>
    </row>
    <row r="24" spans="1:1" ht="15.6" x14ac:dyDescent="0.3">
      <c r="A24" s="3" t="s">
        <v>22</v>
      </c>
    </row>
    <row r="25" spans="1:1" x14ac:dyDescent="0.25">
      <c r="A25" s="1" t="s">
        <v>23</v>
      </c>
    </row>
    <row r="26" spans="1:1" x14ac:dyDescent="0.25">
      <c r="A26" t="s">
        <v>24</v>
      </c>
    </row>
    <row r="27" spans="1:1" x14ac:dyDescent="0.25">
      <c r="A27" s="1" t="s">
        <v>25</v>
      </c>
    </row>
    <row r="28" spans="1:1" x14ac:dyDescent="0.25">
      <c r="A28" s="1" t="s">
        <v>26</v>
      </c>
    </row>
    <row r="29" spans="1:1" x14ac:dyDescent="0.25">
      <c r="A29" s="1" t="s">
        <v>27</v>
      </c>
    </row>
    <row r="30" spans="1:1" ht="15.6" x14ac:dyDescent="0.3">
      <c r="A30" s="3" t="s">
        <v>28</v>
      </c>
    </row>
    <row r="31" spans="1:1" x14ac:dyDescent="0.25">
      <c r="A31" s="1" t="s">
        <v>29</v>
      </c>
    </row>
  </sheetData>
  <hyperlinks>
    <hyperlink ref="A31" r:id="rId1" xr:uid="{00000000-0004-0000-0000-000000000000}"/>
    <hyperlink ref="A18" r:id="rId2" xr:uid="{00000000-0004-0000-0000-000001000000}"/>
    <hyperlink ref="A9" r:id="rId3" xr:uid="{00000000-0004-0000-0000-000002000000}"/>
    <hyperlink ref="A19" r:id="rId4" xr:uid="{00000000-0004-0000-0000-000003000000}"/>
    <hyperlink ref="A21" r:id="rId5" xr:uid="{00000000-0004-0000-0000-000004000000}"/>
    <hyperlink ref="A23" r:id="rId6" xr:uid="{00000000-0004-0000-0000-000005000000}"/>
    <hyperlink ref="A25" r:id="rId7" xr:uid="{00000000-0004-0000-0000-000006000000}"/>
    <hyperlink ref="A27" r:id="rId8" xr:uid="{00000000-0004-0000-0000-000007000000}"/>
    <hyperlink ref="A28" r:id="rId9" xr:uid="{00000000-0004-0000-0000-000008000000}"/>
    <hyperlink ref="A29" r:id="rId10" location="glossary" xr:uid="{00000000-0004-0000-0000-000009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11"/>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193</v>
      </c>
    </row>
    <row r="2" spans="1:8" x14ac:dyDescent="0.25">
      <c r="A2" t="s">
        <v>188</v>
      </c>
    </row>
    <row r="3" spans="1:8" x14ac:dyDescent="0.25">
      <c r="A3" t="s">
        <v>141</v>
      </c>
    </row>
    <row r="4" spans="1:8" x14ac:dyDescent="0.25">
      <c r="A4" t="s">
        <v>189</v>
      </c>
    </row>
    <row r="5" spans="1:8" x14ac:dyDescent="0.25">
      <c r="A5" t="s">
        <v>142</v>
      </c>
    </row>
    <row r="6" spans="1:8" x14ac:dyDescent="0.25">
      <c r="A6" t="s">
        <v>144</v>
      </c>
    </row>
    <row r="7" spans="1:8" ht="15.6" x14ac:dyDescent="0.3">
      <c r="A7" s="3" t="s">
        <v>83</v>
      </c>
    </row>
    <row r="8" spans="1:8" ht="46.8" x14ac:dyDescent="0.3">
      <c r="A8" s="5" t="s">
        <v>145</v>
      </c>
      <c r="B8" s="6" t="s">
        <v>194</v>
      </c>
      <c r="C8" s="6" t="s">
        <v>195</v>
      </c>
      <c r="D8" s="6" t="s">
        <v>196</v>
      </c>
      <c r="E8" s="6" t="s">
        <v>197</v>
      </c>
      <c r="F8" s="6" t="s">
        <v>198</v>
      </c>
      <c r="G8" s="6" t="s">
        <v>199</v>
      </c>
      <c r="H8" s="6" t="s">
        <v>180</v>
      </c>
    </row>
    <row r="9" spans="1:8" x14ac:dyDescent="0.25">
      <c r="A9" s="7">
        <v>2006</v>
      </c>
      <c r="B9" s="8">
        <v>118000</v>
      </c>
      <c r="C9" s="10">
        <v>52.3</v>
      </c>
      <c r="D9" s="8">
        <v>15000</v>
      </c>
      <c r="E9" s="10">
        <v>11.5</v>
      </c>
      <c r="F9" s="8">
        <v>92000</v>
      </c>
      <c r="G9" s="10">
        <v>40.9</v>
      </c>
      <c r="H9" s="8"/>
    </row>
    <row r="10" spans="1:8" x14ac:dyDescent="0.25">
      <c r="A10" s="7">
        <v>2007</v>
      </c>
      <c r="B10" s="8">
        <v>125000</v>
      </c>
      <c r="C10" s="10">
        <v>55.3</v>
      </c>
      <c r="D10" s="8">
        <v>14000</v>
      </c>
      <c r="E10" s="10">
        <v>10.1</v>
      </c>
      <c r="F10" s="8">
        <v>88000</v>
      </c>
      <c r="G10" s="10">
        <v>38.6</v>
      </c>
      <c r="H10" s="8"/>
    </row>
    <row r="11" spans="1:8" x14ac:dyDescent="0.25">
      <c r="A11" s="7">
        <v>2008</v>
      </c>
      <c r="B11" s="8">
        <v>115000</v>
      </c>
      <c r="C11" s="10">
        <v>50.6</v>
      </c>
      <c r="D11" s="8">
        <v>14000</v>
      </c>
      <c r="E11" s="10">
        <v>11.1</v>
      </c>
      <c r="F11" s="8">
        <v>98000</v>
      </c>
      <c r="G11" s="10">
        <v>43.1</v>
      </c>
      <c r="H11" s="8"/>
    </row>
    <row r="12" spans="1:8" x14ac:dyDescent="0.25">
      <c r="A12" s="7">
        <v>2009</v>
      </c>
      <c r="B12" s="8">
        <v>103000</v>
      </c>
      <c r="C12" s="10">
        <v>45.4</v>
      </c>
      <c r="D12" s="8">
        <v>21000</v>
      </c>
      <c r="E12" s="10">
        <v>16.8</v>
      </c>
      <c r="F12" s="8">
        <v>103000</v>
      </c>
      <c r="G12" s="10">
        <v>45.4</v>
      </c>
      <c r="H12" s="8"/>
    </row>
    <row r="13" spans="1:8" x14ac:dyDescent="0.25">
      <c r="A13" s="7">
        <v>2010</v>
      </c>
      <c r="B13" s="8">
        <v>99000</v>
      </c>
      <c r="C13" s="10">
        <v>44.1</v>
      </c>
      <c r="D13" s="8">
        <v>23000</v>
      </c>
      <c r="E13" s="10">
        <v>18.600000000000001</v>
      </c>
      <c r="F13" s="8">
        <v>103000</v>
      </c>
      <c r="G13" s="10">
        <v>45.8</v>
      </c>
      <c r="H13" s="8"/>
    </row>
    <row r="14" spans="1:8" x14ac:dyDescent="0.25">
      <c r="A14" s="7">
        <v>2011</v>
      </c>
      <c r="B14" s="8">
        <v>98000</v>
      </c>
      <c r="C14" s="10">
        <v>44.2</v>
      </c>
      <c r="D14" s="8">
        <v>23000</v>
      </c>
      <c r="E14" s="10">
        <v>18.8</v>
      </c>
      <c r="F14" s="8">
        <v>101000</v>
      </c>
      <c r="G14" s="10">
        <v>45.5</v>
      </c>
      <c r="H14" s="8"/>
    </row>
    <row r="15" spans="1:8" x14ac:dyDescent="0.25">
      <c r="A15" s="7">
        <v>2012</v>
      </c>
      <c r="B15" s="8">
        <v>86000</v>
      </c>
      <c r="C15" s="10">
        <v>39.4</v>
      </c>
      <c r="D15" s="8">
        <v>20000</v>
      </c>
      <c r="E15" s="10">
        <v>19.2</v>
      </c>
      <c r="F15" s="8">
        <v>112000</v>
      </c>
      <c r="G15" s="10">
        <v>51.2</v>
      </c>
      <c r="H15" s="8"/>
    </row>
    <row r="16" spans="1:8" x14ac:dyDescent="0.25">
      <c r="A16" s="7">
        <v>2013</v>
      </c>
      <c r="B16" s="8">
        <v>88000</v>
      </c>
      <c r="C16" s="10">
        <v>40.799999999999997</v>
      </c>
      <c r="D16" s="8">
        <v>24000</v>
      </c>
      <c r="E16" s="10">
        <v>21.4</v>
      </c>
      <c r="F16" s="8">
        <v>104000</v>
      </c>
      <c r="G16" s="10">
        <v>48.1</v>
      </c>
      <c r="H16" s="8"/>
    </row>
    <row r="17" spans="1:8" x14ac:dyDescent="0.25">
      <c r="A17" s="7">
        <v>2014</v>
      </c>
      <c r="B17" s="8">
        <v>91000</v>
      </c>
      <c r="C17" s="10">
        <v>42.3</v>
      </c>
      <c r="D17" s="8">
        <v>21000</v>
      </c>
      <c r="E17" s="10">
        <v>18.7</v>
      </c>
      <c r="F17" s="8">
        <v>103000</v>
      </c>
      <c r="G17" s="10">
        <v>47.9</v>
      </c>
      <c r="H17" s="8"/>
    </row>
    <row r="18" spans="1:8" x14ac:dyDescent="0.25">
      <c r="A18" s="7">
        <v>2015</v>
      </c>
      <c r="B18" s="8">
        <v>95000</v>
      </c>
      <c r="C18" s="10">
        <v>44.4</v>
      </c>
      <c r="D18" s="8">
        <v>21000</v>
      </c>
      <c r="E18" s="10">
        <v>18.2</v>
      </c>
      <c r="F18" s="8">
        <v>97000</v>
      </c>
      <c r="G18" s="10">
        <v>45.7</v>
      </c>
      <c r="H18" s="8"/>
    </row>
    <row r="19" spans="1:8" x14ac:dyDescent="0.25">
      <c r="A19" s="7">
        <v>2016</v>
      </c>
      <c r="B19" s="8">
        <v>102000</v>
      </c>
      <c r="C19" s="10">
        <v>48.7</v>
      </c>
      <c r="D19" s="8">
        <v>21000</v>
      </c>
      <c r="E19" s="10">
        <v>16.8</v>
      </c>
      <c r="F19" s="8">
        <v>87000</v>
      </c>
      <c r="G19" s="10">
        <v>41.5</v>
      </c>
      <c r="H19" s="8"/>
    </row>
    <row r="20" spans="1:8" x14ac:dyDescent="0.25">
      <c r="A20" s="7">
        <v>2017</v>
      </c>
      <c r="B20" s="8">
        <v>97000</v>
      </c>
      <c r="C20" s="10">
        <v>47.1</v>
      </c>
      <c r="D20" s="8">
        <v>12000</v>
      </c>
      <c r="E20" s="10">
        <v>11.2</v>
      </c>
      <c r="F20" s="8">
        <v>96000</v>
      </c>
      <c r="G20" s="10">
        <v>46.9</v>
      </c>
      <c r="H20" s="8"/>
    </row>
    <row r="21" spans="1:8" x14ac:dyDescent="0.25">
      <c r="A21" s="7">
        <v>2018</v>
      </c>
      <c r="B21" s="8">
        <v>96000</v>
      </c>
      <c r="C21" s="10">
        <v>47.4</v>
      </c>
      <c r="D21" s="8">
        <v>8000</v>
      </c>
      <c r="E21" s="10">
        <v>8</v>
      </c>
      <c r="F21" s="8">
        <v>99000</v>
      </c>
      <c r="G21" s="10">
        <v>48.5</v>
      </c>
      <c r="H21" s="8"/>
    </row>
    <row r="22" spans="1:8" x14ac:dyDescent="0.25">
      <c r="A22" s="7">
        <v>2019</v>
      </c>
      <c r="B22" s="8">
        <v>105000</v>
      </c>
      <c r="C22" s="10">
        <v>52.3</v>
      </c>
      <c r="D22" s="8">
        <v>9000</v>
      </c>
      <c r="E22" s="10">
        <v>7.7</v>
      </c>
      <c r="F22" s="8">
        <v>87000</v>
      </c>
      <c r="G22" s="10">
        <v>43.3</v>
      </c>
      <c r="H22" s="8"/>
    </row>
    <row r="23" spans="1:8" x14ac:dyDescent="0.25">
      <c r="A23" s="7">
        <v>2020</v>
      </c>
      <c r="B23" s="8">
        <v>103000</v>
      </c>
      <c r="C23" s="10">
        <v>52.1</v>
      </c>
      <c r="D23" s="12">
        <v>6000</v>
      </c>
      <c r="E23" s="11">
        <v>5.3</v>
      </c>
      <c r="F23" s="8">
        <v>89000</v>
      </c>
      <c r="G23" s="10">
        <v>44.9</v>
      </c>
      <c r="H23" s="8" t="s">
        <v>182</v>
      </c>
    </row>
    <row r="24" spans="1:8" x14ac:dyDescent="0.25">
      <c r="A24" s="7">
        <v>2021</v>
      </c>
      <c r="B24" s="8">
        <v>87000</v>
      </c>
      <c r="C24" s="10">
        <v>44.2</v>
      </c>
      <c r="D24" s="8">
        <v>10000</v>
      </c>
      <c r="E24" s="10">
        <v>10.3</v>
      </c>
      <c r="F24" s="8">
        <v>100000</v>
      </c>
      <c r="G24" s="10">
        <v>50.7</v>
      </c>
      <c r="H24" s="8"/>
    </row>
    <row r="25" spans="1:8" x14ac:dyDescent="0.25">
      <c r="A25" s="7">
        <v>2022</v>
      </c>
      <c r="B25" s="8">
        <v>98000</v>
      </c>
      <c r="C25" s="10">
        <v>49.6</v>
      </c>
      <c r="D25" s="8">
        <v>7000</v>
      </c>
      <c r="E25" s="10">
        <v>6.4</v>
      </c>
      <c r="F25" s="8">
        <v>93000</v>
      </c>
      <c r="G25" s="10">
        <v>47</v>
      </c>
      <c r="H25" s="8"/>
    </row>
    <row r="26" spans="1:8" x14ac:dyDescent="0.25">
      <c r="A26" s="7">
        <v>2023</v>
      </c>
      <c r="B26" s="8">
        <v>111000</v>
      </c>
      <c r="C26" s="10">
        <v>55.8</v>
      </c>
      <c r="D26" s="12">
        <v>5000</v>
      </c>
      <c r="E26" s="11">
        <v>4.7</v>
      </c>
      <c r="F26" s="8">
        <v>82000</v>
      </c>
      <c r="G26" s="10">
        <v>41.4</v>
      </c>
      <c r="H26" s="8" t="s">
        <v>182</v>
      </c>
    </row>
    <row r="27" spans="1:8" x14ac:dyDescent="0.25">
      <c r="A27" s="8"/>
      <c r="B27" s="8"/>
      <c r="C27" s="10"/>
      <c r="D27" s="8"/>
      <c r="E27" s="10"/>
      <c r="F27" s="8"/>
      <c r="G27" s="10"/>
      <c r="H27" s="8"/>
    </row>
    <row r="28" spans="1:8" ht="15.6" x14ac:dyDescent="0.3">
      <c r="A28" s="3" t="s">
        <v>84</v>
      </c>
    </row>
    <row r="29" spans="1:8" ht="46.8" x14ac:dyDescent="0.3">
      <c r="A29" s="5" t="s">
        <v>145</v>
      </c>
      <c r="B29" s="6" t="s">
        <v>194</v>
      </c>
      <c r="C29" s="6" t="s">
        <v>195</v>
      </c>
      <c r="D29" s="6" t="s">
        <v>196</v>
      </c>
      <c r="E29" s="6" t="s">
        <v>197</v>
      </c>
      <c r="F29" s="6" t="s">
        <v>198</v>
      </c>
      <c r="G29" s="6" t="s">
        <v>199</v>
      </c>
      <c r="H29" s="6" t="s">
        <v>180</v>
      </c>
    </row>
    <row r="30" spans="1:8" x14ac:dyDescent="0.25">
      <c r="A30" s="7">
        <v>2006</v>
      </c>
      <c r="B30" s="8">
        <v>187000</v>
      </c>
      <c r="C30" s="10">
        <v>80.5</v>
      </c>
      <c r="D30" s="12">
        <v>6000</v>
      </c>
      <c r="E30" s="11">
        <v>3.3</v>
      </c>
      <c r="F30" s="8">
        <v>39000</v>
      </c>
      <c r="G30" s="10">
        <v>16.8</v>
      </c>
      <c r="H30" s="8" t="s">
        <v>182</v>
      </c>
    </row>
    <row r="31" spans="1:8" x14ac:dyDescent="0.25">
      <c r="A31" s="7">
        <v>2007</v>
      </c>
      <c r="B31" s="8">
        <v>191000</v>
      </c>
      <c r="C31" s="10">
        <v>81.099999999999994</v>
      </c>
      <c r="D31" s="8">
        <v>8000</v>
      </c>
      <c r="E31" s="10">
        <v>4</v>
      </c>
      <c r="F31" s="8">
        <v>36000</v>
      </c>
      <c r="G31" s="10">
        <v>15.5</v>
      </c>
      <c r="H31" s="8"/>
    </row>
    <row r="32" spans="1:8" x14ac:dyDescent="0.25">
      <c r="A32" s="7">
        <v>2008</v>
      </c>
      <c r="B32" s="8">
        <v>193000</v>
      </c>
      <c r="C32" s="10">
        <v>80.8</v>
      </c>
      <c r="D32" s="8">
        <v>8000</v>
      </c>
      <c r="E32" s="10">
        <v>4</v>
      </c>
      <c r="F32" s="8">
        <v>38000</v>
      </c>
      <c r="G32" s="10">
        <v>15.8</v>
      </c>
      <c r="H32" s="8"/>
    </row>
    <row r="33" spans="1:8" x14ac:dyDescent="0.25">
      <c r="A33" s="7">
        <v>2009</v>
      </c>
      <c r="B33" s="8">
        <v>182000</v>
      </c>
      <c r="C33" s="10">
        <v>75.400000000000006</v>
      </c>
      <c r="D33" s="8">
        <v>17000</v>
      </c>
      <c r="E33" s="10">
        <v>8.5</v>
      </c>
      <c r="F33" s="8">
        <v>42000</v>
      </c>
      <c r="G33" s="10">
        <v>17.600000000000001</v>
      </c>
      <c r="H33" s="8"/>
    </row>
    <row r="34" spans="1:8" x14ac:dyDescent="0.25">
      <c r="A34" s="7">
        <v>2010</v>
      </c>
      <c r="B34" s="8">
        <v>191000</v>
      </c>
      <c r="C34" s="10">
        <v>78.400000000000006</v>
      </c>
      <c r="D34" s="8">
        <v>16000</v>
      </c>
      <c r="E34" s="10">
        <v>7.5</v>
      </c>
      <c r="F34" s="8">
        <v>37000</v>
      </c>
      <c r="G34" s="10">
        <v>15.2</v>
      </c>
      <c r="H34" s="8"/>
    </row>
    <row r="35" spans="1:8" x14ac:dyDescent="0.25">
      <c r="A35" s="7">
        <v>2011</v>
      </c>
      <c r="B35" s="8">
        <v>200000</v>
      </c>
      <c r="C35" s="10">
        <v>82</v>
      </c>
      <c r="D35" s="8">
        <v>14000</v>
      </c>
      <c r="E35" s="10">
        <v>6.6</v>
      </c>
      <c r="F35" s="8">
        <v>30000</v>
      </c>
      <c r="G35" s="10">
        <v>12.2</v>
      </c>
      <c r="H35" s="8"/>
    </row>
    <row r="36" spans="1:8" x14ac:dyDescent="0.25">
      <c r="A36" s="7">
        <v>2012</v>
      </c>
      <c r="B36" s="8">
        <v>196000</v>
      </c>
      <c r="C36" s="10">
        <v>79.7</v>
      </c>
      <c r="D36" s="8">
        <v>17000</v>
      </c>
      <c r="E36" s="10">
        <v>8.1999999999999993</v>
      </c>
      <c r="F36" s="8">
        <v>32000</v>
      </c>
      <c r="G36" s="10">
        <v>13.2</v>
      </c>
      <c r="H36" s="8"/>
    </row>
    <row r="37" spans="1:8" x14ac:dyDescent="0.25">
      <c r="A37" s="7">
        <v>2013</v>
      </c>
      <c r="B37" s="8">
        <v>200000</v>
      </c>
      <c r="C37" s="10">
        <v>81.2</v>
      </c>
      <c r="D37" s="8">
        <v>14000</v>
      </c>
      <c r="E37" s="10">
        <v>6.8</v>
      </c>
      <c r="F37" s="8">
        <v>32000</v>
      </c>
      <c r="G37" s="10">
        <v>12.9</v>
      </c>
      <c r="H37" s="8"/>
    </row>
    <row r="38" spans="1:8" x14ac:dyDescent="0.25">
      <c r="A38" s="7">
        <v>2014</v>
      </c>
      <c r="B38" s="8">
        <v>199000</v>
      </c>
      <c r="C38" s="10">
        <v>80.599999999999994</v>
      </c>
      <c r="D38" s="8">
        <v>12000</v>
      </c>
      <c r="E38" s="10">
        <v>5.5</v>
      </c>
      <c r="F38" s="8">
        <v>36000</v>
      </c>
      <c r="G38" s="10">
        <v>14.7</v>
      </c>
      <c r="H38" s="8"/>
    </row>
    <row r="39" spans="1:8" x14ac:dyDescent="0.25">
      <c r="A39" s="7">
        <v>2015</v>
      </c>
      <c r="B39" s="8">
        <v>193000</v>
      </c>
      <c r="C39" s="10">
        <v>78.3</v>
      </c>
      <c r="D39" s="8">
        <v>13000</v>
      </c>
      <c r="E39" s="10">
        <v>6.1</v>
      </c>
      <c r="F39" s="8">
        <v>41000</v>
      </c>
      <c r="G39" s="10">
        <v>16.7</v>
      </c>
      <c r="H39" s="8"/>
    </row>
    <row r="40" spans="1:8" x14ac:dyDescent="0.25">
      <c r="A40" s="7">
        <v>2016</v>
      </c>
      <c r="B40" s="8">
        <v>201000</v>
      </c>
      <c r="C40" s="10">
        <v>81.599999999999994</v>
      </c>
      <c r="D40" s="8">
        <v>10000</v>
      </c>
      <c r="E40" s="10">
        <v>4.8</v>
      </c>
      <c r="F40" s="8">
        <v>35000</v>
      </c>
      <c r="G40" s="10">
        <v>14.3</v>
      </c>
      <c r="H40" s="8"/>
    </row>
    <row r="41" spans="1:8" x14ac:dyDescent="0.25">
      <c r="A41" s="7">
        <v>2017</v>
      </c>
      <c r="B41" s="8">
        <v>194000</v>
      </c>
      <c r="C41" s="10">
        <v>78.599999999999994</v>
      </c>
      <c r="D41" s="8">
        <v>9000</v>
      </c>
      <c r="E41" s="10">
        <v>4.5999999999999996</v>
      </c>
      <c r="F41" s="8">
        <v>44000</v>
      </c>
      <c r="G41" s="10">
        <v>17.600000000000001</v>
      </c>
      <c r="H41" s="8"/>
    </row>
    <row r="42" spans="1:8" x14ac:dyDescent="0.25">
      <c r="A42" s="7">
        <v>2018</v>
      </c>
      <c r="B42" s="8">
        <v>204000</v>
      </c>
      <c r="C42" s="10">
        <v>83</v>
      </c>
      <c r="D42" s="8">
        <v>8000</v>
      </c>
      <c r="E42" s="10">
        <v>3.7</v>
      </c>
      <c r="F42" s="8">
        <v>34000</v>
      </c>
      <c r="G42" s="10">
        <v>13.8</v>
      </c>
      <c r="H42" s="8"/>
    </row>
    <row r="43" spans="1:8" x14ac:dyDescent="0.25">
      <c r="A43" s="7">
        <v>2019</v>
      </c>
      <c r="B43" s="8">
        <v>203000</v>
      </c>
      <c r="C43" s="10">
        <v>83</v>
      </c>
      <c r="D43" s="12">
        <v>4000</v>
      </c>
      <c r="E43" s="11">
        <v>1.9</v>
      </c>
      <c r="F43" s="8">
        <v>38000</v>
      </c>
      <c r="G43" s="10">
        <v>15.4</v>
      </c>
      <c r="H43" s="8" t="s">
        <v>182</v>
      </c>
    </row>
    <row r="44" spans="1:8" x14ac:dyDescent="0.25">
      <c r="A44" s="7">
        <v>2020</v>
      </c>
      <c r="B44" s="8">
        <v>195000</v>
      </c>
      <c r="C44" s="10">
        <v>80.2</v>
      </c>
      <c r="D44" s="12">
        <v>7000</v>
      </c>
      <c r="E44" s="11">
        <v>3.5</v>
      </c>
      <c r="F44" s="8">
        <v>41000</v>
      </c>
      <c r="G44" s="10">
        <v>16.899999999999999</v>
      </c>
      <c r="H44" s="8" t="s">
        <v>182</v>
      </c>
    </row>
    <row r="45" spans="1:8" x14ac:dyDescent="0.25">
      <c r="A45" s="7">
        <v>2021</v>
      </c>
      <c r="B45" s="8">
        <v>195000</v>
      </c>
      <c r="C45" s="10">
        <v>81.2</v>
      </c>
      <c r="D45" s="12">
        <v>7000</v>
      </c>
      <c r="E45" s="11">
        <v>3.4</v>
      </c>
      <c r="F45" s="8">
        <v>38000</v>
      </c>
      <c r="G45" s="10">
        <v>15.9</v>
      </c>
      <c r="H45" s="8" t="s">
        <v>182</v>
      </c>
    </row>
    <row r="46" spans="1:8" x14ac:dyDescent="0.25">
      <c r="A46" s="7">
        <v>2022</v>
      </c>
      <c r="B46" s="8">
        <v>200000</v>
      </c>
      <c r="C46" s="10">
        <v>83.2</v>
      </c>
      <c r="D46" s="12">
        <v>5000</v>
      </c>
      <c r="E46" s="11">
        <v>2.4</v>
      </c>
      <c r="F46" s="8">
        <v>35000</v>
      </c>
      <c r="G46" s="10">
        <v>14.7</v>
      </c>
      <c r="H46" s="8" t="s">
        <v>182</v>
      </c>
    </row>
    <row r="47" spans="1:8" x14ac:dyDescent="0.25">
      <c r="A47" s="7">
        <v>2023</v>
      </c>
      <c r="B47" s="8">
        <v>202000</v>
      </c>
      <c r="C47" s="10">
        <v>83.4</v>
      </c>
      <c r="D47" s="12">
        <v>6000</v>
      </c>
      <c r="E47" s="11">
        <v>2.9</v>
      </c>
      <c r="F47" s="8">
        <v>34000</v>
      </c>
      <c r="G47" s="10">
        <v>14.1</v>
      </c>
      <c r="H47" s="8" t="s">
        <v>182</v>
      </c>
    </row>
    <row r="48" spans="1:8" x14ac:dyDescent="0.25">
      <c r="A48" s="8"/>
      <c r="B48" s="8"/>
      <c r="C48" s="10"/>
      <c r="D48" s="8"/>
      <c r="E48" s="10"/>
      <c r="F48" s="8"/>
      <c r="G48" s="10"/>
      <c r="H48" s="8"/>
    </row>
    <row r="49" spans="1:8" ht="15.6" x14ac:dyDescent="0.3">
      <c r="A49" s="3" t="s">
        <v>85</v>
      </c>
    </row>
    <row r="50" spans="1:8" ht="46.8" x14ac:dyDescent="0.3">
      <c r="A50" s="5" t="s">
        <v>145</v>
      </c>
      <c r="B50" s="6" t="s">
        <v>194</v>
      </c>
      <c r="C50" s="6" t="s">
        <v>195</v>
      </c>
      <c r="D50" s="6" t="s">
        <v>196</v>
      </c>
      <c r="E50" s="6" t="s">
        <v>197</v>
      </c>
      <c r="F50" s="6" t="s">
        <v>198</v>
      </c>
      <c r="G50" s="6" t="s">
        <v>199</v>
      </c>
      <c r="H50" s="6" t="s">
        <v>180</v>
      </c>
    </row>
    <row r="51" spans="1:8" x14ac:dyDescent="0.25">
      <c r="A51" s="7">
        <v>2006</v>
      </c>
      <c r="B51" s="8">
        <v>289000</v>
      </c>
      <c r="C51" s="10">
        <v>76.400000000000006</v>
      </c>
      <c r="D51" s="8">
        <v>12000</v>
      </c>
      <c r="E51" s="10">
        <v>4</v>
      </c>
      <c r="F51" s="8">
        <v>77000</v>
      </c>
      <c r="G51" s="10">
        <v>20.399999999999999</v>
      </c>
      <c r="H51" s="8"/>
    </row>
    <row r="52" spans="1:8" x14ac:dyDescent="0.25">
      <c r="A52" s="7">
        <v>2007</v>
      </c>
      <c r="B52" s="8">
        <v>304000</v>
      </c>
      <c r="C52" s="10">
        <v>79.599999999999994</v>
      </c>
      <c r="D52" s="8">
        <v>7000</v>
      </c>
      <c r="E52" s="10">
        <v>2.2999999999999998</v>
      </c>
      <c r="F52" s="8">
        <v>71000</v>
      </c>
      <c r="G52" s="10">
        <v>18.600000000000001</v>
      </c>
      <c r="H52" s="8"/>
    </row>
    <row r="53" spans="1:8" x14ac:dyDescent="0.25">
      <c r="A53" s="7">
        <v>2008</v>
      </c>
      <c r="B53" s="8">
        <v>310000</v>
      </c>
      <c r="C53" s="10">
        <v>80.5</v>
      </c>
      <c r="D53" s="8">
        <v>6000</v>
      </c>
      <c r="E53" s="10">
        <v>2</v>
      </c>
      <c r="F53" s="8">
        <v>69000</v>
      </c>
      <c r="G53" s="10">
        <v>17.899999999999999</v>
      </c>
      <c r="H53" s="8"/>
    </row>
    <row r="54" spans="1:8" x14ac:dyDescent="0.25">
      <c r="A54" s="7">
        <v>2009</v>
      </c>
      <c r="B54" s="8">
        <v>305000</v>
      </c>
      <c r="C54" s="10">
        <v>79</v>
      </c>
      <c r="D54" s="8">
        <v>12000</v>
      </c>
      <c r="E54" s="10">
        <v>3.7</v>
      </c>
      <c r="F54" s="8">
        <v>70000</v>
      </c>
      <c r="G54" s="10">
        <v>18</v>
      </c>
      <c r="H54" s="8"/>
    </row>
    <row r="55" spans="1:8" x14ac:dyDescent="0.25">
      <c r="A55" s="7">
        <v>2010</v>
      </c>
      <c r="B55" s="8">
        <v>300000</v>
      </c>
      <c r="C55" s="10">
        <v>77.900000000000006</v>
      </c>
      <c r="D55" s="8">
        <v>14000</v>
      </c>
      <c r="E55" s="10">
        <v>4.3</v>
      </c>
      <c r="F55" s="8">
        <v>72000</v>
      </c>
      <c r="G55" s="10">
        <v>18.600000000000001</v>
      </c>
      <c r="H55" s="8"/>
    </row>
    <row r="56" spans="1:8" x14ac:dyDescent="0.25">
      <c r="A56" s="7">
        <v>2011</v>
      </c>
      <c r="B56" s="8">
        <v>299000</v>
      </c>
      <c r="C56" s="10">
        <v>78</v>
      </c>
      <c r="D56" s="8">
        <v>16000</v>
      </c>
      <c r="E56" s="10">
        <v>5.0999999999999996</v>
      </c>
      <c r="F56" s="8">
        <v>68000</v>
      </c>
      <c r="G56" s="10">
        <v>17.8</v>
      </c>
      <c r="H56" s="8"/>
    </row>
    <row r="57" spans="1:8" x14ac:dyDescent="0.25">
      <c r="A57" s="7">
        <v>2012</v>
      </c>
      <c r="B57" s="8">
        <v>304000</v>
      </c>
      <c r="C57" s="10">
        <v>80.099999999999994</v>
      </c>
      <c r="D57" s="8">
        <v>15000</v>
      </c>
      <c r="E57" s="10">
        <v>4.8</v>
      </c>
      <c r="F57" s="8">
        <v>60000</v>
      </c>
      <c r="G57" s="10">
        <v>15.8</v>
      </c>
      <c r="H57" s="8"/>
    </row>
    <row r="58" spans="1:8" x14ac:dyDescent="0.25">
      <c r="A58" s="7">
        <v>2013</v>
      </c>
      <c r="B58" s="8">
        <v>292000</v>
      </c>
      <c r="C58" s="10">
        <v>77.7</v>
      </c>
      <c r="D58" s="8">
        <v>13000</v>
      </c>
      <c r="E58" s="10">
        <v>4.2</v>
      </c>
      <c r="F58" s="8">
        <v>71000</v>
      </c>
      <c r="G58" s="10">
        <v>18.899999999999999</v>
      </c>
      <c r="H58" s="8"/>
    </row>
    <row r="59" spans="1:8" x14ac:dyDescent="0.25">
      <c r="A59" s="7">
        <v>2014</v>
      </c>
      <c r="B59" s="8">
        <v>294000</v>
      </c>
      <c r="C59" s="10">
        <v>79.099999999999994</v>
      </c>
      <c r="D59" s="8">
        <v>14000</v>
      </c>
      <c r="E59" s="10">
        <v>4.5999999999999996</v>
      </c>
      <c r="F59" s="8">
        <v>64000</v>
      </c>
      <c r="G59" s="10">
        <v>17.2</v>
      </c>
      <c r="H59" s="8"/>
    </row>
    <row r="60" spans="1:8" x14ac:dyDescent="0.25">
      <c r="A60" s="7">
        <v>2015</v>
      </c>
      <c r="B60" s="8">
        <v>298000</v>
      </c>
      <c r="C60" s="10">
        <v>80.599999999999994</v>
      </c>
      <c r="D60" s="8">
        <v>9000</v>
      </c>
      <c r="E60" s="10">
        <v>2.9</v>
      </c>
      <c r="F60" s="8">
        <v>63000</v>
      </c>
      <c r="G60" s="10">
        <v>17</v>
      </c>
      <c r="H60" s="8"/>
    </row>
    <row r="61" spans="1:8" x14ac:dyDescent="0.25">
      <c r="A61" s="7">
        <v>2016</v>
      </c>
      <c r="B61" s="8">
        <v>289000</v>
      </c>
      <c r="C61" s="10">
        <v>78.3</v>
      </c>
      <c r="D61" s="8">
        <v>14000</v>
      </c>
      <c r="E61" s="10">
        <v>4.7</v>
      </c>
      <c r="F61" s="8">
        <v>66000</v>
      </c>
      <c r="G61" s="10">
        <v>17.899999999999999</v>
      </c>
      <c r="H61" s="8"/>
    </row>
    <row r="62" spans="1:8" x14ac:dyDescent="0.25">
      <c r="A62" s="7">
        <v>2017</v>
      </c>
      <c r="B62" s="8">
        <v>295000</v>
      </c>
      <c r="C62" s="10">
        <v>80.5</v>
      </c>
      <c r="D62" s="8">
        <v>11000</v>
      </c>
      <c r="E62" s="10">
        <v>3.7</v>
      </c>
      <c r="F62" s="8">
        <v>60000</v>
      </c>
      <c r="G62" s="10">
        <v>16.399999999999999</v>
      </c>
      <c r="H62" s="8"/>
    </row>
    <row r="63" spans="1:8" x14ac:dyDescent="0.25">
      <c r="A63" s="7">
        <v>2018</v>
      </c>
      <c r="B63" s="8">
        <v>296000</v>
      </c>
      <c r="C63" s="10">
        <v>81.3</v>
      </c>
      <c r="D63" s="8">
        <v>9000</v>
      </c>
      <c r="E63" s="10">
        <v>3</v>
      </c>
      <c r="F63" s="8">
        <v>59000</v>
      </c>
      <c r="G63" s="10">
        <v>16.2</v>
      </c>
      <c r="H63" s="8"/>
    </row>
    <row r="64" spans="1:8" x14ac:dyDescent="0.25">
      <c r="A64" s="7">
        <v>2019</v>
      </c>
      <c r="B64" s="8">
        <v>299000</v>
      </c>
      <c r="C64" s="10">
        <v>82.4</v>
      </c>
      <c r="D64" s="8">
        <v>5000</v>
      </c>
      <c r="E64" s="10">
        <v>1.6</v>
      </c>
      <c r="F64" s="8">
        <v>59000</v>
      </c>
      <c r="G64" s="10">
        <v>16.2</v>
      </c>
      <c r="H64" s="8"/>
    </row>
    <row r="65" spans="1:8" x14ac:dyDescent="0.25">
      <c r="A65" s="7">
        <v>2020</v>
      </c>
      <c r="B65" s="8">
        <v>293000</v>
      </c>
      <c r="C65" s="10">
        <v>81.2</v>
      </c>
      <c r="D65" s="8">
        <v>8000</v>
      </c>
      <c r="E65" s="10">
        <v>2.5</v>
      </c>
      <c r="F65" s="8">
        <v>60000</v>
      </c>
      <c r="G65" s="10">
        <v>16.7</v>
      </c>
      <c r="H65" s="8"/>
    </row>
    <row r="66" spans="1:8" x14ac:dyDescent="0.25">
      <c r="A66" s="7">
        <v>2021</v>
      </c>
      <c r="B66" s="8">
        <v>300000</v>
      </c>
      <c r="C66" s="10">
        <v>83.6</v>
      </c>
      <c r="D66" s="8">
        <v>8000</v>
      </c>
      <c r="E66" s="10">
        <v>2.6</v>
      </c>
      <c r="F66" s="8">
        <v>51000</v>
      </c>
      <c r="G66" s="10">
        <v>14.1</v>
      </c>
      <c r="H66" s="8"/>
    </row>
    <row r="67" spans="1:8" x14ac:dyDescent="0.25">
      <c r="A67" s="7">
        <v>2022</v>
      </c>
      <c r="B67" s="8">
        <v>295000</v>
      </c>
      <c r="C67" s="10">
        <v>83</v>
      </c>
      <c r="D67" s="12">
        <v>4000</v>
      </c>
      <c r="E67" s="11">
        <v>1.4</v>
      </c>
      <c r="F67" s="8">
        <v>56000</v>
      </c>
      <c r="G67" s="10">
        <v>15.8</v>
      </c>
      <c r="H67" s="8" t="s">
        <v>182</v>
      </c>
    </row>
    <row r="68" spans="1:8" x14ac:dyDescent="0.25">
      <c r="A68" s="7">
        <v>2023</v>
      </c>
      <c r="B68" s="8">
        <v>305000</v>
      </c>
      <c r="C68" s="10">
        <v>84.6</v>
      </c>
      <c r="D68" s="12">
        <v>4000</v>
      </c>
      <c r="E68" s="11">
        <v>1.4</v>
      </c>
      <c r="F68" s="8">
        <v>51000</v>
      </c>
      <c r="G68" s="10">
        <v>14.2</v>
      </c>
      <c r="H68" s="8" t="s">
        <v>182</v>
      </c>
    </row>
    <row r="69" spans="1:8" x14ac:dyDescent="0.25">
      <c r="A69" s="8"/>
      <c r="B69" s="8"/>
      <c r="C69" s="10"/>
      <c r="D69" s="8"/>
      <c r="E69" s="10"/>
      <c r="F69" s="8"/>
      <c r="G69" s="10"/>
      <c r="H69" s="8"/>
    </row>
    <row r="70" spans="1:8" ht="15.6" x14ac:dyDescent="0.3">
      <c r="A70" s="3" t="s">
        <v>86</v>
      </c>
    </row>
    <row r="71" spans="1:8" ht="46.8" x14ac:dyDescent="0.3">
      <c r="A71" s="5" t="s">
        <v>145</v>
      </c>
      <c r="B71" s="6" t="s">
        <v>194</v>
      </c>
      <c r="C71" s="6" t="s">
        <v>195</v>
      </c>
      <c r="D71" s="6" t="s">
        <v>196</v>
      </c>
      <c r="E71" s="6" t="s">
        <v>197</v>
      </c>
      <c r="F71" s="6" t="s">
        <v>198</v>
      </c>
      <c r="G71" s="6" t="s">
        <v>199</v>
      </c>
      <c r="H71" s="6" t="s">
        <v>180</v>
      </c>
    </row>
    <row r="72" spans="1:8" x14ac:dyDescent="0.25">
      <c r="A72" s="7">
        <v>2006</v>
      </c>
      <c r="B72" s="8">
        <v>156000</v>
      </c>
      <c r="C72" s="10">
        <v>55</v>
      </c>
      <c r="D72" s="12">
        <v>5000</v>
      </c>
      <c r="E72" s="11">
        <v>3</v>
      </c>
      <c r="F72" s="8">
        <v>123000</v>
      </c>
      <c r="G72" s="10">
        <v>43.3</v>
      </c>
      <c r="H72" s="8" t="s">
        <v>182</v>
      </c>
    </row>
    <row r="73" spans="1:8" x14ac:dyDescent="0.25">
      <c r="A73" s="7">
        <v>2007</v>
      </c>
      <c r="B73" s="8">
        <v>157000</v>
      </c>
      <c r="C73" s="10">
        <v>54.3</v>
      </c>
      <c r="D73" s="12">
        <v>4000</v>
      </c>
      <c r="E73" s="11">
        <v>2.4</v>
      </c>
      <c r="F73" s="8">
        <v>128000</v>
      </c>
      <c r="G73" s="10">
        <v>44.4</v>
      </c>
      <c r="H73" s="8" t="s">
        <v>182</v>
      </c>
    </row>
    <row r="74" spans="1:8" x14ac:dyDescent="0.25">
      <c r="A74" s="7">
        <v>2008</v>
      </c>
      <c r="B74" s="8">
        <v>161000</v>
      </c>
      <c r="C74" s="10">
        <v>54.7</v>
      </c>
      <c r="D74" s="12">
        <v>3000</v>
      </c>
      <c r="E74" s="11">
        <v>2.1</v>
      </c>
      <c r="F74" s="8">
        <v>130000</v>
      </c>
      <c r="G74" s="10">
        <v>44.1</v>
      </c>
      <c r="H74" s="8" t="s">
        <v>182</v>
      </c>
    </row>
    <row r="75" spans="1:8" x14ac:dyDescent="0.25">
      <c r="A75" s="7">
        <v>2009</v>
      </c>
      <c r="B75" s="8">
        <v>161000</v>
      </c>
      <c r="C75" s="10">
        <v>53.9</v>
      </c>
      <c r="D75" s="12">
        <v>5000</v>
      </c>
      <c r="E75" s="11">
        <v>3.2</v>
      </c>
      <c r="F75" s="8">
        <v>132000</v>
      </c>
      <c r="G75" s="10">
        <v>44.3</v>
      </c>
      <c r="H75" s="8" t="s">
        <v>182</v>
      </c>
    </row>
    <row r="76" spans="1:8" x14ac:dyDescent="0.25">
      <c r="A76" s="7">
        <v>2010</v>
      </c>
      <c r="B76" s="8">
        <v>172000</v>
      </c>
      <c r="C76" s="10">
        <v>56.5</v>
      </c>
      <c r="D76" s="8">
        <v>7000</v>
      </c>
      <c r="E76" s="10">
        <v>3.9</v>
      </c>
      <c r="F76" s="8">
        <v>125000</v>
      </c>
      <c r="G76" s="10">
        <v>41.2</v>
      </c>
      <c r="H76" s="8"/>
    </row>
    <row r="77" spans="1:8" x14ac:dyDescent="0.25">
      <c r="A77" s="7">
        <v>2011</v>
      </c>
      <c r="B77" s="8">
        <v>180000</v>
      </c>
      <c r="C77" s="10">
        <v>58.1</v>
      </c>
      <c r="D77" s="8">
        <v>9000</v>
      </c>
      <c r="E77" s="10">
        <v>4.8</v>
      </c>
      <c r="F77" s="8">
        <v>121000</v>
      </c>
      <c r="G77" s="10">
        <v>39</v>
      </c>
      <c r="H77" s="8"/>
    </row>
    <row r="78" spans="1:8" x14ac:dyDescent="0.25">
      <c r="A78" s="7">
        <v>2012</v>
      </c>
      <c r="B78" s="8">
        <v>190000</v>
      </c>
      <c r="C78" s="10">
        <v>60.4</v>
      </c>
      <c r="D78" s="8">
        <v>9000</v>
      </c>
      <c r="E78" s="10">
        <v>4.5</v>
      </c>
      <c r="F78" s="8">
        <v>116000</v>
      </c>
      <c r="G78" s="10">
        <v>36.799999999999997</v>
      </c>
      <c r="H78" s="8"/>
    </row>
    <row r="79" spans="1:8" x14ac:dyDescent="0.25">
      <c r="A79" s="7">
        <v>2013</v>
      </c>
      <c r="B79" s="8">
        <v>198000</v>
      </c>
      <c r="C79" s="10">
        <v>61.5</v>
      </c>
      <c r="D79" s="8">
        <v>12000</v>
      </c>
      <c r="E79" s="10">
        <v>5.6</v>
      </c>
      <c r="F79" s="8">
        <v>112000</v>
      </c>
      <c r="G79" s="10">
        <v>34.799999999999997</v>
      </c>
      <c r="H79" s="8"/>
    </row>
    <row r="80" spans="1:8" x14ac:dyDescent="0.25">
      <c r="A80" s="7">
        <v>2014</v>
      </c>
      <c r="B80" s="8">
        <v>202000</v>
      </c>
      <c r="C80" s="10">
        <v>61.6</v>
      </c>
      <c r="D80" s="8">
        <v>9000</v>
      </c>
      <c r="E80" s="10">
        <v>4.2</v>
      </c>
      <c r="F80" s="8">
        <v>117000</v>
      </c>
      <c r="G80" s="10">
        <v>35.700000000000003</v>
      </c>
      <c r="H80" s="8"/>
    </row>
    <row r="81" spans="1:8" x14ac:dyDescent="0.25">
      <c r="A81" s="7">
        <v>2015</v>
      </c>
      <c r="B81" s="8">
        <v>211000</v>
      </c>
      <c r="C81" s="10">
        <v>63</v>
      </c>
      <c r="D81" s="8">
        <v>10000</v>
      </c>
      <c r="E81" s="10">
        <v>4.4000000000000004</v>
      </c>
      <c r="F81" s="8">
        <v>114000</v>
      </c>
      <c r="G81" s="10">
        <v>34</v>
      </c>
      <c r="H81" s="8"/>
    </row>
    <row r="82" spans="1:8" x14ac:dyDescent="0.25">
      <c r="A82" s="7">
        <v>2016</v>
      </c>
      <c r="B82" s="8">
        <v>217000</v>
      </c>
      <c r="C82" s="10">
        <v>63.6</v>
      </c>
      <c r="D82" s="8">
        <v>9000</v>
      </c>
      <c r="E82" s="10">
        <v>4.0999999999999996</v>
      </c>
      <c r="F82" s="8">
        <v>115000</v>
      </c>
      <c r="G82" s="10">
        <v>33.700000000000003</v>
      </c>
      <c r="H82" s="8"/>
    </row>
    <row r="83" spans="1:8" x14ac:dyDescent="0.25">
      <c r="A83" s="7">
        <v>2017</v>
      </c>
      <c r="B83" s="8">
        <v>220000</v>
      </c>
      <c r="C83" s="10">
        <v>63.2</v>
      </c>
      <c r="D83" s="12">
        <v>6000</v>
      </c>
      <c r="E83" s="11">
        <v>2.5</v>
      </c>
      <c r="F83" s="8">
        <v>123000</v>
      </c>
      <c r="G83" s="10">
        <v>35.200000000000003</v>
      </c>
      <c r="H83" s="8" t="s">
        <v>182</v>
      </c>
    </row>
    <row r="84" spans="1:8" x14ac:dyDescent="0.25">
      <c r="A84" s="7">
        <v>2018</v>
      </c>
      <c r="B84" s="8">
        <v>221000</v>
      </c>
      <c r="C84" s="10">
        <v>62.2</v>
      </c>
      <c r="D84" s="8">
        <v>7000</v>
      </c>
      <c r="E84" s="10">
        <v>3.2</v>
      </c>
      <c r="F84" s="8">
        <v>127000</v>
      </c>
      <c r="G84" s="10">
        <v>35.700000000000003</v>
      </c>
      <c r="H84" s="8"/>
    </row>
    <row r="85" spans="1:8" x14ac:dyDescent="0.25">
      <c r="A85" s="7">
        <v>2019</v>
      </c>
      <c r="B85" s="8">
        <v>233000</v>
      </c>
      <c r="C85" s="10">
        <v>64.7</v>
      </c>
      <c r="D85" s="8">
        <v>5000</v>
      </c>
      <c r="E85" s="10">
        <v>2.1</v>
      </c>
      <c r="F85" s="8">
        <v>122000</v>
      </c>
      <c r="G85" s="10">
        <v>34</v>
      </c>
      <c r="H85" s="8"/>
    </row>
    <row r="86" spans="1:8" x14ac:dyDescent="0.25">
      <c r="A86" s="7">
        <v>2020</v>
      </c>
      <c r="B86" s="8">
        <v>224000</v>
      </c>
      <c r="C86" s="10">
        <v>61.4</v>
      </c>
      <c r="D86" s="12">
        <v>5000</v>
      </c>
      <c r="E86" s="11">
        <v>2.2000000000000002</v>
      </c>
      <c r="F86" s="8">
        <v>136000</v>
      </c>
      <c r="G86" s="10">
        <v>37.299999999999997</v>
      </c>
      <c r="H86" s="8" t="s">
        <v>182</v>
      </c>
    </row>
    <row r="87" spans="1:8" x14ac:dyDescent="0.25">
      <c r="A87" s="7">
        <v>2021</v>
      </c>
      <c r="B87" s="8">
        <v>235000</v>
      </c>
      <c r="C87" s="10">
        <v>63.9</v>
      </c>
      <c r="D87" s="8">
        <v>7000</v>
      </c>
      <c r="E87" s="10">
        <v>3</v>
      </c>
      <c r="F87" s="8">
        <v>126000</v>
      </c>
      <c r="G87" s="10">
        <v>34.1</v>
      </c>
      <c r="H87" s="8"/>
    </row>
    <row r="88" spans="1:8" x14ac:dyDescent="0.25">
      <c r="A88" s="7">
        <v>2022</v>
      </c>
      <c r="B88" s="8">
        <v>248000</v>
      </c>
      <c r="C88" s="10">
        <v>65.900000000000006</v>
      </c>
      <c r="D88" s="8">
        <v>4000</v>
      </c>
      <c r="E88" s="10">
        <v>1.7</v>
      </c>
      <c r="F88" s="8">
        <v>124000</v>
      </c>
      <c r="G88" s="10">
        <v>32.9</v>
      </c>
      <c r="H88" s="8"/>
    </row>
    <row r="89" spans="1:8" x14ac:dyDescent="0.25">
      <c r="A89" s="7">
        <v>2023</v>
      </c>
      <c r="B89" s="8">
        <v>245000</v>
      </c>
      <c r="C89" s="10">
        <v>66</v>
      </c>
      <c r="D89" s="12">
        <v>4000</v>
      </c>
      <c r="E89" s="11">
        <v>1.5</v>
      </c>
      <c r="F89" s="8">
        <v>123000</v>
      </c>
      <c r="G89" s="10">
        <v>33</v>
      </c>
      <c r="H89" s="8" t="s">
        <v>182</v>
      </c>
    </row>
    <row r="90" spans="1:8" x14ac:dyDescent="0.25">
      <c r="A90" s="8"/>
      <c r="B90" s="8"/>
      <c r="C90" s="10"/>
      <c r="D90" s="8"/>
      <c r="E90" s="10"/>
      <c r="F90" s="8"/>
      <c r="G90" s="10"/>
      <c r="H90" s="8"/>
    </row>
    <row r="91" spans="1:8" ht="15.6" x14ac:dyDescent="0.3">
      <c r="A91" s="3" t="s">
        <v>87</v>
      </c>
    </row>
    <row r="92" spans="1:8" ht="46.8" x14ac:dyDescent="0.3">
      <c r="A92" s="5" t="s">
        <v>145</v>
      </c>
      <c r="B92" s="6" t="s">
        <v>194</v>
      </c>
      <c r="C92" s="6" t="s">
        <v>195</v>
      </c>
      <c r="D92" s="6" t="s">
        <v>196</v>
      </c>
      <c r="E92" s="6" t="s">
        <v>197</v>
      </c>
      <c r="F92" s="6" t="s">
        <v>198</v>
      </c>
      <c r="G92" s="6" t="s">
        <v>199</v>
      </c>
      <c r="H92" s="6" t="s">
        <v>180</v>
      </c>
    </row>
    <row r="93" spans="1:8" x14ac:dyDescent="0.25">
      <c r="A93" s="7">
        <v>2006</v>
      </c>
      <c r="B93" s="8">
        <v>15000</v>
      </c>
      <c r="C93" s="10">
        <v>6.8</v>
      </c>
      <c r="D93" s="8" t="s">
        <v>183</v>
      </c>
      <c r="E93" s="10" t="s">
        <v>183</v>
      </c>
      <c r="F93" s="8">
        <v>210000</v>
      </c>
      <c r="G93" s="10">
        <v>93.1</v>
      </c>
      <c r="H93" s="8"/>
    </row>
    <row r="94" spans="1:8" x14ac:dyDescent="0.25">
      <c r="A94" s="7">
        <v>2007</v>
      </c>
      <c r="B94" s="8">
        <v>15000</v>
      </c>
      <c r="C94" s="10">
        <v>6.5</v>
      </c>
      <c r="D94" s="12">
        <v>1000</v>
      </c>
      <c r="E94" s="11">
        <v>3.6</v>
      </c>
      <c r="F94" s="8">
        <v>214000</v>
      </c>
      <c r="G94" s="10">
        <v>93.2</v>
      </c>
      <c r="H94" s="8" t="s">
        <v>182</v>
      </c>
    </row>
    <row r="95" spans="1:8" x14ac:dyDescent="0.25">
      <c r="A95" s="7">
        <v>2008</v>
      </c>
      <c r="B95" s="8">
        <v>15000</v>
      </c>
      <c r="C95" s="10">
        <v>6.5</v>
      </c>
      <c r="D95" s="8" t="s">
        <v>183</v>
      </c>
      <c r="E95" s="10" t="s">
        <v>183</v>
      </c>
      <c r="F95" s="8">
        <v>220000</v>
      </c>
      <c r="G95" s="10">
        <v>93.5</v>
      </c>
      <c r="H95" s="8"/>
    </row>
    <row r="96" spans="1:8" x14ac:dyDescent="0.25">
      <c r="A96" s="7">
        <v>2009</v>
      </c>
      <c r="B96" s="8">
        <v>16000</v>
      </c>
      <c r="C96" s="10">
        <v>6.7</v>
      </c>
      <c r="D96" s="8" t="s">
        <v>183</v>
      </c>
      <c r="E96" s="10" t="s">
        <v>183</v>
      </c>
      <c r="F96" s="8">
        <v>225000</v>
      </c>
      <c r="G96" s="10">
        <v>93.3</v>
      </c>
      <c r="H96" s="8"/>
    </row>
    <row r="97" spans="1:8" x14ac:dyDescent="0.25">
      <c r="A97" s="7">
        <v>2010</v>
      </c>
      <c r="B97" s="8">
        <v>16000</v>
      </c>
      <c r="C97" s="10">
        <v>6.3</v>
      </c>
      <c r="D97" s="8" t="s">
        <v>183</v>
      </c>
      <c r="E97" s="10" t="s">
        <v>183</v>
      </c>
      <c r="F97" s="8">
        <v>232000</v>
      </c>
      <c r="G97" s="10">
        <v>93.7</v>
      </c>
      <c r="H97" s="8"/>
    </row>
    <row r="98" spans="1:8" x14ac:dyDescent="0.25">
      <c r="A98" s="7">
        <v>2011</v>
      </c>
      <c r="B98" s="8">
        <v>19000</v>
      </c>
      <c r="C98" s="10">
        <v>7.6</v>
      </c>
      <c r="D98" s="8" t="s">
        <v>183</v>
      </c>
      <c r="E98" s="10" t="s">
        <v>183</v>
      </c>
      <c r="F98" s="8">
        <v>235000</v>
      </c>
      <c r="G98" s="10">
        <v>92.4</v>
      </c>
      <c r="H98" s="8"/>
    </row>
    <row r="99" spans="1:8" x14ac:dyDescent="0.25">
      <c r="A99" s="7">
        <v>2012</v>
      </c>
      <c r="B99" s="8">
        <v>19000</v>
      </c>
      <c r="C99" s="10">
        <v>7.2</v>
      </c>
      <c r="D99" s="8" t="s">
        <v>183</v>
      </c>
      <c r="E99" s="10" t="s">
        <v>183</v>
      </c>
      <c r="F99" s="8">
        <v>242000</v>
      </c>
      <c r="G99" s="10">
        <v>92.7</v>
      </c>
      <c r="H99" s="8"/>
    </row>
    <row r="100" spans="1:8" x14ac:dyDescent="0.25">
      <c r="A100" s="7">
        <v>2013</v>
      </c>
      <c r="B100" s="8">
        <v>24000</v>
      </c>
      <c r="C100" s="10">
        <v>8.9</v>
      </c>
      <c r="D100" s="8" t="s">
        <v>183</v>
      </c>
      <c r="E100" s="10" t="s">
        <v>183</v>
      </c>
      <c r="F100" s="8">
        <v>243000</v>
      </c>
      <c r="G100" s="10">
        <v>91.1</v>
      </c>
      <c r="H100" s="8"/>
    </row>
    <row r="101" spans="1:8" x14ac:dyDescent="0.25">
      <c r="A101" s="7">
        <v>2014</v>
      </c>
      <c r="B101" s="8">
        <v>22000</v>
      </c>
      <c r="C101" s="10">
        <v>8.1</v>
      </c>
      <c r="D101" s="8" t="s">
        <v>183</v>
      </c>
      <c r="E101" s="10" t="s">
        <v>183</v>
      </c>
      <c r="F101" s="8">
        <v>251000</v>
      </c>
      <c r="G101" s="10">
        <v>91.9</v>
      </c>
      <c r="H101" s="8"/>
    </row>
    <row r="102" spans="1:8" x14ac:dyDescent="0.25">
      <c r="A102" s="7">
        <v>2015</v>
      </c>
      <c r="B102" s="8">
        <v>26000</v>
      </c>
      <c r="C102" s="10">
        <v>9.1999999999999993</v>
      </c>
      <c r="D102" s="8" t="s">
        <v>183</v>
      </c>
      <c r="E102" s="10" t="s">
        <v>183</v>
      </c>
      <c r="F102" s="8">
        <v>253000</v>
      </c>
      <c r="G102" s="10">
        <v>90.8</v>
      </c>
      <c r="H102" s="8"/>
    </row>
    <row r="103" spans="1:8" x14ac:dyDescent="0.25">
      <c r="A103" s="7">
        <v>2016</v>
      </c>
      <c r="B103" s="8">
        <v>25000</v>
      </c>
      <c r="C103" s="10">
        <v>8.9</v>
      </c>
      <c r="D103" s="8" t="s">
        <v>183</v>
      </c>
      <c r="E103" s="10" t="s">
        <v>183</v>
      </c>
      <c r="F103" s="8">
        <v>259000</v>
      </c>
      <c r="G103" s="10">
        <v>91.1</v>
      </c>
      <c r="H103" s="8"/>
    </row>
    <row r="104" spans="1:8" x14ac:dyDescent="0.25">
      <c r="A104" s="7">
        <v>2017</v>
      </c>
      <c r="B104" s="8">
        <v>27000</v>
      </c>
      <c r="C104" s="10">
        <v>9.1999999999999993</v>
      </c>
      <c r="D104" s="8" t="s">
        <v>183</v>
      </c>
      <c r="E104" s="10" t="s">
        <v>183</v>
      </c>
      <c r="F104" s="8">
        <v>263000</v>
      </c>
      <c r="G104" s="10">
        <v>90.8</v>
      </c>
      <c r="H104" s="8"/>
    </row>
    <row r="105" spans="1:8" x14ac:dyDescent="0.25">
      <c r="A105" s="7">
        <v>2018</v>
      </c>
      <c r="B105" s="8">
        <v>31000</v>
      </c>
      <c r="C105" s="10">
        <v>10.5</v>
      </c>
      <c r="D105" s="8" t="s">
        <v>183</v>
      </c>
      <c r="E105" s="10" t="s">
        <v>183</v>
      </c>
      <c r="F105" s="8">
        <v>265000</v>
      </c>
      <c r="G105" s="10">
        <v>89.5</v>
      </c>
      <c r="H105" s="8"/>
    </row>
    <row r="106" spans="1:8" x14ac:dyDescent="0.25">
      <c r="A106" s="7">
        <v>2019</v>
      </c>
      <c r="B106" s="8">
        <v>31000</v>
      </c>
      <c r="C106" s="10">
        <v>10.4</v>
      </c>
      <c r="D106" s="14" t="s">
        <v>220</v>
      </c>
      <c r="E106" s="11">
        <v>1.2</v>
      </c>
      <c r="F106" s="8">
        <v>270000</v>
      </c>
      <c r="G106" s="10">
        <v>89.4</v>
      </c>
      <c r="H106" s="8" t="s">
        <v>182</v>
      </c>
    </row>
    <row r="107" spans="1:8" x14ac:dyDescent="0.25">
      <c r="A107" s="7">
        <v>2020</v>
      </c>
      <c r="B107" s="8">
        <v>30000</v>
      </c>
      <c r="C107" s="10">
        <v>9.8000000000000007</v>
      </c>
      <c r="D107" s="15" t="s">
        <v>183</v>
      </c>
      <c r="E107" s="10" t="s">
        <v>183</v>
      </c>
      <c r="F107" s="8">
        <v>277000</v>
      </c>
      <c r="G107" s="10">
        <v>90.2</v>
      </c>
      <c r="H107" s="8"/>
    </row>
    <row r="108" spans="1:8" x14ac:dyDescent="0.25">
      <c r="A108" s="7">
        <v>2021</v>
      </c>
      <c r="B108" s="8">
        <v>31000</v>
      </c>
      <c r="C108" s="10">
        <v>9.9</v>
      </c>
      <c r="D108" s="12">
        <v>1000</v>
      </c>
      <c r="E108" s="11">
        <v>2.4</v>
      </c>
      <c r="F108" s="8">
        <v>282000</v>
      </c>
      <c r="G108" s="10">
        <v>89.8</v>
      </c>
      <c r="H108" s="8" t="s">
        <v>182</v>
      </c>
    </row>
    <row r="109" spans="1:8" x14ac:dyDescent="0.25">
      <c r="A109" s="7">
        <v>2022</v>
      </c>
      <c r="B109" s="8">
        <v>38000</v>
      </c>
      <c r="C109" s="10">
        <v>12.1</v>
      </c>
      <c r="D109" s="8" t="s">
        <v>183</v>
      </c>
      <c r="E109" s="10" t="s">
        <v>183</v>
      </c>
      <c r="F109" s="8">
        <v>277000</v>
      </c>
      <c r="G109" s="10">
        <v>87.8</v>
      </c>
      <c r="H109" s="8"/>
    </row>
    <row r="110" spans="1:8" x14ac:dyDescent="0.25">
      <c r="A110" s="7">
        <v>2023</v>
      </c>
      <c r="B110" s="8">
        <v>38000</v>
      </c>
      <c r="C110" s="10">
        <v>12</v>
      </c>
      <c r="D110" s="12">
        <v>1000</v>
      </c>
      <c r="E110" s="11">
        <v>2.1</v>
      </c>
      <c r="F110" s="8">
        <v>277000</v>
      </c>
      <c r="G110" s="10">
        <v>87.8</v>
      </c>
      <c r="H110" s="8" t="s">
        <v>182</v>
      </c>
    </row>
    <row r="111" spans="1:8" x14ac:dyDescent="0.25">
      <c r="A111" s="8"/>
      <c r="B111" s="8"/>
      <c r="C111" s="10"/>
      <c r="D111" s="8"/>
      <c r="E111" s="10"/>
      <c r="F111" s="8"/>
      <c r="G111" s="10"/>
      <c r="H111" s="8"/>
    </row>
  </sheetData>
  <pageMargins left="0.7" right="0.7" top="0.75" bottom="0.75" header="0.3" footer="0.3"/>
  <pageSetup paperSize="9" orientation="portrait" horizontalDpi="300" verticalDpi="300"/>
  <tableParts count="5">
    <tablePart r:id="rId1"/>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11"/>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200</v>
      </c>
    </row>
    <row r="2" spans="1:8" x14ac:dyDescent="0.25">
      <c r="A2" t="s">
        <v>188</v>
      </c>
    </row>
    <row r="3" spans="1:8" x14ac:dyDescent="0.25">
      <c r="A3" t="s">
        <v>141</v>
      </c>
    </row>
    <row r="4" spans="1:8" x14ac:dyDescent="0.25">
      <c r="A4" t="s">
        <v>189</v>
      </c>
    </row>
    <row r="5" spans="1:8" x14ac:dyDescent="0.25">
      <c r="A5" t="s">
        <v>142</v>
      </c>
    </row>
    <row r="6" spans="1:8" x14ac:dyDescent="0.25">
      <c r="A6" t="s">
        <v>144</v>
      </c>
    </row>
    <row r="7" spans="1:8" ht="15.6" x14ac:dyDescent="0.3">
      <c r="A7" s="3" t="s">
        <v>89</v>
      </c>
    </row>
    <row r="8" spans="1:8" ht="62.4" x14ac:dyDescent="0.3">
      <c r="A8" s="5" t="s">
        <v>145</v>
      </c>
      <c r="B8" s="6" t="s">
        <v>178</v>
      </c>
      <c r="C8" s="6" t="s">
        <v>179</v>
      </c>
      <c r="D8" s="6" t="s">
        <v>149</v>
      </c>
      <c r="E8" s="6" t="s">
        <v>168</v>
      </c>
      <c r="F8" s="6" t="s">
        <v>152</v>
      </c>
      <c r="G8" s="6" t="s">
        <v>171</v>
      </c>
      <c r="H8" s="6" t="s">
        <v>180</v>
      </c>
    </row>
    <row r="9" spans="1:8" x14ac:dyDescent="0.25">
      <c r="A9" s="7">
        <v>2006</v>
      </c>
      <c r="B9" s="8">
        <v>255000</v>
      </c>
      <c r="C9" s="10">
        <v>60.3</v>
      </c>
      <c r="D9" s="8">
        <v>25000</v>
      </c>
      <c r="E9" s="10">
        <v>8.9</v>
      </c>
      <c r="F9" s="8">
        <v>159000</v>
      </c>
      <c r="G9" s="10">
        <v>33.799999999999997</v>
      </c>
      <c r="H9" s="8"/>
    </row>
    <row r="10" spans="1:8" x14ac:dyDescent="0.25">
      <c r="A10" s="7">
        <v>2007</v>
      </c>
      <c r="B10" s="8">
        <v>275000</v>
      </c>
      <c r="C10" s="10">
        <v>62.6</v>
      </c>
      <c r="D10" s="8">
        <v>24000</v>
      </c>
      <c r="E10" s="10">
        <v>7.9</v>
      </c>
      <c r="F10" s="8">
        <v>157000</v>
      </c>
      <c r="G10" s="10">
        <v>32</v>
      </c>
      <c r="H10" s="8"/>
    </row>
    <row r="11" spans="1:8" x14ac:dyDescent="0.25">
      <c r="A11" s="7">
        <v>2008</v>
      </c>
      <c r="B11" s="8">
        <v>280000</v>
      </c>
      <c r="C11" s="10">
        <v>61.2</v>
      </c>
      <c r="D11" s="8">
        <v>24000</v>
      </c>
      <c r="E11" s="10">
        <v>8</v>
      </c>
      <c r="F11" s="8">
        <v>171000</v>
      </c>
      <c r="G11" s="10">
        <v>33.5</v>
      </c>
      <c r="H11" s="8"/>
    </row>
    <row r="12" spans="1:8" x14ac:dyDescent="0.25">
      <c r="A12" s="7">
        <v>2009</v>
      </c>
      <c r="B12" s="8">
        <v>267000</v>
      </c>
      <c r="C12" s="10">
        <v>57.2</v>
      </c>
      <c r="D12" s="8">
        <v>40000</v>
      </c>
      <c r="E12" s="10">
        <v>13</v>
      </c>
      <c r="F12" s="8">
        <v>178000</v>
      </c>
      <c r="G12" s="10">
        <v>34.299999999999997</v>
      </c>
      <c r="H12" s="8"/>
    </row>
    <row r="13" spans="1:8" x14ac:dyDescent="0.25">
      <c r="A13" s="7">
        <v>2010</v>
      </c>
      <c r="B13" s="8">
        <v>275000</v>
      </c>
      <c r="C13" s="10">
        <v>56.8</v>
      </c>
      <c r="D13" s="8">
        <v>43000</v>
      </c>
      <c r="E13" s="10">
        <v>13.6</v>
      </c>
      <c r="F13" s="8">
        <v>183000</v>
      </c>
      <c r="G13" s="10">
        <v>34.200000000000003</v>
      </c>
      <c r="H13" s="8"/>
    </row>
    <row r="14" spans="1:8" x14ac:dyDescent="0.25">
      <c r="A14" s="7">
        <v>2011</v>
      </c>
      <c r="B14" s="8">
        <v>259000</v>
      </c>
      <c r="C14" s="10">
        <v>56.2</v>
      </c>
      <c r="D14" s="8">
        <v>42000</v>
      </c>
      <c r="E14" s="10">
        <v>14</v>
      </c>
      <c r="F14" s="8">
        <v>173000</v>
      </c>
      <c r="G14" s="10">
        <v>34.6</v>
      </c>
      <c r="H14" s="8"/>
    </row>
    <row r="15" spans="1:8" x14ac:dyDescent="0.25">
      <c r="A15" s="7">
        <v>2012</v>
      </c>
      <c r="B15" s="8">
        <v>256000</v>
      </c>
      <c r="C15" s="10">
        <v>55.2</v>
      </c>
      <c r="D15" s="8">
        <v>43000</v>
      </c>
      <c r="E15" s="10">
        <v>14.3</v>
      </c>
      <c r="F15" s="8">
        <v>179000</v>
      </c>
      <c r="G15" s="10">
        <v>35.5</v>
      </c>
      <c r="H15" s="8"/>
    </row>
    <row r="16" spans="1:8" x14ac:dyDescent="0.25">
      <c r="A16" s="7">
        <v>2013</v>
      </c>
      <c r="B16" s="8">
        <v>276000</v>
      </c>
      <c r="C16" s="10">
        <v>57.5</v>
      </c>
      <c r="D16" s="8">
        <v>45000</v>
      </c>
      <c r="E16" s="10">
        <v>13.9</v>
      </c>
      <c r="F16" s="8">
        <v>178000</v>
      </c>
      <c r="G16" s="10">
        <v>33.1</v>
      </c>
      <c r="H16" s="8"/>
    </row>
    <row r="17" spans="1:8" x14ac:dyDescent="0.25">
      <c r="A17" s="7">
        <v>2014</v>
      </c>
      <c r="B17" s="8">
        <v>286000</v>
      </c>
      <c r="C17" s="10">
        <v>58.5</v>
      </c>
      <c r="D17" s="8">
        <v>38000</v>
      </c>
      <c r="E17" s="10">
        <v>11.8</v>
      </c>
      <c r="F17" s="8">
        <v>187000</v>
      </c>
      <c r="G17" s="10">
        <v>33.6</v>
      </c>
      <c r="H17" s="8"/>
    </row>
    <row r="18" spans="1:8" x14ac:dyDescent="0.25">
      <c r="A18" s="7">
        <v>2015</v>
      </c>
      <c r="B18" s="8">
        <v>280000</v>
      </c>
      <c r="C18" s="10">
        <v>57.4</v>
      </c>
      <c r="D18" s="8">
        <v>39000</v>
      </c>
      <c r="E18" s="10">
        <v>12.3</v>
      </c>
      <c r="F18" s="8">
        <v>186000</v>
      </c>
      <c r="G18" s="10">
        <v>34.6</v>
      </c>
      <c r="H18" s="8"/>
    </row>
    <row r="19" spans="1:8" x14ac:dyDescent="0.25">
      <c r="A19" s="7">
        <v>2016</v>
      </c>
      <c r="B19" s="8">
        <v>295000</v>
      </c>
      <c r="C19" s="10">
        <v>60.6</v>
      </c>
      <c r="D19" s="8">
        <v>36000</v>
      </c>
      <c r="E19" s="10">
        <v>11</v>
      </c>
      <c r="F19" s="8">
        <v>180000</v>
      </c>
      <c r="G19" s="10">
        <v>31.9</v>
      </c>
      <c r="H19" s="8"/>
    </row>
    <row r="20" spans="1:8" x14ac:dyDescent="0.25">
      <c r="A20" s="7">
        <v>2017</v>
      </c>
      <c r="B20" s="8">
        <v>298000</v>
      </c>
      <c r="C20" s="10">
        <v>60.3</v>
      </c>
      <c r="D20" s="8">
        <v>26000</v>
      </c>
      <c r="E20" s="10">
        <v>8</v>
      </c>
      <c r="F20" s="8">
        <v>187000</v>
      </c>
      <c r="G20" s="10">
        <v>34.4</v>
      </c>
      <c r="H20" s="8"/>
    </row>
    <row r="21" spans="1:8" x14ac:dyDescent="0.25">
      <c r="A21" s="7">
        <v>2018</v>
      </c>
      <c r="B21" s="8">
        <v>305000</v>
      </c>
      <c r="C21" s="10">
        <v>61.9</v>
      </c>
      <c r="D21" s="8">
        <v>23000</v>
      </c>
      <c r="E21" s="10">
        <v>7.1</v>
      </c>
      <c r="F21" s="8">
        <v>183000</v>
      </c>
      <c r="G21" s="10">
        <v>33.4</v>
      </c>
      <c r="H21" s="8"/>
    </row>
    <row r="22" spans="1:8" x14ac:dyDescent="0.25">
      <c r="A22" s="7">
        <v>2019</v>
      </c>
      <c r="B22" s="8">
        <v>322000</v>
      </c>
      <c r="C22" s="10">
        <v>65.099999999999994</v>
      </c>
      <c r="D22" s="8">
        <v>16000</v>
      </c>
      <c r="E22" s="10">
        <v>4.5999999999999996</v>
      </c>
      <c r="F22" s="8">
        <v>176000</v>
      </c>
      <c r="G22" s="10">
        <v>31.7</v>
      </c>
      <c r="H22" s="8"/>
    </row>
    <row r="23" spans="1:8" x14ac:dyDescent="0.25">
      <c r="A23" s="7">
        <v>2020</v>
      </c>
      <c r="B23" s="8">
        <v>320000</v>
      </c>
      <c r="C23" s="10">
        <v>63</v>
      </c>
      <c r="D23" s="8">
        <v>15000</v>
      </c>
      <c r="E23" s="10">
        <v>4.5999999999999996</v>
      </c>
      <c r="F23" s="8">
        <v>192000</v>
      </c>
      <c r="G23" s="10">
        <v>33.9</v>
      </c>
      <c r="H23" s="8"/>
    </row>
    <row r="24" spans="1:8" x14ac:dyDescent="0.25">
      <c r="A24" s="7">
        <v>2021</v>
      </c>
      <c r="B24" s="8">
        <v>312000</v>
      </c>
      <c r="C24" s="10">
        <v>59.6</v>
      </c>
      <c r="D24" s="8">
        <v>24000</v>
      </c>
      <c r="E24" s="10">
        <v>7.3</v>
      </c>
      <c r="F24" s="8">
        <v>207000</v>
      </c>
      <c r="G24" s="10">
        <v>35.700000000000003</v>
      </c>
      <c r="H24" s="8"/>
    </row>
    <row r="25" spans="1:8" x14ac:dyDescent="0.25">
      <c r="A25" s="7">
        <v>2022</v>
      </c>
      <c r="B25" s="8">
        <v>335000</v>
      </c>
      <c r="C25" s="10">
        <v>63.9</v>
      </c>
      <c r="D25" s="8">
        <v>15000</v>
      </c>
      <c r="E25" s="10">
        <v>4.3</v>
      </c>
      <c r="F25" s="8">
        <v>194000</v>
      </c>
      <c r="G25" s="10">
        <v>33.200000000000003</v>
      </c>
      <c r="H25" s="8"/>
    </row>
    <row r="26" spans="1:8" x14ac:dyDescent="0.25">
      <c r="A26" s="7">
        <v>2023</v>
      </c>
      <c r="B26" s="8">
        <v>341000</v>
      </c>
      <c r="C26" s="10">
        <v>65.5</v>
      </c>
      <c r="D26" s="8">
        <v>14000</v>
      </c>
      <c r="E26" s="10">
        <v>4</v>
      </c>
      <c r="F26" s="8">
        <v>188000</v>
      </c>
      <c r="G26" s="10">
        <v>31.8</v>
      </c>
      <c r="H26" s="8"/>
    </row>
    <row r="27" spans="1:8" x14ac:dyDescent="0.25">
      <c r="A27" s="8"/>
      <c r="B27" s="8"/>
      <c r="C27" s="10"/>
      <c r="D27" s="8"/>
      <c r="E27" s="10"/>
      <c r="F27" s="8"/>
      <c r="G27" s="10"/>
      <c r="H27" s="8"/>
    </row>
    <row r="28" spans="1:8" ht="15.6" x14ac:dyDescent="0.3">
      <c r="A28" s="3" t="s">
        <v>90</v>
      </c>
    </row>
    <row r="29" spans="1:8" ht="62.4" x14ac:dyDescent="0.3">
      <c r="A29" s="5" t="s">
        <v>145</v>
      </c>
      <c r="B29" s="6" t="s">
        <v>178</v>
      </c>
      <c r="C29" s="6" t="s">
        <v>179</v>
      </c>
      <c r="D29" s="6" t="s">
        <v>149</v>
      </c>
      <c r="E29" s="6" t="s">
        <v>168</v>
      </c>
      <c r="F29" s="6" t="s">
        <v>152</v>
      </c>
      <c r="G29" s="6" t="s">
        <v>171</v>
      </c>
      <c r="H29" s="6" t="s">
        <v>180</v>
      </c>
    </row>
    <row r="30" spans="1:8" x14ac:dyDescent="0.25">
      <c r="A30" s="7">
        <v>2006</v>
      </c>
      <c r="B30" s="8">
        <v>452000</v>
      </c>
      <c r="C30" s="10">
        <v>73.8</v>
      </c>
      <c r="D30" s="8">
        <v>11000</v>
      </c>
      <c r="E30" s="10">
        <v>2.2999999999999998</v>
      </c>
      <c r="F30" s="8">
        <v>260000</v>
      </c>
      <c r="G30" s="10">
        <v>24.5</v>
      </c>
      <c r="H30" s="8"/>
    </row>
    <row r="31" spans="1:8" x14ac:dyDescent="0.25">
      <c r="A31" s="7">
        <v>2007</v>
      </c>
      <c r="B31" s="8">
        <v>462000</v>
      </c>
      <c r="C31" s="10">
        <v>75.5</v>
      </c>
      <c r="D31" s="8">
        <v>8000</v>
      </c>
      <c r="E31" s="10">
        <v>1.7</v>
      </c>
      <c r="F31" s="8">
        <v>255000</v>
      </c>
      <c r="G31" s="10">
        <v>23.3</v>
      </c>
      <c r="H31" s="8"/>
    </row>
    <row r="32" spans="1:8" x14ac:dyDescent="0.25">
      <c r="A32" s="7">
        <v>2008</v>
      </c>
      <c r="B32" s="8">
        <v>451000</v>
      </c>
      <c r="C32" s="10">
        <v>75.400000000000006</v>
      </c>
      <c r="D32" s="8">
        <v>6000</v>
      </c>
      <c r="E32" s="10">
        <v>1.3</v>
      </c>
      <c r="F32" s="8">
        <v>257000</v>
      </c>
      <c r="G32" s="10">
        <v>23.6</v>
      </c>
      <c r="H32" s="8"/>
    </row>
    <row r="33" spans="1:8" x14ac:dyDescent="0.25">
      <c r="A33" s="7">
        <v>2009</v>
      </c>
      <c r="B33" s="8">
        <v>442000</v>
      </c>
      <c r="C33" s="10">
        <v>73.599999999999994</v>
      </c>
      <c r="D33" s="8">
        <v>11000</v>
      </c>
      <c r="E33" s="10">
        <v>2.5</v>
      </c>
      <c r="F33" s="8">
        <v>264000</v>
      </c>
      <c r="G33" s="10">
        <v>24.5</v>
      </c>
      <c r="H33" s="8"/>
    </row>
    <row r="34" spans="1:8" x14ac:dyDescent="0.25">
      <c r="A34" s="7">
        <v>2010</v>
      </c>
      <c r="B34" s="8">
        <v>445000</v>
      </c>
      <c r="C34" s="10">
        <v>75.7</v>
      </c>
      <c r="D34" s="8">
        <v>10000</v>
      </c>
      <c r="E34" s="10">
        <v>2.1</v>
      </c>
      <c r="F34" s="8">
        <v>252000</v>
      </c>
      <c r="G34" s="10">
        <v>22.7</v>
      </c>
      <c r="H34" s="8"/>
    </row>
    <row r="35" spans="1:8" x14ac:dyDescent="0.25">
      <c r="A35" s="7">
        <v>2011</v>
      </c>
      <c r="B35" s="8">
        <v>472000</v>
      </c>
      <c r="C35" s="10">
        <v>77.599999999999994</v>
      </c>
      <c r="D35" s="8">
        <v>14000</v>
      </c>
      <c r="E35" s="10">
        <v>2.8</v>
      </c>
      <c r="F35" s="8">
        <v>250000</v>
      </c>
      <c r="G35" s="10">
        <v>20.100000000000001</v>
      </c>
      <c r="H35" s="8"/>
    </row>
    <row r="36" spans="1:8" x14ac:dyDescent="0.25">
      <c r="A36" s="7">
        <v>2012</v>
      </c>
      <c r="B36" s="8">
        <v>468000</v>
      </c>
      <c r="C36" s="10">
        <v>78.2</v>
      </c>
      <c r="D36" s="8">
        <v>14000</v>
      </c>
      <c r="E36" s="10">
        <v>3</v>
      </c>
      <c r="F36" s="8">
        <v>251000</v>
      </c>
      <c r="G36" s="10">
        <v>19.3</v>
      </c>
      <c r="H36" s="8"/>
    </row>
    <row r="37" spans="1:8" x14ac:dyDescent="0.25">
      <c r="A37" s="7">
        <v>2013</v>
      </c>
      <c r="B37" s="8">
        <v>453000</v>
      </c>
      <c r="C37" s="10">
        <v>76.900000000000006</v>
      </c>
      <c r="D37" s="8">
        <v>12000</v>
      </c>
      <c r="E37" s="10">
        <v>2.6</v>
      </c>
      <c r="F37" s="8">
        <v>260000</v>
      </c>
      <c r="G37" s="10">
        <v>21</v>
      </c>
      <c r="H37" s="8"/>
    </row>
    <row r="38" spans="1:8" x14ac:dyDescent="0.25">
      <c r="A38" s="7">
        <v>2014</v>
      </c>
      <c r="B38" s="8">
        <v>460000</v>
      </c>
      <c r="C38" s="10">
        <v>77.900000000000006</v>
      </c>
      <c r="D38" s="8">
        <v>11000</v>
      </c>
      <c r="E38" s="10">
        <v>2.4</v>
      </c>
      <c r="F38" s="8">
        <v>264000</v>
      </c>
      <c r="G38" s="10">
        <v>20.100000000000001</v>
      </c>
      <c r="H38" s="8"/>
    </row>
    <row r="39" spans="1:8" x14ac:dyDescent="0.25">
      <c r="A39" s="7">
        <v>2015</v>
      </c>
      <c r="B39" s="8">
        <v>478000</v>
      </c>
      <c r="C39" s="10">
        <v>79.599999999999994</v>
      </c>
      <c r="D39" s="8">
        <v>10000</v>
      </c>
      <c r="E39" s="10">
        <v>2.1</v>
      </c>
      <c r="F39" s="8">
        <v>251000</v>
      </c>
      <c r="G39" s="10">
        <v>18.600000000000001</v>
      </c>
      <c r="H39" s="8"/>
    </row>
    <row r="40" spans="1:8" x14ac:dyDescent="0.25">
      <c r="A40" s="7">
        <v>2016</v>
      </c>
      <c r="B40" s="8">
        <v>475000</v>
      </c>
      <c r="C40" s="10">
        <v>79.7</v>
      </c>
      <c r="D40" s="8">
        <v>10000</v>
      </c>
      <c r="E40" s="10">
        <v>2.1</v>
      </c>
      <c r="F40" s="8">
        <v>243000</v>
      </c>
      <c r="G40" s="10">
        <v>18.5</v>
      </c>
      <c r="H40" s="8"/>
    </row>
    <row r="41" spans="1:8" x14ac:dyDescent="0.25">
      <c r="A41" s="7">
        <v>2017</v>
      </c>
      <c r="B41" s="8">
        <v>459000</v>
      </c>
      <c r="C41" s="10">
        <v>78.900000000000006</v>
      </c>
      <c r="D41" s="12">
        <v>7000</v>
      </c>
      <c r="E41" s="11">
        <v>1.5</v>
      </c>
      <c r="F41" s="8">
        <v>264000</v>
      </c>
      <c r="G41" s="10">
        <v>19.899999999999999</v>
      </c>
      <c r="H41" s="8" t="s">
        <v>182</v>
      </c>
    </row>
    <row r="42" spans="1:8" x14ac:dyDescent="0.25">
      <c r="A42" s="7">
        <v>2018</v>
      </c>
      <c r="B42" s="8">
        <v>475000</v>
      </c>
      <c r="C42" s="10">
        <v>79</v>
      </c>
      <c r="D42" s="12">
        <v>5000</v>
      </c>
      <c r="E42" s="11">
        <v>1.1000000000000001</v>
      </c>
      <c r="F42" s="8">
        <v>264000</v>
      </c>
      <c r="G42" s="10">
        <v>20.100000000000001</v>
      </c>
      <c r="H42" s="8" t="s">
        <v>182</v>
      </c>
    </row>
    <row r="43" spans="1:8" x14ac:dyDescent="0.25">
      <c r="A43" s="7">
        <v>2019</v>
      </c>
      <c r="B43" s="8">
        <v>477000</v>
      </c>
      <c r="C43" s="10">
        <v>80.2</v>
      </c>
      <c r="D43" s="8">
        <v>5000</v>
      </c>
      <c r="E43" s="10">
        <v>1</v>
      </c>
      <c r="F43" s="8">
        <v>263000</v>
      </c>
      <c r="G43" s="10">
        <v>19</v>
      </c>
      <c r="H43" s="8"/>
    </row>
    <row r="44" spans="1:8" x14ac:dyDescent="0.25">
      <c r="A44" s="7">
        <v>2020</v>
      </c>
      <c r="B44" s="8">
        <v>456000</v>
      </c>
      <c r="C44" s="10">
        <v>79.3</v>
      </c>
      <c r="D44" s="8">
        <v>7000</v>
      </c>
      <c r="E44" s="10">
        <v>1.5</v>
      </c>
      <c r="F44" s="8">
        <v>275000</v>
      </c>
      <c r="G44" s="10">
        <v>19.5</v>
      </c>
      <c r="H44" s="8"/>
    </row>
    <row r="45" spans="1:8" x14ac:dyDescent="0.25">
      <c r="A45" s="7">
        <v>2021</v>
      </c>
      <c r="B45" s="8">
        <v>474000</v>
      </c>
      <c r="C45" s="10">
        <v>82.2</v>
      </c>
      <c r="D45" s="8">
        <v>5000</v>
      </c>
      <c r="E45" s="10">
        <v>1.1000000000000001</v>
      </c>
      <c r="F45" s="8">
        <v>257000</v>
      </c>
      <c r="G45" s="10">
        <v>16.899999999999999</v>
      </c>
      <c r="H45" s="8"/>
    </row>
    <row r="46" spans="1:8" x14ac:dyDescent="0.25">
      <c r="A46" s="7">
        <v>2022</v>
      </c>
      <c r="B46" s="8">
        <v>479000</v>
      </c>
      <c r="C46" s="10">
        <v>81.599999999999994</v>
      </c>
      <c r="D46" s="12">
        <v>4000</v>
      </c>
      <c r="E46" s="11">
        <v>0.8</v>
      </c>
      <c r="F46" s="8">
        <v>255000</v>
      </c>
      <c r="G46" s="10">
        <v>17.7</v>
      </c>
      <c r="H46" s="8" t="s">
        <v>182</v>
      </c>
    </row>
    <row r="47" spans="1:8" x14ac:dyDescent="0.25">
      <c r="A47" s="7">
        <v>2023</v>
      </c>
      <c r="B47" s="8">
        <v>493000</v>
      </c>
      <c r="C47" s="10">
        <v>83.3</v>
      </c>
      <c r="D47" s="12">
        <v>3000</v>
      </c>
      <c r="E47" s="11">
        <v>0.7</v>
      </c>
      <c r="F47" s="8">
        <v>259000</v>
      </c>
      <c r="G47" s="10">
        <v>16.2</v>
      </c>
      <c r="H47" s="8" t="s">
        <v>182</v>
      </c>
    </row>
    <row r="48" spans="1:8" x14ac:dyDescent="0.25">
      <c r="A48" s="8"/>
      <c r="B48" s="8"/>
      <c r="C48" s="10"/>
      <c r="D48" s="8"/>
      <c r="E48" s="10"/>
      <c r="F48" s="8"/>
      <c r="G48" s="10"/>
      <c r="H48" s="8"/>
    </row>
    <row r="49" spans="1:8" ht="15.6" x14ac:dyDescent="0.3">
      <c r="A49" s="3" t="s">
        <v>91</v>
      </c>
    </row>
    <row r="50" spans="1:8" ht="62.4" x14ac:dyDescent="0.3">
      <c r="A50" s="5" t="s">
        <v>145</v>
      </c>
      <c r="B50" s="6" t="s">
        <v>178</v>
      </c>
      <c r="C50" s="6" t="s">
        <v>179</v>
      </c>
      <c r="D50" s="6" t="s">
        <v>149</v>
      </c>
      <c r="E50" s="6" t="s">
        <v>168</v>
      </c>
      <c r="F50" s="6" t="s">
        <v>152</v>
      </c>
      <c r="G50" s="6" t="s">
        <v>171</v>
      </c>
      <c r="H50" s="6" t="s">
        <v>180</v>
      </c>
    </row>
    <row r="51" spans="1:8" x14ac:dyDescent="0.25">
      <c r="A51" s="7">
        <v>2006</v>
      </c>
      <c r="B51" s="8">
        <v>24000</v>
      </c>
      <c r="C51" s="10">
        <v>59.8</v>
      </c>
      <c r="D51" s="12">
        <v>1000</v>
      </c>
      <c r="E51" s="11">
        <v>4.7</v>
      </c>
      <c r="F51" s="8">
        <v>17000</v>
      </c>
      <c r="G51" s="10">
        <v>37.299999999999997</v>
      </c>
      <c r="H51" s="8" t="s">
        <v>182</v>
      </c>
    </row>
    <row r="52" spans="1:8" x14ac:dyDescent="0.25">
      <c r="A52" s="7">
        <v>2007</v>
      </c>
      <c r="B52" s="8">
        <v>22000</v>
      </c>
      <c r="C52" s="10">
        <v>57</v>
      </c>
      <c r="D52" s="12">
        <v>1000</v>
      </c>
      <c r="E52" s="11">
        <v>5.0999999999999996</v>
      </c>
      <c r="F52" s="8">
        <v>19000</v>
      </c>
      <c r="G52" s="10">
        <v>39.9</v>
      </c>
      <c r="H52" s="8" t="s">
        <v>182</v>
      </c>
    </row>
    <row r="53" spans="1:8" x14ac:dyDescent="0.25">
      <c r="A53" s="7">
        <v>2008</v>
      </c>
      <c r="B53" s="8">
        <v>26000</v>
      </c>
      <c r="C53" s="10">
        <v>58.4</v>
      </c>
      <c r="D53" s="12">
        <v>1000</v>
      </c>
      <c r="E53" s="11">
        <v>4.5</v>
      </c>
      <c r="F53" s="8">
        <v>20000</v>
      </c>
      <c r="G53" s="10">
        <v>38.799999999999997</v>
      </c>
      <c r="H53" s="8" t="s">
        <v>182</v>
      </c>
    </row>
    <row r="54" spans="1:8" x14ac:dyDescent="0.25">
      <c r="A54" s="7">
        <v>2009</v>
      </c>
      <c r="B54" s="8">
        <v>22000</v>
      </c>
      <c r="C54" s="10">
        <v>55.6</v>
      </c>
      <c r="D54" s="12">
        <v>2000</v>
      </c>
      <c r="E54" s="11">
        <v>8.8000000000000007</v>
      </c>
      <c r="F54" s="8">
        <v>19000</v>
      </c>
      <c r="G54" s="10">
        <v>38.9</v>
      </c>
      <c r="H54" s="8" t="s">
        <v>182</v>
      </c>
    </row>
    <row r="55" spans="1:8" x14ac:dyDescent="0.25">
      <c r="A55" s="7">
        <v>2010</v>
      </c>
      <c r="B55" s="8">
        <v>21000</v>
      </c>
      <c r="C55" s="10">
        <v>55.1</v>
      </c>
      <c r="D55" s="12">
        <v>3000</v>
      </c>
      <c r="E55" s="11">
        <v>10.9</v>
      </c>
      <c r="F55" s="8">
        <v>19000</v>
      </c>
      <c r="G55" s="10">
        <v>38</v>
      </c>
      <c r="H55" s="8" t="s">
        <v>182</v>
      </c>
    </row>
    <row r="56" spans="1:8" x14ac:dyDescent="0.25">
      <c r="A56" s="7">
        <v>2011</v>
      </c>
      <c r="B56" s="8">
        <v>25000</v>
      </c>
      <c r="C56" s="10">
        <v>54.6</v>
      </c>
      <c r="D56" s="12">
        <v>4000</v>
      </c>
      <c r="E56" s="11">
        <v>15.3</v>
      </c>
      <c r="F56" s="8">
        <v>21000</v>
      </c>
      <c r="G56" s="10">
        <v>35.6</v>
      </c>
      <c r="H56" s="8" t="s">
        <v>182</v>
      </c>
    </row>
    <row r="57" spans="1:8" x14ac:dyDescent="0.25">
      <c r="A57" s="7">
        <v>2012</v>
      </c>
      <c r="B57" s="8">
        <v>31000</v>
      </c>
      <c r="C57" s="10">
        <v>62.1</v>
      </c>
      <c r="D57" s="12">
        <v>4000</v>
      </c>
      <c r="E57" s="11">
        <v>11.1</v>
      </c>
      <c r="F57" s="8">
        <v>20000</v>
      </c>
      <c r="G57" s="10">
        <v>30.7</v>
      </c>
      <c r="H57" s="8" t="s">
        <v>182</v>
      </c>
    </row>
    <row r="58" spans="1:8" x14ac:dyDescent="0.25">
      <c r="A58" s="7">
        <v>2013</v>
      </c>
      <c r="B58" s="8">
        <v>27000</v>
      </c>
      <c r="C58" s="10">
        <v>61.2</v>
      </c>
      <c r="D58" s="12">
        <v>3000</v>
      </c>
      <c r="E58" s="11">
        <v>8.5</v>
      </c>
      <c r="F58" s="8">
        <v>19000</v>
      </c>
      <c r="G58" s="10">
        <v>33</v>
      </c>
      <c r="H58" s="8" t="s">
        <v>182</v>
      </c>
    </row>
    <row r="59" spans="1:8" x14ac:dyDescent="0.25">
      <c r="A59" s="7">
        <v>2014</v>
      </c>
      <c r="B59" s="8">
        <v>21000</v>
      </c>
      <c r="C59" s="10">
        <v>52.3</v>
      </c>
      <c r="D59" s="12">
        <v>3000</v>
      </c>
      <c r="E59" s="11">
        <v>11.1</v>
      </c>
      <c r="F59" s="8">
        <v>22000</v>
      </c>
      <c r="G59" s="10">
        <v>41</v>
      </c>
      <c r="H59" s="8" t="s">
        <v>182</v>
      </c>
    </row>
    <row r="60" spans="1:8" x14ac:dyDescent="0.25">
      <c r="A60" s="7">
        <v>2015</v>
      </c>
      <c r="B60" s="8">
        <v>25000</v>
      </c>
      <c r="C60" s="10">
        <v>62.6</v>
      </c>
      <c r="D60" s="12">
        <v>2000</v>
      </c>
      <c r="E60" s="11">
        <v>6.4</v>
      </c>
      <c r="F60" s="8">
        <v>21000</v>
      </c>
      <c r="G60" s="10">
        <v>33.1</v>
      </c>
      <c r="H60" s="8" t="s">
        <v>182</v>
      </c>
    </row>
    <row r="61" spans="1:8" x14ac:dyDescent="0.25">
      <c r="A61" s="7">
        <v>2016</v>
      </c>
      <c r="B61" s="8">
        <v>25000</v>
      </c>
      <c r="C61" s="10">
        <v>54.3</v>
      </c>
      <c r="D61" s="12">
        <v>5000</v>
      </c>
      <c r="E61" s="11">
        <v>16.600000000000001</v>
      </c>
      <c r="F61" s="8">
        <v>23000</v>
      </c>
      <c r="G61" s="10">
        <v>34.700000000000003</v>
      </c>
      <c r="H61" s="8" t="s">
        <v>182</v>
      </c>
    </row>
    <row r="62" spans="1:8" x14ac:dyDescent="0.25">
      <c r="A62" s="7">
        <v>2017</v>
      </c>
      <c r="B62" s="8">
        <v>31000</v>
      </c>
      <c r="C62" s="10">
        <v>59.5</v>
      </c>
      <c r="D62" s="12">
        <v>5000</v>
      </c>
      <c r="E62" s="11">
        <v>13.5</v>
      </c>
      <c r="F62" s="8">
        <v>23000</v>
      </c>
      <c r="G62" s="10">
        <v>31</v>
      </c>
      <c r="H62" s="8" t="s">
        <v>182</v>
      </c>
    </row>
    <row r="63" spans="1:8" x14ac:dyDescent="0.25">
      <c r="A63" s="7">
        <v>2018</v>
      </c>
      <c r="B63" s="8">
        <v>24000</v>
      </c>
      <c r="C63" s="10">
        <v>60.2</v>
      </c>
      <c r="D63" s="12">
        <v>2000</v>
      </c>
      <c r="E63" s="11">
        <v>6.1</v>
      </c>
      <c r="F63" s="8">
        <v>21000</v>
      </c>
      <c r="G63" s="10">
        <v>35.700000000000003</v>
      </c>
      <c r="H63" s="8" t="s">
        <v>182</v>
      </c>
    </row>
    <row r="64" spans="1:8" x14ac:dyDescent="0.25">
      <c r="A64" s="7">
        <v>2019</v>
      </c>
      <c r="B64" s="8">
        <v>24000</v>
      </c>
      <c r="C64" s="10">
        <v>59.6</v>
      </c>
      <c r="D64" s="12">
        <v>1000</v>
      </c>
      <c r="E64" s="11">
        <v>2.2000000000000002</v>
      </c>
      <c r="F64" s="8">
        <v>24000</v>
      </c>
      <c r="G64" s="10">
        <v>39</v>
      </c>
      <c r="H64" s="8" t="s">
        <v>182</v>
      </c>
    </row>
    <row r="65" spans="1:8" x14ac:dyDescent="0.25">
      <c r="A65" s="7">
        <v>2020</v>
      </c>
      <c r="B65" s="8">
        <v>24000</v>
      </c>
      <c r="C65" s="10">
        <v>60.5</v>
      </c>
      <c r="D65" s="12">
        <v>1000</v>
      </c>
      <c r="E65" s="11">
        <v>4.8</v>
      </c>
      <c r="F65" s="8">
        <v>23000</v>
      </c>
      <c r="G65" s="10">
        <v>36.200000000000003</v>
      </c>
      <c r="H65" s="8" t="s">
        <v>182</v>
      </c>
    </row>
    <row r="66" spans="1:8" x14ac:dyDescent="0.25">
      <c r="A66" s="7">
        <v>2021</v>
      </c>
      <c r="B66" s="8">
        <v>22000</v>
      </c>
      <c r="C66" s="10">
        <v>64.5</v>
      </c>
      <c r="D66" s="12">
        <v>1000</v>
      </c>
      <c r="E66" s="11">
        <v>3.6</v>
      </c>
      <c r="F66" s="8">
        <v>18000</v>
      </c>
      <c r="G66" s="10">
        <v>32.799999999999997</v>
      </c>
      <c r="H66" s="8" t="s">
        <v>182</v>
      </c>
    </row>
    <row r="67" spans="1:8" x14ac:dyDescent="0.25">
      <c r="A67" s="7">
        <v>2022</v>
      </c>
      <c r="B67" s="8">
        <v>21000</v>
      </c>
      <c r="C67" s="10">
        <v>58.1</v>
      </c>
      <c r="D67" s="12">
        <v>1000</v>
      </c>
      <c r="E67" s="11">
        <v>3</v>
      </c>
      <c r="F67" s="8">
        <v>23000</v>
      </c>
      <c r="G67" s="10">
        <v>40.1</v>
      </c>
      <c r="H67" s="8" t="s">
        <v>182</v>
      </c>
    </row>
    <row r="68" spans="1:8" x14ac:dyDescent="0.25">
      <c r="A68" s="7">
        <v>2023</v>
      </c>
      <c r="B68" s="8">
        <v>21000</v>
      </c>
      <c r="C68" s="10">
        <v>63.3</v>
      </c>
      <c r="D68" s="12">
        <v>1000</v>
      </c>
      <c r="E68" s="11">
        <v>6.6</v>
      </c>
      <c r="F68" s="8">
        <v>19000</v>
      </c>
      <c r="G68" s="10">
        <v>32.6</v>
      </c>
      <c r="H68" s="8" t="s">
        <v>182</v>
      </c>
    </row>
    <row r="69" spans="1:8" x14ac:dyDescent="0.25">
      <c r="A69" s="8"/>
      <c r="B69" s="8"/>
      <c r="C69" s="10"/>
      <c r="D69" s="8"/>
      <c r="E69" s="10"/>
      <c r="F69" s="8"/>
      <c r="G69" s="10"/>
      <c r="H69" s="8"/>
    </row>
    <row r="70" spans="1:8" ht="15.6" x14ac:dyDescent="0.3">
      <c r="A70" s="3" t="s">
        <v>92</v>
      </c>
    </row>
    <row r="71" spans="1:8" ht="62.4" x14ac:dyDescent="0.3">
      <c r="A71" s="5" t="s">
        <v>145</v>
      </c>
      <c r="B71" s="6" t="s">
        <v>178</v>
      </c>
      <c r="C71" s="6" t="s">
        <v>179</v>
      </c>
      <c r="D71" s="6" t="s">
        <v>149</v>
      </c>
      <c r="E71" s="6" t="s">
        <v>168</v>
      </c>
      <c r="F71" s="6" t="s">
        <v>152</v>
      </c>
      <c r="G71" s="6" t="s">
        <v>171</v>
      </c>
      <c r="H71" s="6" t="s">
        <v>180</v>
      </c>
    </row>
    <row r="72" spans="1:8" x14ac:dyDescent="0.25">
      <c r="A72" s="7">
        <v>2006</v>
      </c>
      <c r="B72" s="8">
        <v>27000</v>
      </c>
      <c r="C72" s="10">
        <v>58.4</v>
      </c>
      <c r="D72" s="12">
        <v>1000</v>
      </c>
      <c r="E72" s="11">
        <v>5.0999999999999996</v>
      </c>
      <c r="F72" s="8">
        <v>21000</v>
      </c>
      <c r="G72" s="10">
        <v>38.299999999999997</v>
      </c>
      <c r="H72" s="8" t="s">
        <v>182</v>
      </c>
    </row>
    <row r="73" spans="1:8" x14ac:dyDescent="0.25">
      <c r="A73" s="7">
        <v>2007</v>
      </c>
      <c r="B73" s="8">
        <v>24000</v>
      </c>
      <c r="C73" s="10">
        <v>56.1</v>
      </c>
      <c r="D73" s="12">
        <v>1000</v>
      </c>
      <c r="E73" s="11">
        <v>2.7</v>
      </c>
      <c r="F73" s="8">
        <v>24000</v>
      </c>
      <c r="G73" s="10">
        <v>42.3</v>
      </c>
      <c r="H73" s="8" t="s">
        <v>182</v>
      </c>
    </row>
    <row r="74" spans="1:8" x14ac:dyDescent="0.25">
      <c r="A74" s="7">
        <v>2008</v>
      </c>
      <c r="B74" s="8">
        <v>28000</v>
      </c>
      <c r="C74" s="10">
        <v>62</v>
      </c>
      <c r="D74" s="12">
        <v>1000</v>
      </c>
      <c r="E74" s="11">
        <v>3.1</v>
      </c>
      <c r="F74" s="8">
        <v>22000</v>
      </c>
      <c r="G74" s="10">
        <v>36</v>
      </c>
      <c r="H74" s="8" t="s">
        <v>182</v>
      </c>
    </row>
    <row r="75" spans="1:8" x14ac:dyDescent="0.25">
      <c r="A75" s="7">
        <v>2009</v>
      </c>
      <c r="B75" s="8">
        <v>28000</v>
      </c>
      <c r="C75" s="10">
        <v>57.7</v>
      </c>
      <c r="D75" s="12">
        <v>2000</v>
      </c>
      <c r="E75" s="11">
        <v>5.3</v>
      </c>
      <c r="F75" s="8">
        <v>26000</v>
      </c>
      <c r="G75" s="10">
        <v>39</v>
      </c>
      <c r="H75" s="8" t="s">
        <v>182</v>
      </c>
    </row>
    <row r="76" spans="1:8" x14ac:dyDescent="0.25">
      <c r="A76" s="7">
        <v>2010</v>
      </c>
      <c r="B76" s="8">
        <v>28000</v>
      </c>
      <c r="C76" s="10">
        <v>55.5</v>
      </c>
      <c r="D76" s="12">
        <v>3000</v>
      </c>
      <c r="E76" s="11">
        <v>9.5</v>
      </c>
      <c r="F76" s="8">
        <v>29000</v>
      </c>
      <c r="G76" s="10">
        <v>38.5</v>
      </c>
      <c r="H76" s="8" t="s">
        <v>182</v>
      </c>
    </row>
    <row r="77" spans="1:8" x14ac:dyDescent="0.25">
      <c r="A77" s="7">
        <v>2011</v>
      </c>
      <c r="B77" s="8">
        <v>33000</v>
      </c>
      <c r="C77" s="10">
        <v>59.4</v>
      </c>
      <c r="D77" s="12">
        <v>2000</v>
      </c>
      <c r="E77" s="11">
        <v>5.7</v>
      </c>
      <c r="F77" s="8">
        <v>28000</v>
      </c>
      <c r="G77" s="10">
        <v>36.9</v>
      </c>
      <c r="H77" s="8" t="s">
        <v>182</v>
      </c>
    </row>
    <row r="78" spans="1:8" x14ac:dyDescent="0.25">
      <c r="A78" s="7">
        <v>2012</v>
      </c>
      <c r="B78" s="8">
        <v>32000</v>
      </c>
      <c r="C78" s="10">
        <v>56.4</v>
      </c>
      <c r="D78" s="12">
        <v>2000</v>
      </c>
      <c r="E78" s="11">
        <v>5</v>
      </c>
      <c r="F78" s="8">
        <v>31000</v>
      </c>
      <c r="G78" s="10">
        <v>40.4</v>
      </c>
      <c r="H78" s="8" t="s">
        <v>182</v>
      </c>
    </row>
    <row r="79" spans="1:8" x14ac:dyDescent="0.25">
      <c r="A79" s="7">
        <v>2013</v>
      </c>
      <c r="B79" s="8">
        <v>34000</v>
      </c>
      <c r="C79" s="10">
        <v>57.1</v>
      </c>
      <c r="D79" s="12">
        <v>3000</v>
      </c>
      <c r="E79" s="11">
        <v>8.5</v>
      </c>
      <c r="F79" s="8">
        <v>30000</v>
      </c>
      <c r="G79" s="10">
        <v>37.299999999999997</v>
      </c>
      <c r="H79" s="8" t="s">
        <v>182</v>
      </c>
    </row>
    <row r="80" spans="1:8" x14ac:dyDescent="0.25">
      <c r="A80" s="7">
        <v>2014</v>
      </c>
      <c r="B80" s="8">
        <v>32000</v>
      </c>
      <c r="C80" s="10">
        <v>58.1</v>
      </c>
      <c r="D80" s="12">
        <v>3000</v>
      </c>
      <c r="E80" s="11">
        <v>8.1</v>
      </c>
      <c r="F80" s="8">
        <v>25000</v>
      </c>
      <c r="G80" s="10">
        <v>36.5</v>
      </c>
      <c r="H80" s="8" t="s">
        <v>182</v>
      </c>
    </row>
    <row r="81" spans="1:8" x14ac:dyDescent="0.25">
      <c r="A81" s="7">
        <v>2015</v>
      </c>
      <c r="B81" s="8">
        <v>31000</v>
      </c>
      <c r="C81" s="10">
        <v>58.9</v>
      </c>
      <c r="D81" s="12">
        <v>1000</v>
      </c>
      <c r="E81" s="11">
        <v>3.4</v>
      </c>
      <c r="F81" s="8">
        <v>34000</v>
      </c>
      <c r="G81" s="10">
        <v>38.9</v>
      </c>
      <c r="H81" s="8" t="s">
        <v>182</v>
      </c>
    </row>
    <row r="82" spans="1:8" x14ac:dyDescent="0.25">
      <c r="A82" s="7">
        <v>2016</v>
      </c>
      <c r="B82" s="8">
        <v>30000</v>
      </c>
      <c r="C82" s="10">
        <v>55.8</v>
      </c>
      <c r="D82" s="12">
        <v>3000</v>
      </c>
      <c r="E82" s="11">
        <v>8.1</v>
      </c>
      <c r="F82" s="8">
        <v>32000</v>
      </c>
      <c r="G82" s="10">
        <v>39</v>
      </c>
      <c r="H82" s="8" t="s">
        <v>182</v>
      </c>
    </row>
    <row r="83" spans="1:8" x14ac:dyDescent="0.25">
      <c r="A83" s="7">
        <v>2017</v>
      </c>
      <c r="B83" s="8">
        <v>34000</v>
      </c>
      <c r="C83" s="10">
        <v>62.5</v>
      </c>
      <c r="D83" s="12">
        <v>1000</v>
      </c>
      <c r="E83" s="11">
        <v>2</v>
      </c>
      <c r="F83" s="8">
        <v>35000</v>
      </c>
      <c r="G83" s="10">
        <v>36.299999999999997</v>
      </c>
      <c r="H83" s="8" t="s">
        <v>182</v>
      </c>
    </row>
    <row r="84" spans="1:8" x14ac:dyDescent="0.25">
      <c r="A84" s="7">
        <v>2018</v>
      </c>
      <c r="B84" s="8">
        <v>33000</v>
      </c>
      <c r="C84" s="10">
        <v>60.2</v>
      </c>
      <c r="D84" s="12">
        <v>3000</v>
      </c>
      <c r="E84" s="11">
        <v>7.2</v>
      </c>
      <c r="F84" s="8">
        <v>35000</v>
      </c>
      <c r="G84" s="10">
        <v>34.9</v>
      </c>
      <c r="H84" s="8" t="s">
        <v>182</v>
      </c>
    </row>
    <row r="85" spans="1:8" x14ac:dyDescent="0.25">
      <c r="A85" s="7">
        <v>2019</v>
      </c>
      <c r="B85" s="8">
        <v>35000</v>
      </c>
      <c r="C85" s="10">
        <v>59.4</v>
      </c>
      <c r="D85" s="12">
        <v>1000</v>
      </c>
      <c r="E85" s="11">
        <v>3.6</v>
      </c>
      <c r="F85" s="8">
        <v>40000</v>
      </c>
      <c r="G85" s="10">
        <v>38.200000000000003</v>
      </c>
      <c r="H85" s="8" t="s">
        <v>182</v>
      </c>
    </row>
    <row r="86" spans="1:8" x14ac:dyDescent="0.25">
      <c r="A86" s="7">
        <v>2020</v>
      </c>
      <c r="B86" s="8">
        <v>32000</v>
      </c>
      <c r="C86" s="10">
        <v>51.5</v>
      </c>
      <c r="D86" s="12">
        <v>1000</v>
      </c>
      <c r="E86" s="11">
        <v>4.0999999999999996</v>
      </c>
      <c r="F86" s="8">
        <v>49000</v>
      </c>
      <c r="G86" s="10">
        <v>46.1</v>
      </c>
      <c r="H86" s="8" t="s">
        <v>182</v>
      </c>
    </row>
    <row r="87" spans="1:8" x14ac:dyDescent="0.25">
      <c r="A87" s="7">
        <v>2021</v>
      </c>
      <c r="B87" s="8">
        <v>31000</v>
      </c>
      <c r="C87" s="10">
        <v>56.4</v>
      </c>
      <c r="D87" s="12">
        <v>2000</v>
      </c>
      <c r="E87" s="11">
        <v>6.2</v>
      </c>
      <c r="F87" s="8">
        <v>39000</v>
      </c>
      <c r="G87" s="10">
        <v>39.5</v>
      </c>
      <c r="H87" s="8" t="s">
        <v>182</v>
      </c>
    </row>
    <row r="88" spans="1:8" x14ac:dyDescent="0.25">
      <c r="A88" s="7">
        <v>2022</v>
      </c>
      <c r="B88" s="8">
        <v>35000</v>
      </c>
      <c r="C88" s="10">
        <v>62.1</v>
      </c>
      <c r="D88" s="14" t="s">
        <v>220</v>
      </c>
      <c r="E88" s="11">
        <v>1.3</v>
      </c>
      <c r="F88" s="8">
        <v>43000</v>
      </c>
      <c r="G88" s="10">
        <v>37.1</v>
      </c>
      <c r="H88" s="8" t="s">
        <v>182</v>
      </c>
    </row>
    <row r="89" spans="1:8" x14ac:dyDescent="0.25">
      <c r="A89" s="7">
        <v>2023</v>
      </c>
      <c r="B89" s="8">
        <v>37000</v>
      </c>
      <c r="C89" s="10">
        <v>60.9</v>
      </c>
      <c r="D89" s="12">
        <v>1000</v>
      </c>
      <c r="E89" s="11">
        <v>2.2000000000000002</v>
      </c>
      <c r="F89" s="8">
        <v>43000</v>
      </c>
      <c r="G89" s="10">
        <v>37.5</v>
      </c>
      <c r="H89" s="8" t="s">
        <v>202</v>
      </c>
    </row>
    <row r="90" spans="1:8" x14ac:dyDescent="0.25">
      <c r="A90" s="8"/>
      <c r="B90" s="8"/>
      <c r="C90" s="10"/>
      <c r="D90" s="8"/>
      <c r="E90" s="10"/>
      <c r="F90" s="8"/>
      <c r="G90" s="10"/>
      <c r="H90" s="8"/>
    </row>
    <row r="91" spans="1:8" ht="15.6" x14ac:dyDescent="0.3">
      <c r="A91" s="3" t="s">
        <v>93</v>
      </c>
    </row>
    <row r="92" spans="1:8" ht="62.4" x14ac:dyDescent="0.3">
      <c r="A92" s="5" t="s">
        <v>145</v>
      </c>
      <c r="B92" s="6" t="s">
        <v>178</v>
      </c>
      <c r="C92" s="6" t="s">
        <v>179</v>
      </c>
      <c r="D92" s="6" t="s">
        <v>149</v>
      </c>
      <c r="E92" s="6" t="s">
        <v>168</v>
      </c>
      <c r="F92" s="6" t="s">
        <v>152</v>
      </c>
      <c r="G92" s="6" t="s">
        <v>171</v>
      </c>
      <c r="H92" s="6" t="s">
        <v>180</v>
      </c>
    </row>
    <row r="93" spans="1:8" x14ac:dyDescent="0.25">
      <c r="A93" s="7">
        <v>2006</v>
      </c>
      <c r="B93" s="8">
        <v>8000</v>
      </c>
      <c r="C93" s="11">
        <v>32.4</v>
      </c>
      <c r="D93" s="8" t="s">
        <v>183</v>
      </c>
      <c r="E93" s="10" t="s">
        <v>183</v>
      </c>
      <c r="F93" s="8">
        <v>84000</v>
      </c>
      <c r="G93" s="10">
        <v>64.5</v>
      </c>
      <c r="H93" s="8" t="s">
        <v>201</v>
      </c>
    </row>
    <row r="94" spans="1:8" x14ac:dyDescent="0.25">
      <c r="A94" s="7">
        <v>2007</v>
      </c>
      <c r="B94" s="8">
        <v>9000</v>
      </c>
      <c r="C94" s="11">
        <v>34.799999999999997</v>
      </c>
      <c r="D94" s="8" t="s">
        <v>183</v>
      </c>
      <c r="E94" s="10" t="s">
        <v>183</v>
      </c>
      <c r="F94" s="8">
        <v>83000</v>
      </c>
      <c r="G94" s="10">
        <v>65.2</v>
      </c>
      <c r="H94" s="8" t="s">
        <v>201</v>
      </c>
    </row>
    <row r="95" spans="1:8" x14ac:dyDescent="0.25">
      <c r="A95" s="7">
        <v>2008</v>
      </c>
      <c r="B95" s="8">
        <v>9000</v>
      </c>
      <c r="C95" s="10">
        <v>36.9</v>
      </c>
      <c r="D95" s="8" t="s">
        <v>183</v>
      </c>
      <c r="E95" s="10" t="s">
        <v>183</v>
      </c>
      <c r="F95" s="8">
        <v>85000</v>
      </c>
      <c r="G95" s="10">
        <v>63.1</v>
      </c>
      <c r="H95" s="8"/>
    </row>
    <row r="96" spans="1:8" x14ac:dyDescent="0.25">
      <c r="A96" s="7">
        <v>2009</v>
      </c>
      <c r="B96" s="8">
        <v>8000</v>
      </c>
      <c r="C96" s="10">
        <v>36</v>
      </c>
      <c r="D96" s="8" t="s">
        <v>183</v>
      </c>
      <c r="E96" s="10" t="s">
        <v>183</v>
      </c>
      <c r="F96" s="8">
        <v>85000</v>
      </c>
      <c r="G96" s="10">
        <v>64</v>
      </c>
      <c r="H96" s="8"/>
    </row>
    <row r="97" spans="1:8" x14ac:dyDescent="0.25">
      <c r="A97" s="7">
        <v>2010</v>
      </c>
      <c r="B97" s="8">
        <v>8000</v>
      </c>
      <c r="C97" s="11">
        <v>39.4</v>
      </c>
      <c r="D97" s="8" t="s">
        <v>183</v>
      </c>
      <c r="E97" s="10" t="s">
        <v>183</v>
      </c>
      <c r="F97" s="8">
        <v>87000</v>
      </c>
      <c r="G97" s="10">
        <v>58.9</v>
      </c>
      <c r="H97" s="8" t="s">
        <v>201</v>
      </c>
    </row>
    <row r="98" spans="1:8" x14ac:dyDescent="0.25">
      <c r="A98" s="7">
        <v>2011</v>
      </c>
      <c r="B98" s="8">
        <v>9000</v>
      </c>
      <c r="C98" s="10">
        <v>47.7</v>
      </c>
      <c r="D98" s="8" t="s">
        <v>183</v>
      </c>
      <c r="E98" s="10" t="s">
        <v>183</v>
      </c>
      <c r="F98" s="8">
        <v>82000</v>
      </c>
      <c r="G98" s="10">
        <v>52.3</v>
      </c>
      <c r="H98" s="8"/>
    </row>
    <row r="99" spans="1:8" x14ac:dyDescent="0.25">
      <c r="A99" s="7">
        <v>2012</v>
      </c>
      <c r="B99" s="8">
        <v>9000</v>
      </c>
      <c r="C99" s="11">
        <v>46.9</v>
      </c>
      <c r="D99" s="8" t="s">
        <v>183</v>
      </c>
      <c r="E99" s="10" t="s">
        <v>183</v>
      </c>
      <c r="F99" s="8">
        <v>81000</v>
      </c>
      <c r="G99" s="10">
        <v>53.1</v>
      </c>
      <c r="H99" s="8" t="s">
        <v>201</v>
      </c>
    </row>
    <row r="100" spans="1:8" x14ac:dyDescent="0.25">
      <c r="A100" s="7">
        <v>2013</v>
      </c>
      <c r="B100" s="8">
        <v>10000</v>
      </c>
      <c r="C100" s="10">
        <v>55.2</v>
      </c>
      <c r="D100" s="8" t="s">
        <v>183</v>
      </c>
      <c r="E100" s="10" t="s">
        <v>183</v>
      </c>
      <c r="F100" s="8">
        <v>73000</v>
      </c>
      <c r="G100" s="10">
        <v>40</v>
      </c>
      <c r="H100" s="8"/>
    </row>
    <row r="101" spans="1:8" x14ac:dyDescent="0.25">
      <c r="A101" s="7">
        <v>2014</v>
      </c>
      <c r="B101" s="8">
        <v>10000</v>
      </c>
      <c r="C101" s="10">
        <v>49.5</v>
      </c>
      <c r="D101" s="8" t="s">
        <v>183</v>
      </c>
      <c r="E101" s="10" t="s">
        <v>183</v>
      </c>
      <c r="F101" s="8">
        <v>74000</v>
      </c>
      <c r="G101" s="10">
        <v>48.3</v>
      </c>
      <c r="H101" s="8"/>
    </row>
    <row r="102" spans="1:8" x14ac:dyDescent="0.25">
      <c r="A102" s="7">
        <v>2015</v>
      </c>
      <c r="B102" s="8">
        <v>8000</v>
      </c>
      <c r="C102" s="11">
        <v>43.4</v>
      </c>
      <c r="D102" s="8" t="s">
        <v>183</v>
      </c>
      <c r="E102" s="10" t="s">
        <v>183</v>
      </c>
      <c r="F102" s="8">
        <v>77000</v>
      </c>
      <c r="G102" s="10">
        <v>56.6</v>
      </c>
      <c r="H102" s="8" t="s">
        <v>201</v>
      </c>
    </row>
    <row r="103" spans="1:8" x14ac:dyDescent="0.25">
      <c r="A103" s="7">
        <v>2016</v>
      </c>
      <c r="B103" s="8">
        <v>10000</v>
      </c>
      <c r="C103" s="11">
        <v>42.9</v>
      </c>
      <c r="D103" s="8" t="s">
        <v>183</v>
      </c>
      <c r="E103" s="10" t="s">
        <v>183</v>
      </c>
      <c r="F103" s="8">
        <v>86000</v>
      </c>
      <c r="G103" s="10">
        <v>57.1</v>
      </c>
      <c r="H103" s="8" t="s">
        <v>201</v>
      </c>
    </row>
    <row r="104" spans="1:8" x14ac:dyDescent="0.25">
      <c r="A104" s="7">
        <v>2017</v>
      </c>
      <c r="B104" s="8">
        <v>13000</v>
      </c>
      <c r="C104" s="10">
        <v>49.7</v>
      </c>
      <c r="D104" s="8" t="s">
        <v>183</v>
      </c>
      <c r="E104" s="10" t="s">
        <v>183</v>
      </c>
      <c r="F104" s="8">
        <v>77000</v>
      </c>
      <c r="G104" s="10">
        <v>50.3</v>
      </c>
      <c r="H104" s="8"/>
    </row>
    <row r="105" spans="1:8" x14ac:dyDescent="0.25">
      <c r="A105" s="7">
        <v>2018</v>
      </c>
      <c r="B105" s="8">
        <v>12000</v>
      </c>
      <c r="C105" s="10">
        <v>52.3</v>
      </c>
      <c r="D105" s="8" t="s">
        <v>183</v>
      </c>
      <c r="E105" s="10" t="s">
        <v>183</v>
      </c>
      <c r="F105" s="8">
        <v>80000</v>
      </c>
      <c r="G105" s="10">
        <v>46.9</v>
      </c>
      <c r="H105" s="8"/>
    </row>
    <row r="106" spans="1:8" x14ac:dyDescent="0.25">
      <c r="A106" s="7">
        <v>2019</v>
      </c>
      <c r="B106" s="8">
        <v>13000</v>
      </c>
      <c r="C106" s="10">
        <v>57.9</v>
      </c>
      <c r="D106" s="12">
        <v>1000</v>
      </c>
      <c r="E106" s="11">
        <v>4.7</v>
      </c>
      <c r="F106" s="8">
        <v>72000</v>
      </c>
      <c r="G106" s="10">
        <v>39</v>
      </c>
      <c r="H106" s="8" t="s">
        <v>202</v>
      </c>
    </row>
    <row r="107" spans="1:8" x14ac:dyDescent="0.25">
      <c r="A107" s="7">
        <v>2020</v>
      </c>
      <c r="B107" s="8">
        <v>12000</v>
      </c>
      <c r="C107" s="10">
        <v>50.3</v>
      </c>
      <c r="D107" s="12">
        <v>1000</v>
      </c>
      <c r="E107" s="11">
        <v>5.0999999999999996</v>
      </c>
      <c r="F107" s="8">
        <v>66000</v>
      </c>
      <c r="G107" s="10">
        <v>45.9</v>
      </c>
      <c r="H107" s="8" t="s">
        <v>202</v>
      </c>
    </row>
    <row r="108" spans="1:8" x14ac:dyDescent="0.25">
      <c r="A108" s="7">
        <v>2021</v>
      </c>
      <c r="B108" s="8">
        <v>9000</v>
      </c>
      <c r="C108" s="10">
        <v>52.5</v>
      </c>
      <c r="D108" s="8" t="s">
        <v>183</v>
      </c>
      <c r="E108" s="10" t="s">
        <v>183</v>
      </c>
      <c r="F108" s="8">
        <v>75000</v>
      </c>
      <c r="G108" s="10">
        <v>46.8</v>
      </c>
      <c r="H108" s="8"/>
    </row>
    <row r="109" spans="1:8" x14ac:dyDescent="0.25">
      <c r="A109" s="7">
        <v>2022</v>
      </c>
      <c r="B109" s="8">
        <v>9000</v>
      </c>
      <c r="C109" s="10">
        <v>59.7</v>
      </c>
      <c r="D109" s="14" t="s">
        <v>220</v>
      </c>
      <c r="E109" s="11">
        <v>3.8</v>
      </c>
      <c r="F109" s="8">
        <v>70000</v>
      </c>
      <c r="G109" s="10">
        <v>36.9</v>
      </c>
      <c r="H109" s="8" t="s">
        <v>202</v>
      </c>
    </row>
    <row r="110" spans="1:8" x14ac:dyDescent="0.25">
      <c r="A110" s="7">
        <v>2023</v>
      </c>
      <c r="B110" s="8">
        <v>10000</v>
      </c>
      <c r="C110" s="10">
        <v>54.2</v>
      </c>
      <c r="D110" s="14" t="s">
        <v>220</v>
      </c>
      <c r="E110" s="11">
        <v>4.8</v>
      </c>
      <c r="F110" s="8">
        <v>58000</v>
      </c>
      <c r="G110" s="10">
        <v>42.9</v>
      </c>
      <c r="H110" s="8" t="s">
        <v>202</v>
      </c>
    </row>
    <row r="111" spans="1:8" x14ac:dyDescent="0.25">
      <c r="A111" s="8"/>
      <c r="B111" s="8"/>
      <c r="C111" s="10"/>
      <c r="D111" s="8"/>
      <c r="E111" s="10"/>
      <c r="F111" s="8"/>
      <c r="G111" s="10"/>
      <c r="H111" s="8"/>
    </row>
  </sheetData>
  <pageMargins left="0.7" right="0.7" top="0.75" bottom="0.75" header="0.3" footer="0.3"/>
  <pageSetup paperSize="9" orientation="portrait" horizontalDpi="300" verticalDpi="300"/>
  <tableParts count="5">
    <tablePart r:id="rId1"/>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0"/>
  <sheetViews>
    <sheetView workbookViewId="0"/>
  </sheetViews>
  <sheetFormatPr defaultColWidth="10.90625" defaultRowHeight="15" x14ac:dyDescent="0.25"/>
  <cols>
    <col min="2" max="7" width="19.81640625" customWidth="1"/>
    <col min="8" max="8" width="50.81640625" customWidth="1"/>
  </cols>
  <sheetData>
    <row r="1" spans="1:8" ht="19.2" x14ac:dyDescent="0.35">
      <c r="A1" s="2" t="s">
        <v>221</v>
      </c>
    </row>
    <row r="2" spans="1:8" x14ac:dyDescent="0.25">
      <c r="A2" t="s">
        <v>203</v>
      </c>
    </row>
    <row r="3" spans="1:8" x14ac:dyDescent="0.25">
      <c r="A3" t="s">
        <v>141</v>
      </c>
    </row>
    <row r="4" spans="1:8" x14ac:dyDescent="0.25">
      <c r="A4" t="s">
        <v>189</v>
      </c>
    </row>
    <row r="5" spans="1:8" x14ac:dyDescent="0.25">
      <c r="A5" t="s">
        <v>142</v>
      </c>
    </row>
    <row r="6" spans="1:8" x14ac:dyDescent="0.25">
      <c r="A6" s="17" t="s">
        <v>186</v>
      </c>
    </row>
    <row r="7" spans="1:8" ht="15.6" x14ac:dyDescent="0.3">
      <c r="A7" s="3" t="s">
        <v>95</v>
      </c>
    </row>
    <row r="8" spans="1:8" ht="62.4" x14ac:dyDescent="0.3">
      <c r="A8" s="5" t="s">
        <v>145</v>
      </c>
      <c r="B8" s="6" t="s">
        <v>178</v>
      </c>
      <c r="C8" s="6" t="s">
        <v>179</v>
      </c>
      <c r="D8" s="6" t="s">
        <v>149</v>
      </c>
      <c r="E8" s="6" t="s">
        <v>168</v>
      </c>
      <c r="F8" s="6" t="s">
        <v>152</v>
      </c>
      <c r="G8" s="6" t="s">
        <v>171</v>
      </c>
      <c r="H8" s="6" t="s">
        <v>180</v>
      </c>
    </row>
    <row r="9" spans="1:8" x14ac:dyDescent="0.25">
      <c r="A9" s="7">
        <v>2009</v>
      </c>
      <c r="B9" s="8">
        <v>320000</v>
      </c>
      <c r="C9" s="10">
        <v>61.7</v>
      </c>
      <c r="D9" s="8">
        <v>29000</v>
      </c>
      <c r="E9" s="10">
        <v>8.1999999999999993</v>
      </c>
      <c r="F9" s="8">
        <v>235000</v>
      </c>
      <c r="G9" s="10">
        <v>32.700000000000003</v>
      </c>
      <c r="H9" s="8"/>
    </row>
    <row r="10" spans="1:8" x14ac:dyDescent="0.25">
      <c r="A10" s="7">
        <v>2010</v>
      </c>
      <c r="B10" s="8">
        <v>307000</v>
      </c>
      <c r="C10" s="10">
        <v>61.5</v>
      </c>
      <c r="D10" s="8">
        <v>29000</v>
      </c>
      <c r="E10" s="10">
        <v>8.6999999999999993</v>
      </c>
      <c r="F10" s="8">
        <v>231000</v>
      </c>
      <c r="G10" s="10">
        <v>32.5</v>
      </c>
      <c r="H10" s="8"/>
    </row>
    <row r="11" spans="1:8" x14ac:dyDescent="0.25">
      <c r="A11" s="7">
        <v>2011</v>
      </c>
      <c r="B11" s="8">
        <v>326000</v>
      </c>
      <c r="C11" s="10">
        <v>64.5</v>
      </c>
      <c r="D11" s="8">
        <v>28000</v>
      </c>
      <c r="E11" s="10">
        <v>7.9</v>
      </c>
      <c r="F11" s="8">
        <v>208000</v>
      </c>
      <c r="G11" s="10">
        <v>29.9</v>
      </c>
      <c r="H11" s="8"/>
    </row>
    <row r="12" spans="1:8" x14ac:dyDescent="0.25">
      <c r="A12" s="7">
        <v>2012</v>
      </c>
      <c r="B12" s="8">
        <v>328000</v>
      </c>
      <c r="C12" s="10">
        <v>64.599999999999994</v>
      </c>
      <c r="D12" s="8">
        <v>27000</v>
      </c>
      <c r="E12" s="10">
        <v>7.7</v>
      </c>
      <c r="F12" s="8">
        <v>237000</v>
      </c>
      <c r="G12" s="10">
        <v>29.8</v>
      </c>
      <c r="H12" s="8"/>
    </row>
    <row r="13" spans="1:8" x14ac:dyDescent="0.25">
      <c r="A13" s="7">
        <v>2013</v>
      </c>
      <c r="B13" s="8">
        <v>332000</v>
      </c>
      <c r="C13" s="10">
        <v>64.599999999999994</v>
      </c>
      <c r="D13" s="8">
        <v>33000</v>
      </c>
      <c r="E13" s="10">
        <v>9.1</v>
      </c>
      <c r="F13" s="8">
        <v>220000</v>
      </c>
      <c r="G13" s="10">
        <v>28.7</v>
      </c>
      <c r="H13" s="8"/>
    </row>
    <row r="14" spans="1:8" x14ac:dyDescent="0.25">
      <c r="A14" s="7">
        <v>2014</v>
      </c>
      <c r="B14" s="8">
        <v>336000</v>
      </c>
      <c r="C14" s="10">
        <v>65.5</v>
      </c>
      <c r="D14" s="8">
        <v>28000</v>
      </c>
      <c r="E14" s="10">
        <v>7.8</v>
      </c>
      <c r="F14" s="8">
        <v>225000</v>
      </c>
      <c r="G14" s="10">
        <v>28.8</v>
      </c>
      <c r="H14" s="8"/>
    </row>
    <row r="15" spans="1:8" x14ac:dyDescent="0.25">
      <c r="A15" s="7">
        <v>2015</v>
      </c>
      <c r="B15" s="8">
        <v>370000</v>
      </c>
      <c r="C15" s="10">
        <v>67.5</v>
      </c>
      <c r="D15" s="8">
        <v>24000</v>
      </c>
      <c r="E15" s="10">
        <v>6.2</v>
      </c>
      <c r="F15" s="8">
        <v>237000</v>
      </c>
      <c r="G15" s="10">
        <v>28</v>
      </c>
      <c r="H15" s="8"/>
    </row>
    <row r="16" spans="1:8" x14ac:dyDescent="0.25">
      <c r="A16" s="7">
        <v>2016</v>
      </c>
      <c r="B16" s="8">
        <v>358000</v>
      </c>
      <c r="C16" s="10">
        <v>68.3</v>
      </c>
      <c r="D16" s="8">
        <v>27000</v>
      </c>
      <c r="E16" s="10">
        <v>7.1</v>
      </c>
      <c r="F16" s="8">
        <v>224000</v>
      </c>
      <c r="G16" s="10">
        <v>26.4</v>
      </c>
      <c r="H16" s="8"/>
    </row>
    <row r="17" spans="1:8" x14ac:dyDescent="0.25">
      <c r="A17" s="7">
        <v>2017</v>
      </c>
      <c r="B17" s="8">
        <v>349000</v>
      </c>
      <c r="C17" s="10">
        <v>67.3</v>
      </c>
      <c r="D17" s="8">
        <v>16000</v>
      </c>
      <c r="E17" s="10">
        <v>4.4000000000000004</v>
      </c>
      <c r="F17" s="8">
        <v>238000</v>
      </c>
      <c r="G17" s="10">
        <v>29.5</v>
      </c>
      <c r="H17" s="8"/>
    </row>
    <row r="18" spans="1:8" x14ac:dyDescent="0.25">
      <c r="A18" s="7">
        <v>2018</v>
      </c>
      <c r="B18" s="8">
        <v>364000</v>
      </c>
      <c r="C18" s="10">
        <v>69.8</v>
      </c>
      <c r="D18" s="8">
        <v>16000</v>
      </c>
      <c r="E18" s="10">
        <v>4.0999999999999996</v>
      </c>
      <c r="F18" s="8">
        <v>229000</v>
      </c>
      <c r="G18" s="10">
        <v>27.1</v>
      </c>
      <c r="H18" s="8"/>
    </row>
    <row r="19" spans="1:8" x14ac:dyDescent="0.25">
      <c r="A19" s="7">
        <v>2019</v>
      </c>
      <c r="B19" s="8">
        <v>371000</v>
      </c>
      <c r="C19" s="10">
        <v>71.2</v>
      </c>
      <c r="D19" s="8">
        <v>11000</v>
      </c>
      <c r="E19" s="10">
        <v>2.8</v>
      </c>
      <c r="F19" s="8">
        <v>231000</v>
      </c>
      <c r="G19" s="10">
        <v>26.7</v>
      </c>
      <c r="H19" s="8"/>
    </row>
    <row r="20" spans="1:8" x14ac:dyDescent="0.25">
      <c r="A20" s="7">
        <v>2020</v>
      </c>
      <c r="B20" s="8">
        <v>345000</v>
      </c>
      <c r="C20" s="10">
        <v>67.599999999999994</v>
      </c>
      <c r="D20" s="8">
        <v>10000</v>
      </c>
      <c r="E20" s="10">
        <v>2.7</v>
      </c>
      <c r="F20" s="8">
        <v>244000</v>
      </c>
      <c r="G20" s="10">
        <v>30.4</v>
      </c>
      <c r="H20" s="8"/>
    </row>
    <row r="21" spans="1:8" x14ac:dyDescent="0.25">
      <c r="A21" s="7">
        <v>2021</v>
      </c>
      <c r="B21" s="8">
        <v>330000</v>
      </c>
      <c r="C21" s="10">
        <v>68.5</v>
      </c>
      <c r="D21" s="8">
        <v>13000</v>
      </c>
      <c r="E21" s="10">
        <v>3.8</v>
      </c>
      <c r="F21" s="8">
        <v>232000</v>
      </c>
      <c r="G21" s="10">
        <v>28.7</v>
      </c>
      <c r="H21" s="8"/>
    </row>
    <row r="22" spans="1:8" x14ac:dyDescent="0.25">
      <c r="A22" s="7">
        <v>2022</v>
      </c>
      <c r="B22" s="8">
        <v>346000</v>
      </c>
      <c r="C22" s="10">
        <v>70.8</v>
      </c>
      <c r="D22" s="8">
        <v>10000</v>
      </c>
      <c r="E22" s="10">
        <v>2.7</v>
      </c>
      <c r="F22" s="8">
        <v>232000</v>
      </c>
      <c r="G22" s="10">
        <v>27.2</v>
      </c>
      <c r="H22" s="8"/>
    </row>
    <row r="23" spans="1:8" x14ac:dyDescent="0.25">
      <c r="A23" s="7">
        <v>2023</v>
      </c>
      <c r="B23" s="8">
        <v>355000</v>
      </c>
      <c r="C23" s="10">
        <v>72.8</v>
      </c>
      <c r="D23" s="8">
        <v>9000</v>
      </c>
      <c r="E23" s="10">
        <v>2.5</v>
      </c>
      <c r="F23" s="8">
        <v>225000</v>
      </c>
      <c r="G23" s="10">
        <v>25.4</v>
      </c>
      <c r="H23" s="8"/>
    </row>
    <row r="24" spans="1:8" x14ac:dyDescent="0.25">
      <c r="A24" s="8"/>
      <c r="B24" s="8"/>
      <c r="C24" s="10"/>
      <c r="D24" s="8"/>
      <c r="E24" s="10"/>
      <c r="F24" s="8"/>
      <c r="G24" s="10"/>
      <c r="H24" s="8"/>
    </row>
    <row r="25" spans="1:8" ht="15.6" x14ac:dyDescent="0.3">
      <c r="A25" s="3" t="s">
        <v>96</v>
      </c>
    </row>
    <row r="26" spans="1:8" ht="62.4" x14ac:dyDescent="0.3">
      <c r="A26" s="5" t="s">
        <v>145</v>
      </c>
      <c r="B26" s="6" t="s">
        <v>178</v>
      </c>
      <c r="C26" s="6" t="s">
        <v>179</v>
      </c>
      <c r="D26" s="6" t="s">
        <v>149</v>
      </c>
      <c r="E26" s="6" t="s">
        <v>168</v>
      </c>
      <c r="F26" s="6" t="s">
        <v>152</v>
      </c>
      <c r="G26" s="6" t="s">
        <v>171</v>
      </c>
      <c r="H26" s="6" t="s">
        <v>180</v>
      </c>
    </row>
    <row r="27" spans="1:8" x14ac:dyDescent="0.25">
      <c r="A27" s="7">
        <v>2009</v>
      </c>
      <c r="B27" s="8">
        <v>384000</v>
      </c>
      <c r="C27" s="10">
        <v>68.7</v>
      </c>
      <c r="D27" s="8">
        <v>20000</v>
      </c>
      <c r="E27" s="10">
        <v>5</v>
      </c>
      <c r="F27" s="8">
        <v>298000</v>
      </c>
      <c r="G27" s="10">
        <v>27.7</v>
      </c>
      <c r="H27" s="8"/>
    </row>
    <row r="28" spans="1:8" x14ac:dyDescent="0.25">
      <c r="A28" s="7">
        <v>2010</v>
      </c>
      <c r="B28" s="8">
        <v>388000</v>
      </c>
      <c r="C28" s="10">
        <v>68.599999999999994</v>
      </c>
      <c r="D28" s="8">
        <v>25000</v>
      </c>
      <c r="E28" s="10">
        <v>6.1</v>
      </c>
      <c r="F28" s="8">
        <v>295000</v>
      </c>
      <c r="G28" s="10">
        <v>26.9</v>
      </c>
      <c r="H28" s="8"/>
    </row>
    <row r="29" spans="1:8" x14ac:dyDescent="0.25">
      <c r="A29" s="7">
        <v>2011</v>
      </c>
      <c r="B29" s="8">
        <v>379000</v>
      </c>
      <c r="C29" s="10">
        <v>69.5</v>
      </c>
      <c r="D29" s="8">
        <v>26000</v>
      </c>
      <c r="E29" s="10">
        <v>6.4</v>
      </c>
      <c r="F29" s="8">
        <v>293000</v>
      </c>
      <c r="G29" s="10">
        <v>25.6</v>
      </c>
      <c r="H29" s="8"/>
    </row>
    <row r="30" spans="1:8" x14ac:dyDescent="0.25">
      <c r="A30" s="7">
        <v>2012</v>
      </c>
      <c r="B30" s="8">
        <v>370000</v>
      </c>
      <c r="C30" s="10">
        <v>69.900000000000006</v>
      </c>
      <c r="D30" s="8">
        <v>25000</v>
      </c>
      <c r="E30" s="10">
        <v>6.4</v>
      </c>
      <c r="F30" s="8">
        <v>270000</v>
      </c>
      <c r="G30" s="10">
        <v>25.2</v>
      </c>
      <c r="H30" s="8"/>
    </row>
    <row r="31" spans="1:8" x14ac:dyDescent="0.25">
      <c r="A31" s="7">
        <v>2013</v>
      </c>
      <c r="B31" s="8">
        <v>368000</v>
      </c>
      <c r="C31" s="10">
        <v>68.3</v>
      </c>
      <c r="D31" s="8">
        <v>23000</v>
      </c>
      <c r="E31" s="10">
        <v>6</v>
      </c>
      <c r="F31" s="8">
        <v>288000</v>
      </c>
      <c r="G31" s="10">
        <v>27.1</v>
      </c>
      <c r="H31" s="8"/>
    </row>
    <row r="32" spans="1:8" x14ac:dyDescent="0.25">
      <c r="A32" s="7">
        <v>2014</v>
      </c>
      <c r="B32" s="8">
        <v>358000</v>
      </c>
      <c r="C32" s="10">
        <v>67.3</v>
      </c>
      <c r="D32" s="8">
        <v>22000</v>
      </c>
      <c r="E32" s="10">
        <v>5.9</v>
      </c>
      <c r="F32" s="8">
        <v>296000</v>
      </c>
      <c r="G32" s="10">
        <v>28.4</v>
      </c>
      <c r="H32" s="8"/>
    </row>
    <row r="33" spans="1:8" x14ac:dyDescent="0.25">
      <c r="A33" s="7">
        <v>2015</v>
      </c>
      <c r="B33" s="8">
        <v>335000</v>
      </c>
      <c r="C33" s="10">
        <v>68</v>
      </c>
      <c r="D33" s="8">
        <v>21000</v>
      </c>
      <c r="E33" s="10">
        <v>5.9</v>
      </c>
      <c r="F33" s="8">
        <v>276000</v>
      </c>
      <c r="G33" s="10">
        <v>27.5</v>
      </c>
      <c r="H33" s="8"/>
    </row>
    <row r="34" spans="1:8" x14ac:dyDescent="0.25">
      <c r="A34" s="7">
        <v>2016</v>
      </c>
      <c r="B34" s="8">
        <v>353000</v>
      </c>
      <c r="C34" s="10">
        <v>70.900000000000006</v>
      </c>
      <c r="D34" s="8">
        <v>17000</v>
      </c>
      <c r="E34" s="10">
        <v>4.7</v>
      </c>
      <c r="F34" s="8">
        <v>269000</v>
      </c>
      <c r="G34" s="10">
        <v>25.4</v>
      </c>
      <c r="H34" s="8"/>
    </row>
    <row r="35" spans="1:8" x14ac:dyDescent="0.25">
      <c r="A35" s="7">
        <v>2017</v>
      </c>
      <c r="B35" s="8">
        <v>327000</v>
      </c>
      <c r="C35" s="10">
        <v>70.099999999999994</v>
      </c>
      <c r="D35" s="8">
        <v>13000</v>
      </c>
      <c r="E35" s="10">
        <v>3.7</v>
      </c>
      <c r="F35" s="8">
        <v>270000</v>
      </c>
      <c r="G35" s="10">
        <v>27</v>
      </c>
      <c r="H35" s="8"/>
    </row>
    <row r="36" spans="1:8" x14ac:dyDescent="0.25">
      <c r="A36" s="7">
        <v>2018</v>
      </c>
      <c r="B36" s="8">
        <v>340000</v>
      </c>
      <c r="C36" s="10">
        <v>71.8</v>
      </c>
      <c r="D36" s="8">
        <v>9000</v>
      </c>
      <c r="E36" s="10">
        <v>2.7</v>
      </c>
      <c r="F36" s="8">
        <v>259000</v>
      </c>
      <c r="G36" s="10">
        <v>26.1</v>
      </c>
      <c r="H36" s="8"/>
    </row>
    <row r="37" spans="1:8" x14ac:dyDescent="0.25">
      <c r="A37" s="7">
        <v>2019</v>
      </c>
      <c r="B37" s="8">
        <v>351000</v>
      </c>
      <c r="C37" s="10">
        <v>73.7</v>
      </c>
      <c r="D37" s="8">
        <v>8000</v>
      </c>
      <c r="E37" s="10">
        <v>2.2000000000000002</v>
      </c>
      <c r="F37" s="8">
        <v>256000</v>
      </c>
      <c r="G37" s="10">
        <v>24.6</v>
      </c>
      <c r="H37" s="8"/>
    </row>
    <row r="38" spans="1:8" x14ac:dyDescent="0.25">
      <c r="A38" s="7">
        <v>2020</v>
      </c>
      <c r="B38" s="8">
        <v>335000</v>
      </c>
      <c r="C38" s="10">
        <v>73</v>
      </c>
      <c r="D38" s="8">
        <v>9000</v>
      </c>
      <c r="E38" s="10">
        <v>2.7</v>
      </c>
      <c r="F38" s="8">
        <v>257000</v>
      </c>
      <c r="G38" s="10">
        <v>24.8</v>
      </c>
      <c r="H38" s="8"/>
    </row>
    <row r="39" spans="1:8" x14ac:dyDescent="0.25">
      <c r="A39" s="7">
        <v>2021</v>
      </c>
      <c r="B39" s="8">
        <v>320000</v>
      </c>
      <c r="C39" s="10">
        <v>71.599999999999994</v>
      </c>
      <c r="D39" s="8">
        <v>10000</v>
      </c>
      <c r="E39" s="10">
        <v>3.1</v>
      </c>
      <c r="F39" s="8">
        <v>260000</v>
      </c>
      <c r="G39" s="10">
        <v>26.1</v>
      </c>
      <c r="H39" s="8"/>
    </row>
    <row r="40" spans="1:8" x14ac:dyDescent="0.25">
      <c r="A40" s="7">
        <v>2022</v>
      </c>
      <c r="B40" s="8">
        <v>308000</v>
      </c>
      <c r="C40" s="10">
        <v>73.599999999999994</v>
      </c>
      <c r="D40" s="12">
        <v>4000</v>
      </c>
      <c r="E40" s="11">
        <v>1.4</v>
      </c>
      <c r="F40" s="8">
        <v>230000</v>
      </c>
      <c r="G40" s="10">
        <v>25.3</v>
      </c>
      <c r="H40" s="8" t="s">
        <v>182</v>
      </c>
    </row>
    <row r="41" spans="1:8" x14ac:dyDescent="0.25">
      <c r="A41" s="7">
        <v>2023</v>
      </c>
      <c r="B41" s="8">
        <v>321000</v>
      </c>
      <c r="C41" s="10">
        <v>73.7</v>
      </c>
      <c r="D41" s="8">
        <v>6000</v>
      </c>
      <c r="E41" s="10">
        <v>1.9</v>
      </c>
      <c r="F41" s="8">
        <v>234000</v>
      </c>
      <c r="G41" s="10">
        <v>24.7</v>
      </c>
      <c r="H41" s="8"/>
    </row>
    <row r="42" spans="1:8" x14ac:dyDescent="0.25">
      <c r="A42" s="8"/>
      <c r="B42" s="8"/>
      <c r="C42" s="10"/>
      <c r="D42" s="8"/>
      <c r="E42" s="10"/>
      <c r="F42" s="8"/>
      <c r="G42" s="10"/>
      <c r="H42" s="8"/>
    </row>
    <row r="43" spans="1:8" ht="15.6" x14ac:dyDescent="0.3">
      <c r="A43" s="3" t="s">
        <v>97</v>
      </c>
    </row>
    <row r="44" spans="1:8" ht="62.4" x14ac:dyDescent="0.3">
      <c r="A44" s="5" t="s">
        <v>145</v>
      </c>
      <c r="B44" s="6" t="s">
        <v>178</v>
      </c>
      <c r="C44" s="6" t="s">
        <v>179</v>
      </c>
      <c r="D44" s="6" t="s">
        <v>149</v>
      </c>
      <c r="E44" s="6" t="s">
        <v>168</v>
      </c>
      <c r="F44" s="6" t="s">
        <v>152</v>
      </c>
      <c r="G44" s="6" t="s">
        <v>171</v>
      </c>
      <c r="H44" s="6" t="s">
        <v>180</v>
      </c>
    </row>
    <row r="45" spans="1:8" x14ac:dyDescent="0.25">
      <c r="A45" s="7">
        <v>2009</v>
      </c>
      <c r="B45" s="8">
        <v>62000</v>
      </c>
      <c r="C45" s="10">
        <v>63.6</v>
      </c>
      <c r="D45" s="12">
        <v>6000</v>
      </c>
      <c r="E45" s="11">
        <v>8.3000000000000007</v>
      </c>
      <c r="F45" s="8">
        <v>39000</v>
      </c>
      <c r="G45" s="10">
        <v>30.6</v>
      </c>
      <c r="H45" s="8" t="s">
        <v>182</v>
      </c>
    </row>
    <row r="46" spans="1:8" x14ac:dyDescent="0.25">
      <c r="A46" s="7">
        <v>2010</v>
      </c>
      <c r="B46" s="8">
        <v>82000</v>
      </c>
      <c r="C46" s="10">
        <v>70.599999999999994</v>
      </c>
      <c r="D46" s="12">
        <v>4000</v>
      </c>
      <c r="E46" s="11">
        <v>5.2</v>
      </c>
      <c r="F46" s="8">
        <v>43000</v>
      </c>
      <c r="G46" s="10">
        <v>25.5</v>
      </c>
      <c r="H46" s="8" t="s">
        <v>182</v>
      </c>
    </row>
    <row r="47" spans="1:8" x14ac:dyDescent="0.25">
      <c r="A47" s="7">
        <v>2011</v>
      </c>
      <c r="B47" s="8">
        <v>92000</v>
      </c>
      <c r="C47" s="10">
        <v>67</v>
      </c>
      <c r="D47" s="8">
        <v>8000</v>
      </c>
      <c r="E47" s="10">
        <v>8.3000000000000007</v>
      </c>
      <c r="F47" s="8">
        <v>54000</v>
      </c>
      <c r="G47" s="10">
        <v>26.7</v>
      </c>
      <c r="H47" s="8"/>
    </row>
    <row r="48" spans="1:8" x14ac:dyDescent="0.25">
      <c r="A48" s="7">
        <v>2012</v>
      </c>
      <c r="B48" s="8">
        <v>97000</v>
      </c>
      <c r="C48" s="10">
        <v>65</v>
      </c>
      <c r="D48" s="8">
        <v>10000</v>
      </c>
      <c r="E48" s="10">
        <v>9.1</v>
      </c>
      <c r="F48" s="8">
        <v>55000</v>
      </c>
      <c r="G48" s="10">
        <v>28.5</v>
      </c>
      <c r="H48" s="8"/>
    </row>
    <row r="49" spans="1:8" x14ac:dyDescent="0.25">
      <c r="A49" s="7">
        <v>2013</v>
      </c>
      <c r="B49" s="8">
        <v>101000</v>
      </c>
      <c r="C49" s="10">
        <v>71.400000000000006</v>
      </c>
      <c r="D49" s="12">
        <v>6000</v>
      </c>
      <c r="E49" s="11">
        <v>5.7</v>
      </c>
      <c r="F49" s="8">
        <v>53000</v>
      </c>
      <c r="G49" s="10">
        <v>24.2</v>
      </c>
      <c r="H49" s="8" t="s">
        <v>182</v>
      </c>
    </row>
    <row r="50" spans="1:8" x14ac:dyDescent="0.25">
      <c r="A50" s="7">
        <v>2014</v>
      </c>
      <c r="B50" s="8">
        <v>114000</v>
      </c>
      <c r="C50" s="10">
        <v>76.5</v>
      </c>
      <c r="D50" s="12">
        <v>5000</v>
      </c>
      <c r="E50" s="11">
        <v>3.8</v>
      </c>
      <c r="F50" s="8">
        <v>51000</v>
      </c>
      <c r="G50" s="10">
        <v>20.399999999999999</v>
      </c>
      <c r="H50" s="8" t="s">
        <v>182</v>
      </c>
    </row>
    <row r="51" spans="1:8" x14ac:dyDescent="0.25">
      <c r="A51" s="7">
        <v>2015</v>
      </c>
      <c r="B51" s="8">
        <v>117000</v>
      </c>
      <c r="C51" s="10">
        <v>72.900000000000006</v>
      </c>
      <c r="D51" s="12">
        <v>7000</v>
      </c>
      <c r="E51" s="11">
        <v>5.4</v>
      </c>
      <c r="F51" s="8">
        <v>56000</v>
      </c>
      <c r="G51" s="10">
        <v>22.9</v>
      </c>
      <c r="H51" s="8" t="s">
        <v>182</v>
      </c>
    </row>
    <row r="52" spans="1:8" x14ac:dyDescent="0.25">
      <c r="A52" s="7">
        <v>2016</v>
      </c>
      <c r="B52" s="8">
        <v>124000</v>
      </c>
      <c r="C52" s="10">
        <v>68.3</v>
      </c>
      <c r="D52" s="8">
        <v>10000</v>
      </c>
      <c r="E52" s="10">
        <v>7.2</v>
      </c>
      <c r="F52" s="8">
        <v>70000</v>
      </c>
      <c r="G52" s="10">
        <v>26.3</v>
      </c>
      <c r="H52" s="8"/>
    </row>
    <row r="53" spans="1:8" x14ac:dyDescent="0.25">
      <c r="A53" s="7">
        <v>2017</v>
      </c>
      <c r="B53" s="8">
        <v>157000</v>
      </c>
      <c r="C53" s="10">
        <v>71</v>
      </c>
      <c r="D53" s="12">
        <v>9000</v>
      </c>
      <c r="E53" s="11">
        <v>5.7</v>
      </c>
      <c r="F53" s="8">
        <v>78000</v>
      </c>
      <c r="G53" s="10">
        <v>24.6</v>
      </c>
      <c r="H53" s="8" t="s">
        <v>182</v>
      </c>
    </row>
    <row r="54" spans="1:8" x14ac:dyDescent="0.25">
      <c r="A54" s="7">
        <v>2018</v>
      </c>
      <c r="B54" s="8">
        <v>144000</v>
      </c>
      <c r="C54" s="10">
        <v>66.5</v>
      </c>
      <c r="D54" s="8">
        <v>8000</v>
      </c>
      <c r="E54" s="10">
        <v>5.0999999999999996</v>
      </c>
      <c r="F54" s="8">
        <v>95000</v>
      </c>
      <c r="G54" s="10">
        <v>29.8</v>
      </c>
      <c r="H54" s="8"/>
    </row>
    <row r="55" spans="1:8" x14ac:dyDescent="0.25">
      <c r="A55" s="7">
        <v>2019</v>
      </c>
      <c r="B55" s="8">
        <v>149000</v>
      </c>
      <c r="C55" s="10">
        <v>69.7</v>
      </c>
      <c r="D55" s="12">
        <v>4000</v>
      </c>
      <c r="E55" s="11">
        <v>2.8</v>
      </c>
      <c r="F55" s="8">
        <v>88000</v>
      </c>
      <c r="G55" s="10">
        <v>28.2</v>
      </c>
      <c r="H55" s="8" t="s">
        <v>182</v>
      </c>
    </row>
    <row r="56" spans="1:8" x14ac:dyDescent="0.25">
      <c r="A56" s="7">
        <v>2020</v>
      </c>
      <c r="B56" s="8">
        <v>165000</v>
      </c>
      <c r="C56" s="10">
        <v>68.599999999999994</v>
      </c>
      <c r="D56" s="12">
        <v>7000</v>
      </c>
      <c r="E56" s="11">
        <v>3.8</v>
      </c>
      <c r="F56" s="8">
        <v>102000</v>
      </c>
      <c r="G56" s="10">
        <v>28.6</v>
      </c>
      <c r="H56" s="8" t="s">
        <v>182</v>
      </c>
    </row>
    <row r="57" spans="1:8" x14ac:dyDescent="0.25">
      <c r="A57" s="7">
        <v>2021</v>
      </c>
      <c r="B57" s="8">
        <v>199000</v>
      </c>
      <c r="C57" s="10">
        <v>71</v>
      </c>
      <c r="D57" s="8">
        <v>10000</v>
      </c>
      <c r="E57" s="10">
        <v>4.7</v>
      </c>
      <c r="F57" s="8">
        <v>105000</v>
      </c>
      <c r="G57" s="10">
        <v>25.5</v>
      </c>
      <c r="H57" s="8"/>
    </row>
    <row r="58" spans="1:8" x14ac:dyDescent="0.25">
      <c r="A58" s="7">
        <v>2022</v>
      </c>
      <c r="B58" s="8">
        <v>226000</v>
      </c>
      <c r="C58" s="10">
        <v>71.5</v>
      </c>
      <c r="D58" s="8">
        <v>6000</v>
      </c>
      <c r="E58" s="10">
        <v>2.7</v>
      </c>
      <c r="F58" s="8">
        <v>123000</v>
      </c>
      <c r="G58" s="10">
        <v>26.4</v>
      </c>
      <c r="H58" s="8"/>
    </row>
    <row r="59" spans="1:8" x14ac:dyDescent="0.25">
      <c r="A59" s="7">
        <v>2023</v>
      </c>
      <c r="B59" s="8">
        <v>225000</v>
      </c>
      <c r="C59" s="10">
        <v>74.7</v>
      </c>
      <c r="D59" s="12">
        <v>5000</v>
      </c>
      <c r="E59" s="11">
        <v>2.2000000000000002</v>
      </c>
      <c r="F59" s="8">
        <v>108000</v>
      </c>
      <c r="G59" s="10">
        <v>23.6</v>
      </c>
      <c r="H59" s="8" t="s">
        <v>182</v>
      </c>
    </row>
    <row r="60" spans="1:8" x14ac:dyDescent="0.25">
      <c r="A60" s="8"/>
      <c r="B60" s="8"/>
      <c r="C60" s="10"/>
      <c r="D60" s="8"/>
      <c r="E60" s="10"/>
      <c r="F60" s="8"/>
      <c r="G60" s="10"/>
      <c r="H60" s="8"/>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2"/>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204</v>
      </c>
    </row>
    <row r="2" spans="1:8" x14ac:dyDescent="0.25">
      <c r="A2" t="s">
        <v>140</v>
      </c>
    </row>
    <row r="3" spans="1:8" x14ac:dyDescent="0.25">
      <c r="A3" t="s">
        <v>141</v>
      </c>
    </row>
    <row r="4" spans="1:8" x14ac:dyDescent="0.25">
      <c r="A4" t="s">
        <v>189</v>
      </c>
    </row>
    <row r="5" spans="1:8" x14ac:dyDescent="0.25">
      <c r="A5" t="s">
        <v>142</v>
      </c>
    </row>
    <row r="6" spans="1:8" x14ac:dyDescent="0.25">
      <c r="A6" t="s">
        <v>177</v>
      </c>
    </row>
    <row r="7" spans="1:8" ht="15.6" x14ac:dyDescent="0.3">
      <c r="A7" s="3" t="s">
        <v>99</v>
      </c>
    </row>
    <row r="8" spans="1:8" ht="62.4" x14ac:dyDescent="0.3">
      <c r="A8" s="5" t="s">
        <v>145</v>
      </c>
      <c r="B8" s="6" t="s">
        <v>178</v>
      </c>
      <c r="C8" s="6" t="s">
        <v>179</v>
      </c>
      <c r="D8" s="6" t="s">
        <v>149</v>
      </c>
      <c r="E8" s="6" t="s">
        <v>168</v>
      </c>
      <c r="F8" s="6" t="s">
        <v>152</v>
      </c>
      <c r="G8" s="6" t="s">
        <v>171</v>
      </c>
      <c r="H8" s="6" t="s">
        <v>180</v>
      </c>
    </row>
    <row r="9" spans="1:8" x14ac:dyDescent="0.25">
      <c r="A9" s="7">
        <v>2014</v>
      </c>
      <c r="B9" s="8">
        <v>80000</v>
      </c>
      <c r="C9" s="10">
        <v>33.4</v>
      </c>
      <c r="D9" s="8">
        <v>13000</v>
      </c>
      <c r="E9" s="10">
        <v>13.6</v>
      </c>
      <c r="F9" s="8">
        <v>260000</v>
      </c>
      <c r="G9" s="10">
        <v>61</v>
      </c>
      <c r="H9" s="8"/>
    </row>
    <row r="10" spans="1:8" x14ac:dyDescent="0.25">
      <c r="A10" s="7">
        <v>2015</v>
      </c>
      <c r="B10" s="8">
        <v>79000</v>
      </c>
      <c r="C10" s="10">
        <v>32.200000000000003</v>
      </c>
      <c r="D10" s="8">
        <v>14000</v>
      </c>
      <c r="E10" s="10">
        <v>14.8</v>
      </c>
      <c r="F10" s="8">
        <v>261000</v>
      </c>
      <c r="G10" s="10">
        <v>61.9</v>
      </c>
      <c r="H10" s="8"/>
    </row>
    <row r="11" spans="1:8" x14ac:dyDescent="0.25">
      <c r="A11" s="7">
        <v>2016</v>
      </c>
      <c r="B11" s="8">
        <v>79000</v>
      </c>
      <c r="C11" s="10">
        <v>33.299999999999997</v>
      </c>
      <c r="D11" s="8">
        <v>10000</v>
      </c>
      <c r="E11" s="10">
        <v>11.6</v>
      </c>
      <c r="F11" s="8">
        <v>262000</v>
      </c>
      <c r="G11" s="10">
        <v>62</v>
      </c>
      <c r="H11" s="8"/>
    </row>
    <row r="12" spans="1:8" x14ac:dyDescent="0.25">
      <c r="A12" s="7">
        <v>2017</v>
      </c>
      <c r="B12" s="8">
        <v>92000</v>
      </c>
      <c r="C12" s="10">
        <v>36.1</v>
      </c>
      <c r="D12" s="8">
        <v>10000</v>
      </c>
      <c r="E12" s="10">
        <v>9.6999999999999993</v>
      </c>
      <c r="F12" s="8">
        <v>269000</v>
      </c>
      <c r="G12" s="10">
        <v>59.7</v>
      </c>
      <c r="H12" s="8"/>
    </row>
    <row r="13" spans="1:8" x14ac:dyDescent="0.25">
      <c r="A13" s="7">
        <v>2018</v>
      </c>
      <c r="B13" s="8">
        <v>89000</v>
      </c>
      <c r="C13" s="10">
        <v>35.700000000000003</v>
      </c>
      <c r="D13" s="8">
        <v>9000</v>
      </c>
      <c r="E13" s="10">
        <v>8.8000000000000007</v>
      </c>
      <c r="F13" s="8">
        <v>279000</v>
      </c>
      <c r="G13" s="10">
        <v>60.7</v>
      </c>
      <c r="H13" s="8"/>
    </row>
    <row r="14" spans="1:8" x14ac:dyDescent="0.25">
      <c r="A14" s="7">
        <v>2019</v>
      </c>
      <c r="B14" s="8">
        <v>95000</v>
      </c>
      <c r="C14" s="10">
        <v>37.299999999999997</v>
      </c>
      <c r="D14" s="8">
        <v>5000</v>
      </c>
      <c r="E14" s="10">
        <v>5.3</v>
      </c>
      <c r="F14" s="8">
        <v>278000</v>
      </c>
      <c r="G14" s="10">
        <v>60.5</v>
      </c>
      <c r="H14" s="8"/>
    </row>
    <row r="15" spans="1:8" x14ac:dyDescent="0.25">
      <c r="A15" s="7">
        <v>2020</v>
      </c>
      <c r="B15" s="8">
        <v>100000</v>
      </c>
      <c r="C15" s="10">
        <v>36.6</v>
      </c>
      <c r="D15" s="12">
        <v>5000</v>
      </c>
      <c r="E15" s="11">
        <v>5</v>
      </c>
      <c r="F15" s="8">
        <v>293000</v>
      </c>
      <c r="G15" s="10">
        <v>61.3</v>
      </c>
      <c r="H15" s="8" t="s">
        <v>182</v>
      </c>
    </row>
    <row r="16" spans="1:8" x14ac:dyDescent="0.25">
      <c r="A16" s="7">
        <v>2021</v>
      </c>
      <c r="B16" s="8">
        <v>100000</v>
      </c>
      <c r="C16" s="10">
        <v>37.299999999999997</v>
      </c>
      <c r="D16" s="8">
        <v>9000</v>
      </c>
      <c r="E16" s="10">
        <v>8.1999999999999993</v>
      </c>
      <c r="F16" s="8">
        <v>273000</v>
      </c>
      <c r="G16" s="10">
        <v>59.2</v>
      </c>
      <c r="H16" s="8"/>
    </row>
    <row r="17" spans="1:8" x14ac:dyDescent="0.25">
      <c r="A17" s="7">
        <v>2022</v>
      </c>
      <c r="B17" s="8">
        <v>107000</v>
      </c>
      <c r="C17" s="10">
        <v>39.1</v>
      </c>
      <c r="D17" s="8">
        <v>6000</v>
      </c>
      <c r="E17" s="10">
        <v>5.4</v>
      </c>
      <c r="F17" s="8">
        <v>290000</v>
      </c>
      <c r="G17" s="10">
        <v>58.6</v>
      </c>
      <c r="H17" s="8"/>
    </row>
    <row r="18" spans="1:8" x14ac:dyDescent="0.25">
      <c r="A18" s="7">
        <v>2023</v>
      </c>
      <c r="B18" s="8">
        <v>119000</v>
      </c>
      <c r="C18" s="10">
        <v>42.1</v>
      </c>
      <c r="D18" s="8">
        <v>8000</v>
      </c>
      <c r="E18" s="10">
        <v>6.3</v>
      </c>
      <c r="F18" s="8">
        <v>284000</v>
      </c>
      <c r="G18" s="10">
        <v>55.3</v>
      </c>
      <c r="H18" s="8"/>
    </row>
    <row r="19" spans="1:8" x14ac:dyDescent="0.25">
      <c r="A19" s="8"/>
      <c r="B19" s="8"/>
      <c r="C19" s="10"/>
      <c r="D19" s="8"/>
      <c r="E19" s="10"/>
      <c r="F19" s="8"/>
      <c r="G19" s="10"/>
      <c r="H19" s="8"/>
    </row>
    <row r="20" spans="1:8" ht="15.6" x14ac:dyDescent="0.3">
      <c r="A20" s="3" t="s">
        <v>100</v>
      </c>
    </row>
    <row r="21" spans="1:8" ht="62.4" x14ac:dyDescent="0.3">
      <c r="A21" s="5" t="s">
        <v>145</v>
      </c>
      <c r="B21" s="6" t="s">
        <v>178</v>
      </c>
      <c r="C21" s="6" t="s">
        <v>179</v>
      </c>
      <c r="D21" s="6" t="s">
        <v>149</v>
      </c>
      <c r="E21" s="6" t="s">
        <v>168</v>
      </c>
      <c r="F21" s="6" t="s">
        <v>152</v>
      </c>
      <c r="G21" s="6" t="s">
        <v>171</v>
      </c>
      <c r="H21" s="6" t="s">
        <v>180</v>
      </c>
    </row>
    <row r="22" spans="1:8" x14ac:dyDescent="0.25">
      <c r="A22" s="7">
        <v>2014</v>
      </c>
      <c r="B22" s="8">
        <v>726000</v>
      </c>
      <c r="C22" s="10">
        <v>76.2</v>
      </c>
      <c r="D22" s="8">
        <v>42000</v>
      </c>
      <c r="E22" s="10">
        <v>5.5</v>
      </c>
      <c r="F22" s="8">
        <v>307000</v>
      </c>
      <c r="G22" s="10">
        <v>19.3</v>
      </c>
      <c r="H22" s="8"/>
    </row>
    <row r="23" spans="1:8" x14ac:dyDescent="0.25">
      <c r="A23" s="7">
        <v>2015</v>
      </c>
      <c r="B23" s="8">
        <v>742000</v>
      </c>
      <c r="C23" s="10">
        <v>77.8</v>
      </c>
      <c r="D23" s="8">
        <v>38000</v>
      </c>
      <c r="E23" s="10">
        <v>4.9000000000000004</v>
      </c>
      <c r="F23" s="8">
        <v>294000</v>
      </c>
      <c r="G23" s="10">
        <v>18.2</v>
      </c>
      <c r="H23" s="8"/>
    </row>
    <row r="24" spans="1:8" x14ac:dyDescent="0.25">
      <c r="A24" s="7">
        <v>2016</v>
      </c>
      <c r="B24" s="8">
        <v>753000</v>
      </c>
      <c r="C24" s="10">
        <v>78.099999999999994</v>
      </c>
      <c r="D24" s="8">
        <v>43000</v>
      </c>
      <c r="E24" s="10">
        <v>5.4</v>
      </c>
      <c r="F24" s="8">
        <v>293000</v>
      </c>
      <c r="G24" s="10">
        <v>17.3</v>
      </c>
      <c r="H24" s="8"/>
    </row>
    <row r="25" spans="1:8" x14ac:dyDescent="0.25">
      <c r="A25" s="7">
        <v>2017</v>
      </c>
      <c r="B25" s="8">
        <v>737000</v>
      </c>
      <c r="C25" s="10">
        <v>77.5</v>
      </c>
      <c r="D25" s="8">
        <v>28000</v>
      </c>
      <c r="E25" s="10">
        <v>3.7</v>
      </c>
      <c r="F25" s="8">
        <v>311000</v>
      </c>
      <c r="G25" s="10">
        <v>19.5</v>
      </c>
      <c r="H25" s="8"/>
    </row>
    <row r="26" spans="1:8" x14ac:dyDescent="0.25">
      <c r="A26" s="7">
        <v>2018</v>
      </c>
      <c r="B26" s="8">
        <v>756000</v>
      </c>
      <c r="C26" s="10">
        <v>78.8</v>
      </c>
      <c r="D26" s="8">
        <v>24000</v>
      </c>
      <c r="E26" s="10">
        <v>3.1</v>
      </c>
      <c r="F26" s="8">
        <v>298000</v>
      </c>
      <c r="G26" s="10">
        <v>18.600000000000001</v>
      </c>
      <c r="H26" s="8"/>
    </row>
    <row r="27" spans="1:8" x14ac:dyDescent="0.25">
      <c r="A27" s="7">
        <v>2019</v>
      </c>
      <c r="B27" s="8">
        <v>773000</v>
      </c>
      <c r="C27" s="10">
        <v>81</v>
      </c>
      <c r="D27" s="8">
        <v>18000</v>
      </c>
      <c r="E27" s="10">
        <v>2.2000000000000002</v>
      </c>
      <c r="F27" s="8">
        <v>289000</v>
      </c>
      <c r="G27" s="10">
        <v>17.100000000000001</v>
      </c>
      <c r="H27" s="8"/>
    </row>
    <row r="28" spans="1:8" x14ac:dyDescent="0.25">
      <c r="A28" s="7">
        <v>2020</v>
      </c>
      <c r="B28" s="8">
        <v>743000</v>
      </c>
      <c r="C28" s="10">
        <v>79.900000000000006</v>
      </c>
      <c r="D28" s="8">
        <v>20000</v>
      </c>
      <c r="E28" s="10">
        <v>2.6</v>
      </c>
      <c r="F28" s="8">
        <v>302000</v>
      </c>
      <c r="G28" s="10">
        <v>17.899999999999999</v>
      </c>
      <c r="H28" s="8"/>
    </row>
    <row r="29" spans="1:8" x14ac:dyDescent="0.25">
      <c r="A29" s="7">
        <v>2021</v>
      </c>
      <c r="B29" s="8">
        <v>745000</v>
      </c>
      <c r="C29" s="10">
        <v>79.599999999999994</v>
      </c>
      <c r="D29" s="8">
        <v>24000</v>
      </c>
      <c r="E29" s="10">
        <v>3.1</v>
      </c>
      <c r="F29" s="8">
        <v>317000</v>
      </c>
      <c r="G29" s="10">
        <v>17.8</v>
      </c>
      <c r="H29" s="8"/>
    </row>
    <row r="30" spans="1:8" x14ac:dyDescent="0.25">
      <c r="A30" s="7">
        <v>2022</v>
      </c>
      <c r="B30" s="8">
        <v>769000</v>
      </c>
      <c r="C30" s="10">
        <v>81.5</v>
      </c>
      <c r="D30" s="8">
        <v>14000</v>
      </c>
      <c r="E30" s="10">
        <v>1.8</v>
      </c>
      <c r="F30" s="8">
        <v>288000</v>
      </c>
      <c r="G30" s="10">
        <v>17</v>
      </c>
      <c r="H30" s="8"/>
    </row>
    <row r="31" spans="1:8" x14ac:dyDescent="0.25">
      <c r="A31" s="7">
        <v>2023</v>
      </c>
      <c r="B31" s="8">
        <v>778000</v>
      </c>
      <c r="C31" s="10">
        <v>83.4</v>
      </c>
      <c r="D31" s="8">
        <v>12000</v>
      </c>
      <c r="E31" s="10">
        <v>1.6</v>
      </c>
      <c r="F31" s="8">
        <v>276000</v>
      </c>
      <c r="G31" s="10">
        <v>15.2</v>
      </c>
      <c r="H31" s="8"/>
    </row>
    <row r="32" spans="1:8" x14ac:dyDescent="0.25">
      <c r="A32" s="8"/>
      <c r="B32" s="8"/>
      <c r="C32" s="10"/>
      <c r="D32" s="8"/>
      <c r="E32" s="10"/>
      <c r="F32" s="8"/>
      <c r="G32" s="10"/>
      <c r="H32" s="8"/>
    </row>
  </sheetData>
  <pageMargins left="0.7" right="0.7" top="0.75" bottom="0.75" header="0.3" footer="0.3"/>
  <pageSetup paperSize="9" orientation="portrait" horizontalDpi="300" verticalDpi="300"/>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47"/>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205</v>
      </c>
    </row>
    <row r="2" spans="1:8" x14ac:dyDescent="0.25">
      <c r="A2" t="s">
        <v>140</v>
      </c>
    </row>
    <row r="3" spans="1:8" x14ac:dyDescent="0.25">
      <c r="A3" t="s">
        <v>141</v>
      </c>
    </row>
    <row r="4" spans="1:8" x14ac:dyDescent="0.25">
      <c r="A4" t="s">
        <v>189</v>
      </c>
    </row>
    <row r="5" spans="1:8" x14ac:dyDescent="0.25">
      <c r="A5" t="s">
        <v>142</v>
      </c>
    </row>
    <row r="6" spans="1:8" x14ac:dyDescent="0.25">
      <c r="A6" s="17" t="s">
        <v>224</v>
      </c>
    </row>
    <row r="7" spans="1:8" x14ac:dyDescent="0.25">
      <c r="A7" t="s">
        <v>206</v>
      </c>
    </row>
    <row r="8" spans="1:8" ht="15.6" x14ac:dyDescent="0.3">
      <c r="A8" s="3" t="s">
        <v>101</v>
      </c>
    </row>
    <row r="9" spans="1:8" ht="62.4" x14ac:dyDescent="0.3">
      <c r="A9" s="5" t="s">
        <v>145</v>
      </c>
      <c r="B9" s="6" t="s">
        <v>178</v>
      </c>
      <c r="C9" s="6" t="s">
        <v>179</v>
      </c>
      <c r="D9" s="6" t="s">
        <v>149</v>
      </c>
      <c r="E9" s="6" t="s">
        <v>168</v>
      </c>
      <c r="F9" s="6" t="s">
        <v>152</v>
      </c>
      <c r="G9" s="6" t="s">
        <v>171</v>
      </c>
      <c r="H9" s="6" t="s">
        <v>180</v>
      </c>
    </row>
    <row r="10" spans="1:8" x14ac:dyDescent="0.25">
      <c r="A10" s="7">
        <v>2006</v>
      </c>
      <c r="B10" s="8">
        <v>303000</v>
      </c>
      <c r="C10" s="10">
        <v>74</v>
      </c>
      <c r="D10" s="8">
        <v>10000</v>
      </c>
      <c r="E10" s="10">
        <v>3.1</v>
      </c>
      <c r="F10" s="8">
        <v>97000</v>
      </c>
      <c r="G10" s="10">
        <v>23.7</v>
      </c>
      <c r="H10" s="8"/>
    </row>
    <row r="11" spans="1:8" x14ac:dyDescent="0.25">
      <c r="A11" s="7">
        <v>2007</v>
      </c>
      <c r="B11" s="8">
        <v>304000</v>
      </c>
      <c r="C11" s="10">
        <v>76.900000000000006</v>
      </c>
      <c r="D11" s="8">
        <v>8000</v>
      </c>
      <c r="E11" s="10">
        <v>2.4</v>
      </c>
      <c r="F11" s="8">
        <v>84000</v>
      </c>
      <c r="G11" s="10">
        <v>21.2</v>
      </c>
      <c r="H11" s="8"/>
    </row>
    <row r="12" spans="1:8" x14ac:dyDescent="0.25">
      <c r="A12" s="7">
        <v>2008</v>
      </c>
      <c r="B12" s="8">
        <v>311000</v>
      </c>
      <c r="C12" s="10">
        <v>79.2</v>
      </c>
      <c r="D12" s="8">
        <v>6000</v>
      </c>
      <c r="E12" s="10">
        <v>2</v>
      </c>
      <c r="F12" s="8">
        <v>77000</v>
      </c>
      <c r="G12" s="10">
        <v>19.3</v>
      </c>
      <c r="H12" s="8"/>
    </row>
    <row r="13" spans="1:8" x14ac:dyDescent="0.25">
      <c r="A13" s="7">
        <v>2009</v>
      </c>
      <c r="B13" s="8">
        <v>305000</v>
      </c>
      <c r="C13" s="10">
        <v>76.8</v>
      </c>
      <c r="D13" s="8">
        <v>13000</v>
      </c>
      <c r="E13" s="10">
        <v>4.0999999999999996</v>
      </c>
      <c r="F13" s="8">
        <v>80000</v>
      </c>
      <c r="G13" s="10">
        <v>19.899999999999999</v>
      </c>
      <c r="H13" s="8"/>
    </row>
    <row r="14" spans="1:8" x14ac:dyDescent="0.25">
      <c r="A14" s="7">
        <v>2010</v>
      </c>
      <c r="B14" s="8">
        <v>316000</v>
      </c>
      <c r="C14" s="10">
        <v>76.099999999999994</v>
      </c>
      <c r="D14" s="8">
        <v>13000</v>
      </c>
      <c r="E14" s="10">
        <v>4</v>
      </c>
      <c r="F14" s="8">
        <v>87000</v>
      </c>
      <c r="G14" s="10">
        <v>20.8</v>
      </c>
      <c r="H14" s="8"/>
    </row>
    <row r="15" spans="1:8" x14ac:dyDescent="0.25">
      <c r="A15" s="7">
        <v>2011</v>
      </c>
      <c r="B15" s="8">
        <v>341000</v>
      </c>
      <c r="C15" s="10">
        <v>77.900000000000006</v>
      </c>
      <c r="D15" s="8">
        <v>17000</v>
      </c>
      <c r="E15" s="10">
        <v>4.5999999999999996</v>
      </c>
      <c r="F15" s="8">
        <v>80000</v>
      </c>
      <c r="G15" s="10">
        <v>18.3</v>
      </c>
      <c r="H15" s="8"/>
    </row>
    <row r="16" spans="1:8" x14ac:dyDescent="0.25">
      <c r="A16" s="7">
        <v>2012</v>
      </c>
      <c r="B16" s="8">
        <v>332000</v>
      </c>
      <c r="C16" s="10">
        <v>78.8</v>
      </c>
      <c r="D16" s="8">
        <v>15000</v>
      </c>
      <c r="E16" s="10">
        <v>4.3</v>
      </c>
      <c r="F16" s="8">
        <v>75000</v>
      </c>
      <c r="G16" s="10">
        <v>17.7</v>
      </c>
      <c r="H16" s="8"/>
    </row>
    <row r="17" spans="1:8" x14ac:dyDescent="0.25">
      <c r="A17" s="7">
        <v>2013</v>
      </c>
      <c r="B17" s="8">
        <v>309000</v>
      </c>
      <c r="C17" s="10">
        <v>77.3</v>
      </c>
      <c r="D17" s="8">
        <v>12000</v>
      </c>
      <c r="E17" s="10">
        <v>3.6</v>
      </c>
      <c r="F17" s="8">
        <v>79000</v>
      </c>
      <c r="G17" s="10">
        <v>19.8</v>
      </c>
      <c r="H17" s="8"/>
    </row>
    <row r="18" spans="1:8" x14ac:dyDescent="0.25">
      <c r="A18" s="7">
        <v>2014</v>
      </c>
      <c r="B18" s="8">
        <v>310000</v>
      </c>
      <c r="C18" s="10">
        <v>76.8</v>
      </c>
      <c r="D18" s="8">
        <v>13000</v>
      </c>
      <c r="E18" s="10">
        <v>4.0999999999999996</v>
      </c>
      <c r="F18" s="8">
        <v>81000</v>
      </c>
      <c r="G18" s="10">
        <v>19.899999999999999</v>
      </c>
      <c r="H18" s="8"/>
    </row>
    <row r="19" spans="1:8" x14ac:dyDescent="0.25">
      <c r="A19" s="7">
        <v>2015</v>
      </c>
      <c r="B19" s="8">
        <v>326000</v>
      </c>
      <c r="C19" s="10">
        <v>77.2</v>
      </c>
      <c r="D19" s="8">
        <v>12000</v>
      </c>
      <c r="E19" s="10">
        <v>3.6</v>
      </c>
      <c r="F19" s="8">
        <v>85000</v>
      </c>
      <c r="G19" s="10">
        <v>20</v>
      </c>
      <c r="H19" s="8"/>
    </row>
    <row r="20" spans="1:8" x14ac:dyDescent="0.25">
      <c r="A20" s="7">
        <v>2016</v>
      </c>
      <c r="B20" s="8">
        <v>332000</v>
      </c>
      <c r="C20" s="10">
        <v>79.099999999999994</v>
      </c>
      <c r="D20" s="8">
        <v>13000</v>
      </c>
      <c r="E20" s="10">
        <v>3.8</v>
      </c>
      <c r="F20" s="8">
        <v>76000</v>
      </c>
      <c r="G20" s="10">
        <v>17.8</v>
      </c>
      <c r="H20" s="8"/>
    </row>
    <row r="21" spans="1:8" x14ac:dyDescent="0.25">
      <c r="A21" s="7">
        <v>2017</v>
      </c>
      <c r="B21" s="8">
        <v>325000</v>
      </c>
      <c r="C21" s="10">
        <v>79.400000000000006</v>
      </c>
      <c r="D21" s="8">
        <v>10000</v>
      </c>
      <c r="E21" s="10">
        <v>3</v>
      </c>
      <c r="F21" s="8">
        <v>75000</v>
      </c>
      <c r="G21" s="10">
        <v>18.2</v>
      </c>
      <c r="H21" s="8"/>
    </row>
    <row r="22" spans="1:8" x14ac:dyDescent="0.25">
      <c r="A22" s="7">
        <v>2018</v>
      </c>
      <c r="B22" s="8">
        <v>329000</v>
      </c>
      <c r="C22" s="10">
        <v>81.599999999999994</v>
      </c>
      <c r="D22" s="8">
        <v>6000</v>
      </c>
      <c r="E22" s="10">
        <v>1.9</v>
      </c>
      <c r="F22" s="8">
        <v>69000</v>
      </c>
      <c r="G22" s="10">
        <v>16.899999999999999</v>
      </c>
      <c r="H22" s="8"/>
    </row>
    <row r="23" spans="1:8" x14ac:dyDescent="0.25">
      <c r="A23" s="7">
        <v>2019</v>
      </c>
      <c r="B23" s="8">
        <v>352000</v>
      </c>
      <c r="C23" s="10">
        <v>82.1</v>
      </c>
      <c r="D23" s="8">
        <v>6000</v>
      </c>
      <c r="E23" s="10">
        <v>1.8</v>
      </c>
      <c r="F23" s="8">
        <v>71000</v>
      </c>
      <c r="G23" s="10">
        <v>16.5</v>
      </c>
      <c r="H23" s="8"/>
    </row>
    <row r="24" spans="1:8" x14ac:dyDescent="0.25">
      <c r="A24" s="7">
        <v>2020</v>
      </c>
      <c r="B24" s="8">
        <v>415000</v>
      </c>
      <c r="C24" s="10">
        <v>81.2</v>
      </c>
      <c r="D24" s="8">
        <v>8000</v>
      </c>
      <c r="E24" s="10">
        <v>1.9</v>
      </c>
      <c r="F24" s="8">
        <v>88000</v>
      </c>
      <c r="G24" s="10">
        <v>17.2</v>
      </c>
      <c r="H24" s="8"/>
    </row>
    <row r="25" spans="1:8" x14ac:dyDescent="0.25">
      <c r="A25" s="7">
        <v>2021</v>
      </c>
      <c r="B25" s="8">
        <v>439000</v>
      </c>
      <c r="C25" s="10">
        <v>83.5</v>
      </c>
      <c r="D25" s="8">
        <v>9000</v>
      </c>
      <c r="E25" s="10">
        <v>2.1</v>
      </c>
      <c r="F25" s="8">
        <v>78000</v>
      </c>
      <c r="G25" s="10">
        <v>14.6</v>
      </c>
      <c r="H25" s="8"/>
    </row>
    <row r="26" spans="1:8" x14ac:dyDescent="0.25">
      <c r="A26" s="7">
        <v>2022</v>
      </c>
      <c r="B26" s="8">
        <v>470000</v>
      </c>
      <c r="C26" s="10">
        <v>84.3</v>
      </c>
      <c r="D26" s="12">
        <v>2000</v>
      </c>
      <c r="E26" s="11">
        <v>0.5</v>
      </c>
      <c r="F26" s="8">
        <v>85000</v>
      </c>
      <c r="G26" s="10">
        <v>15.2</v>
      </c>
      <c r="H26" s="8" t="s">
        <v>182</v>
      </c>
    </row>
    <row r="27" spans="1:8" x14ac:dyDescent="0.25">
      <c r="A27" s="8"/>
      <c r="B27" s="8"/>
      <c r="C27" s="10"/>
      <c r="D27" s="8"/>
      <c r="E27" s="10"/>
      <c r="F27" s="8"/>
      <c r="G27" s="10"/>
      <c r="H27" s="8"/>
    </row>
    <row r="28" spans="1:8" ht="15.6" x14ac:dyDescent="0.3">
      <c r="A28" s="3" t="s">
        <v>102</v>
      </c>
    </row>
    <row r="29" spans="1:8" ht="62.4" x14ac:dyDescent="0.3">
      <c r="A29" s="5" t="s">
        <v>145</v>
      </c>
      <c r="B29" s="6" t="s">
        <v>178</v>
      </c>
      <c r="C29" s="6" t="s">
        <v>179</v>
      </c>
      <c r="D29" s="6" t="s">
        <v>149</v>
      </c>
      <c r="E29" s="6" t="s">
        <v>168</v>
      </c>
      <c r="F29" s="6" t="s">
        <v>152</v>
      </c>
      <c r="G29" s="6" t="s">
        <v>171</v>
      </c>
      <c r="H29" s="6" t="s">
        <v>180</v>
      </c>
    </row>
    <row r="30" spans="1:8" x14ac:dyDescent="0.25">
      <c r="A30" s="7">
        <v>2006</v>
      </c>
      <c r="B30" s="8">
        <v>332000</v>
      </c>
      <c r="C30" s="10">
        <v>66.599999999999994</v>
      </c>
      <c r="D30" s="8">
        <v>15000</v>
      </c>
      <c r="E30" s="10">
        <v>4.3</v>
      </c>
      <c r="F30" s="8">
        <v>352000</v>
      </c>
      <c r="G30" s="10">
        <v>30.3</v>
      </c>
      <c r="H30" s="8"/>
    </row>
    <row r="31" spans="1:8" x14ac:dyDescent="0.25">
      <c r="A31" s="7">
        <v>2007</v>
      </c>
      <c r="B31" s="8">
        <v>350000</v>
      </c>
      <c r="C31" s="10">
        <v>66.7</v>
      </c>
      <c r="D31" s="8">
        <v>16000</v>
      </c>
      <c r="E31" s="10">
        <v>4.3</v>
      </c>
      <c r="F31" s="8">
        <v>370000</v>
      </c>
      <c r="G31" s="10">
        <v>30.3</v>
      </c>
      <c r="H31" s="8"/>
    </row>
    <row r="32" spans="1:8" x14ac:dyDescent="0.25">
      <c r="A32" s="7">
        <v>2008</v>
      </c>
      <c r="B32" s="8">
        <v>350000</v>
      </c>
      <c r="C32" s="10">
        <v>65.900000000000006</v>
      </c>
      <c r="D32" s="8">
        <v>10000</v>
      </c>
      <c r="E32" s="10">
        <v>2.8</v>
      </c>
      <c r="F32" s="8">
        <v>386000</v>
      </c>
      <c r="G32" s="10">
        <v>32.1</v>
      </c>
      <c r="H32" s="8"/>
    </row>
    <row r="33" spans="1:8" x14ac:dyDescent="0.25">
      <c r="A33" s="7">
        <v>2009</v>
      </c>
      <c r="B33" s="8">
        <v>325000</v>
      </c>
      <c r="C33" s="10">
        <v>62.4</v>
      </c>
      <c r="D33" s="8">
        <v>16000</v>
      </c>
      <c r="E33" s="10">
        <v>4.5999999999999996</v>
      </c>
      <c r="F33" s="8">
        <v>407000</v>
      </c>
      <c r="G33" s="10">
        <v>34.4</v>
      </c>
      <c r="H33" s="8"/>
    </row>
    <row r="34" spans="1:8" x14ac:dyDescent="0.25">
      <c r="A34" s="7">
        <v>2010</v>
      </c>
      <c r="B34" s="8">
        <v>344000</v>
      </c>
      <c r="C34" s="10">
        <v>66</v>
      </c>
      <c r="D34" s="8">
        <v>22000</v>
      </c>
      <c r="E34" s="10">
        <v>6</v>
      </c>
      <c r="F34" s="8">
        <v>367000</v>
      </c>
      <c r="G34" s="10">
        <v>29.6</v>
      </c>
      <c r="H34" s="8"/>
    </row>
    <row r="35" spans="1:8" x14ac:dyDescent="0.25">
      <c r="A35" s="7">
        <v>2011</v>
      </c>
      <c r="B35" s="8">
        <v>347000</v>
      </c>
      <c r="C35" s="10">
        <v>67.400000000000006</v>
      </c>
      <c r="D35" s="8">
        <v>22000</v>
      </c>
      <c r="E35" s="10">
        <v>6</v>
      </c>
      <c r="F35" s="8">
        <v>346000</v>
      </c>
      <c r="G35" s="10">
        <v>28.1</v>
      </c>
      <c r="H35" s="8"/>
    </row>
    <row r="36" spans="1:8" x14ac:dyDescent="0.25">
      <c r="A36" s="7">
        <v>2012</v>
      </c>
      <c r="B36" s="8">
        <v>369000</v>
      </c>
      <c r="C36" s="10">
        <v>67.2</v>
      </c>
      <c r="D36" s="8">
        <v>29000</v>
      </c>
      <c r="E36" s="10">
        <v>7.2</v>
      </c>
      <c r="F36" s="8">
        <v>354000</v>
      </c>
      <c r="G36" s="10">
        <v>27.4</v>
      </c>
      <c r="H36" s="8"/>
    </row>
    <row r="37" spans="1:8" x14ac:dyDescent="0.25">
      <c r="A37" s="7">
        <v>2013</v>
      </c>
      <c r="B37" s="8">
        <v>384000</v>
      </c>
      <c r="C37" s="10">
        <v>66.900000000000006</v>
      </c>
      <c r="D37" s="8">
        <v>29000</v>
      </c>
      <c r="E37" s="10">
        <v>7</v>
      </c>
      <c r="F37" s="8">
        <v>374000</v>
      </c>
      <c r="G37" s="10">
        <v>27.8</v>
      </c>
      <c r="H37" s="8"/>
    </row>
    <row r="38" spans="1:8" x14ac:dyDescent="0.25">
      <c r="A38" s="7">
        <v>2014</v>
      </c>
      <c r="B38" s="8">
        <v>373000</v>
      </c>
      <c r="C38" s="10">
        <v>68.3</v>
      </c>
      <c r="D38" s="8">
        <v>19000</v>
      </c>
      <c r="E38" s="10">
        <v>5</v>
      </c>
      <c r="F38" s="8">
        <v>385000</v>
      </c>
      <c r="G38" s="10">
        <v>27.9</v>
      </c>
      <c r="H38" s="8"/>
    </row>
    <row r="39" spans="1:8" x14ac:dyDescent="0.25">
      <c r="A39" s="7">
        <v>2015</v>
      </c>
      <c r="B39" s="8">
        <v>380000</v>
      </c>
      <c r="C39" s="10">
        <v>69.8</v>
      </c>
      <c r="D39" s="8">
        <v>18000</v>
      </c>
      <c r="E39" s="10">
        <v>4.5</v>
      </c>
      <c r="F39" s="8">
        <v>381000</v>
      </c>
      <c r="G39" s="10">
        <v>26.7</v>
      </c>
      <c r="H39" s="8"/>
    </row>
    <row r="40" spans="1:8" x14ac:dyDescent="0.25">
      <c r="A40" s="7">
        <v>2016</v>
      </c>
      <c r="B40" s="8">
        <v>412000</v>
      </c>
      <c r="C40" s="10">
        <v>70.900000000000006</v>
      </c>
      <c r="D40" s="8">
        <v>17000</v>
      </c>
      <c r="E40" s="10">
        <v>3.9</v>
      </c>
      <c r="F40" s="8">
        <v>359000</v>
      </c>
      <c r="G40" s="10">
        <v>26</v>
      </c>
      <c r="H40" s="8"/>
    </row>
    <row r="41" spans="1:8" x14ac:dyDescent="0.25">
      <c r="A41" s="7">
        <v>2017</v>
      </c>
      <c r="B41" s="8">
        <v>409000</v>
      </c>
      <c r="C41" s="10">
        <v>70.5</v>
      </c>
      <c r="D41" s="8">
        <v>11000</v>
      </c>
      <c r="E41" s="10">
        <v>2.6</v>
      </c>
      <c r="F41" s="8">
        <v>382000</v>
      </c>
      <c r="G41" s="10">
        <v>27.5</v>
      </c>
      <c r="H41" s="8"/>
    </row>
    <row r="42" spans="1:8" x14ac:dyDescent="0.25">
      <c r="A42" s="7">
        <v>2018</v>
      </c>
      <c r="B42" s="8">
        <v>406000</v>
      </c>
      <c r="C42" s="10">
        <v>68.7</v>
      </c>
      <c r="D42" s="8">
        <v>15000</v>
      </c>
      <c r="E42" s="10">
        <v>3.5</v>
      </c>
      <c r="F42" s="8">
        <v>398000</v>
      </c>
      <c r="G42" s="10">
        <v>28.6</v>
      </c>
      <c r="H42" s="8"/>
    </row>
    <row r="43" spans="1:8" x14ac:dyDescent="0.25">
      <c r="A43" s="7">
        <v>2019</v>
      </c>
      <c r="B43" s="8">
        <v>410000</v>
      </c>
      <c r="C43" s="10">
        <v>73.2</v>
      </c>
      <c r="D43" s="8">
        <v>6000</v>
      </c>
      <c r="E43" s="10">
        <v>1.5</v>
      </c>
      <c r="F43" s="8">
        <v>357000</v>
      </c>
      <c r="G43" s="10">
        <v>25.6</v>
      </c>
      <c r="H43" s="8"/>
    </row>
    <row r="44" spans="1:8" x14ac:dyDescent="0.25">
      <c r="A44" s="7">
        <v>2020</v>
      </c>
      <c r="B44" s="8">
        <v>346000</v>
      </c>
      <c r="C44" s="10">
        <v>74.7</v>
      </c>
      <c r="D44" s="8">
        <v>8000</v>
      </c>
      <c r="E44" s="10">
        <v>2.2999999999999998</v>
      </c>
      <c r="F44" s="8">
        <v>238000</v>
      </c>
      <c r="G44" s="10">
        <v>23.4</v>
      </c>
      <c r="H44" s="8"/>
    </row>
    <row r="45" spans="1:8" x14ac:dyDescent="0.25">
      <c r="A45" s="7">
        <v>2021</v>
      </c>
      <c r="B45" s="8">
        <v>327000</v>
      </c>
      <c r="C45" s="10">
        <v>71.8</v>
      </c>
      <c r="D45" s="8">
        <v>11000</v>
      </c>
      <c r="E45" s="10">
        <v>3.1</v>
      </c>
      <c r="F45" s="8">
        <v>223000</v>
      </c>
      <c r="G45" s="10">
        <v>25.9</v>
      </c>
      <c r="H45" s="8"/>
    </row>
    <row r="46" spans="1:8" x14ac:dyDescent="0.25">
      <c r="A46" s="7">
        <v>2022</v>
      </c>
      <c r="B46" s="8">
        <v>398000</v>
      </c>
      <c r="C46" s="10">
        <v>74</v>
      </c>
      <c r="D46" s="8">
        <v>8000</v>
      </c>
      <c r="E46" s="10">
        <v>1.9</v>
      </c>
      <c r="F46" s="8">
        <v>171000</v>
      </c>
      <c r="G46" s="10">
        <v>24.6</v>
      </c>
      <c r="H46" s="8"/>
    </row>
    <row r="47" spans="1:8" x14ac:dyDescent="0.25">
      <c r="A47" s="8"/>
      <c r="B47" s="8"/>
      <c r="C47" s="10"/>
      <c r="D47" s="8"/>
      <c r="E47" s="10"/>
      <c r="F47" s="8"/>
      <c r="G47" s="10"/>
      <c r="H47" s="8"/>
    </row>
  </sheetData>
  <pageMargins left="0.7" right="0.7" top="0.75" bottom="0.75" header="0.3" footer="0.3"/>
  <pageSetup paperSize="9" orientation="portrait" horizontalDpi="300" verticalDpi="300"/>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4"/>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207</v>
      </c>
    </row>
    <row r="2" spans="1:8" x14ac:dyDescent="0.25">
      <c r="A2" t="s">
        <v>140</v>
      </c>
    </row>
    <row r="3" spans="1:8" x14ac:dyDescent="0.25">
      <c r="A3" t="s">
        <v>141</v>
      </c>
    </row>
    <row r="4" spans="1:8" x14ac:dyDescent="0.25">
      <c r="A4" t="s">
        <v>189</v>
      </c>
    </row>
    <row r="5" spans="1:8" x14ac:dyDescent="0.25">
      <c r="A5" t="s">
        <v>142</v>
      </c>
    </row>
    <row r="6" spans="1:8" x14ac:dyDescent="0.25">
      <c r="A6" t="s">
        <v>208</v>
      </c>
    </row>
    <row r="7" spans="1:8" ht="15.6" x14ac:dyDescent="0.3">
      <c r="A7" s="3" t="s">
        <v>104</v>
      </c>
    </row>
    <row r="8" spans="1:8" ht="62.4" x14ac:dyDescent="0.3">
      <c r="A8" s="5" t="s">
        <v>145</v>
      </c>
      <c r="B8" s="6" t="s">
        <v>178</v>
      </c>
      <c r="C8" s="6" t="s">
        <v>179</v>
      </c>
      <c r="D8" s="6" t="s">
        <v>149</v>
      </c>
      <c r="E8" s="6" t="s">
        <v>168</v>
      </c>
      <c r="F8" s="6" t="s">
        <v>152</v>
      </c>
      <c r="G8" s="6" t="s">
        <v>171</v>
      </c>
      <c r="H8" s="6" t="s">
        <v>180</v>
      </c>
    </row>
    <row r="9" spans="1:8" x14ac:dyDescent="0.25">
      <c r="A9" s="7">
        <v>2013</v>
      </c>
      <c r="B9" s="8">
        <v>787000</v>
      </c>
      <c r="C9" s="10">
        <v>67.2</v>
      </c>
      <c r="D9" s="8">
        <v>62000</v>
      </c>
      <c r="E9" s="10">
        <v>7.3</v>
      </c>
      <c r="F9" s="8">
        <v>553000</v>
      </c>
      <c r="G9" s="10">
        <v>27.3</v>
      </c>
      <c r="H9" s="8"/>
    </row>
    <row r="10" spans="1:8" x14ac:dyDescent="0.25">
      <c r="A10" s="7">
        <v>2014</v>
      </c>
      <c r="B10" s="8">
        <v>792000</v>
      </c>
      <c r="C10" s="10">
        <v>67.7</v>
      </c>
      <c r="D10" s="8">
        <v>55000</v>
      </c>
      <c r="E10" s="10">
        <v>6.5</v>
      </c>
      <c r="F10" s="8">
        <v>563000</v>
      </c>
      <c r="G10" s="10">
        <v>27.5</v>
      </c>
      <c r="H10" s="8"/>
    </row>
    <row r="11" spans="1:8" x14ac:dyDescent="0.25">
      <c r="A11" s="7">
        <v>2015</v>
      </c>
      <c r="B11" s="8">
        <v>810000</v>
      </c>
      <c r="C11" s="10">
        <v>68.400000000000006</v>
      </c>
      <c r="D11" s="8">
        <v>52000</v>
      </c>
      <c r="E11" s="10">
        <v>6</v>
      </c>
      <c r="F11" s="8">
        <v>564000</v>
      </c>
      <c r="G11" s="10">
        <v>27.1</v>
      </c>
      <c r="H11" s="8"/>
    </row>
    <row r="12" spans="1:8" x14ac:dyDescent="0.25">
      <c r="A12" s="7">
        <v>2016</v>
      </c>
      <c r="B12" s="8">
        <v>821000</v>
      </c>
      <c r="C12" s="10">
        <v>69.7</v>
      </c>
      <c r="D12" s="8">
        <v>53000</v>
      </c>
      <c r="E12" s="10">
        <v>6</v>
      </c>
      <c r="F12" s="8">
        <v>553000</v>
      </c>
      <c r="G12" s="10">
        <v>25.7</v>
      </c>
      <c r="H12" s="8"/>
    </row>
    <row r="13" spans="1:8" x14ac:dyDescent="0.25">
      <c r="A13" s="7">
        <v>2017</v>
      </c>
      <c r="B13" s="8">
        <v>813000</v>
      </c>
      <c r="C13" s="10">
        <v>69.400000000000006</v>
      </c>
      <c r="D13" s="8">
        <v>37000</v>
      </c>
      <c r="E13" s="10">
        <v>4.3</v>
      </c>
      <c r="F13" s="8">
        <v>572000</v>
      </c>
      <c r="G13" s="10">
        <v>27.3</v>
      </c>
      <c r="H13" s="8"/>
    </row>
    <row r="14" spans="1:8" x14ac:dyDescent="0.25">
      <c r="A14" s="7">
        <v>2018</v>
      </c>
      <c r="B14" s="8">
        <v>831000</v>
      </c>
      <c r="C14" s="10">
        <v>70.599999999999994</v>
      </c>
      <c r="D14" s="8">
        <v>32000</v>
      </c>
      <c r="E14" s="10">
        <v>3.7</v>
      </c>
      <c r="F14" s="8">
        <v>566000</v>
      </c>
      <c r="G14" s="10">
        <v>26.6</v>
      </c>
      <c r="H14" s="8"/>
    </row>
    <row r="15" spans="1:8" x14ac:dyDescent="0.25">
      <c r="A15" s="7">
        <v>2019</v>
      </c>
      <c r="B15" s="8">
        <v>854000</v>
      </c>
      <c r="C15" s="10">
        <v>72.2</v>
      </c>
      <c r="D15" s="8">
        <v>22000</v>
      </c>
      <c r="E15" s="10">
        <v>2.5</v>
      </c>
      <c r="F15" s="8">
        <v>563000</v>
      </c>
      <c r="G15" s="10">
        <v>25.8</v>
      </c>
      <c r="H15" s="8"/>
    </row>
    <row r="16" spans="1:8" x14ac:dyDescent="0.25">
      <c r="A16" s="7">
        <v>2020</v>
      </c>
      <c r="B16" s="8">
        <v>823000</v>
      </c>
      <c r="C16" s="10">
        <v>70.3</v>
      </c>
      <c r="D16" s="8">
        <v>23000</v>
      </c>
      <c r="E16" s="10">
        <v>2.7</v>
      </c>
      <c r="F16" s="8">
        <v>587000</v>
      </c>
      <c r="G16" s="10">
        <v>27.7</v>
      </c>
      <c r="H16" s="8"/>
    </row>
    <row r="17" spans="1:8" x14ac:dyDescent="0.25">
      <c r="A17" s="7">
        <v>2021</v>
      </c>
      <c r="B17" s="8">
        <v>825000</v>
      </c>
      <c r="C17" s="10">
        <v>70.8</v>
      </c>
      <c r="D17" s="8">
        <v>31000</v>
      </c>
      <c r="E17" s="10">
        <v>3.6</v>
      </c>
      <c r="F17" s="8">
        <v>579000</v>
      </c>
      <c r="G17" s="10">
        <v>26.5</v>
      </c>
      <c r="H17" s="8"/>
    </row>
    <row r="18" spans="1:8" x14ac:dyDescent="0.25">
      <c r="A18" s="7">
        <v>2022</v>
      </c>
      <c r="B18" s="8">
        <v>846000</v>
      </c>
      <c r="C18" s="10">
        <v>72.2</v>
      </c>
      <c r="D18" s="8">
        <v>18000</v>
      </c>
      <c r="E18" s="10">
        <v>2.1</v>
      </c>
      <c r="F18" s="8">
        <v>569000</v>
      </c>
      <c r="G18" s="10">
        <v>26.2</v>
      </c>
      <c r="H18" s="8"/>
    </row>
    <row r="19" spans="1:8" x14ac:dyDescent="0.25">
      <c r="A19" s="7">
        <v>2023</v>
      </c>
      <c r="B19" s="8">
        <v>865000</v>
      </c>
      <c r="C19" s="10">
        <v>73.7</v>
      </c>
      <c r="D19" s="8">
        <v>20000</v>
      </c>
      <c r="E19" s="10">
        <v>2.2000000000000002</v>
      </c>
      <c r="F19" s="8">
        <v>552000</v>
      </c>
      <c r="G19" s="10">
        <v>24.6</v>
      </c>
      <c r="H19" s="8"/>
    </row>
    <row r="20" spans="1:8" x14ac:dyDescent="0.25">
      <c r="A20" s="8"/>
      <c r="B20" s="8"/>
      <c r="C20" s="10"/>
      <c r="D20" s="8"/>
      <c r="E20" s="10"/>
      <c r="F20" s="8"/>
      <c r="G20" s="10"/>
      <c r="H20" s="8"/>
    </row>
    <row r="21" spans="1:8" ht="15.6" x14ac:dyDescent="0.3">
      <c r="A21" s="3" t="s">
        <v>105</v>
      </c>
    </row>
    <row r="22" spans="1:8" ht="62.4" x14ac:dyDescent="0.3">
      <c r="A22" s="5" t="s">
        <v>145</v>
      </c>
      <c r="B22" s="6" t="s">
        <v>178</v>
      </c>
      <c r="C22" s="6" t="s">
        <v>179</v>
      </c>
      <c r="D22" s="6" t="s">
        <v>149</v>
      </c>
      <c r="E22" s="6" t="s">
        <v>168</v>
      </c>
      <c r="F22" s="6" t="s">
        <v>152</v>
      </c>
      <c r="G22" s="6" t="s">
        <v>171</v>
      </c>
      <c r="H22" s="6" t="s">
        <v>180</v>
      </c>
    </row>
    <row r="23" spans="1:8" x14ac:dyDescent="0.25">
      <c r="A23" s="7">
        <v>2013</v>
      </c>
      <c r="B23" s="8">
        <v>14000</v>
      </c>
      <c r="C23" s="10">
        <v>62.9</v>
      </c>
      <c r="D23" s="8" t="s">
        <v>183</v>
      </c>
      <c r="E23" s="10" t="s">
        <v>183</v>
      </c>
      <c r="F23" s="8">
        <v>8000</v>
      </c>
      <c r="G23" s="11">
        <v>33.9</v>
      </c>
      <c r="H23" s="8" t="s">
        <v>209</v>
      </c>
    </row>
    <row r="24" spans="1:8" x14ac:dyDescent="0.25">
      <c r="A24" s="7">
        <v>2014</v>
      </c>
      <c r="B24" s="8">
        <v>15000</v>
      </c>
      <c r="C24" s="10">
        <v>67.8</v>
      </c>
      <c r="D24" s="8" t="s">
        <v>183</v>
      </c>
      <c r="E24" s="10" t="s">
        <v>183</v>
      </c>
      <c r="F24" s="12">
        <v>7000</v>
      </c>
      <c r="G24" s="11">
        <v>32.200000000000003</v>
      </c>
      <c r="H24" s="8" t="s">
        <v>210</v>
      </c>
    </row>
    <row r="25" spans="1:8" x14ac:dyDescent="0.25">
      <c r="A25" s="7">
        <v>2015</v>
      </c>
      <c r="B25" s="8">
        <v>13000</v>
      </c>
      <c r="C25" s="10">
        <v>76.900000000000006</v>
      </c>
      <c r="D25" s="8" t="s">
        <v>183</v>
      </c>
      <c r="E25" s="10" t="s">
        <v>183</v>
      </c>
      <c r="F25" s="12">
        <v>4000</v>
      </c>
      <c r="G25" s="11">
        <v>21.1</v>
      </c>
      <c r="H25" s="8" t="s">
        <v>210</v>
      </c>
    </row>
    <row r="26" spans="1:8" x14ac:dyDescent="0.25">
      <c r="A26" s="7">
        <v>2016</v>
      </c>
      <c r="B26" s="8">
        <v>13000</v>
      </c>
      <c r="C26" s="10">
        <v>54.7</v>
      </c>
      <c r="D26" s="12">
        <v>1000</v>
      </c>
      <c r="E26" s="11">
        <v>9.8000000000000007</v>
      </c>
      <c r="F26" s="8">
        <v>9000</v>
      </c>
      <c r="G26" s="10">
        <v>39.299999999999997</v>
      </c>
      <c r="H26" s="8" t="s">
        <v>211</v>
      </c>
    </row>
    <row r="27" spans="1:8" x14ac:dyDescent="0.25">
      <c r="A27" s="7">
        <v>2017</v>
      </c>
      <c r="B27" s="8">
        <v>20000</v>
      </c>
      <c r="C27" s="10">
        <v>57.7</v>
      </c>
      <c r="D27" s="12">
        <v>2000</v>
      </c>
      <c r="E27" s="11">
        <v>8.1999999999999993</v>
      </c>
      <c r="F27" s="8">
        <v>14000</v>
      </c>
      <c r="G27" s="10">
        <v>37.1</v>
      </c>
      <c r="H27" s="8" t="s">
        <v>211</v>
      </c>
    </row>
    <row r="28" spans="1:8" x14ac:dyDescent="0.25">
      <c r="A28" s="7">
        <v>2018</v>
      </c>
      <c r="B28" s="8">
        <v>17000</v>
      </c>
      <c r="C28" s="10">
        <v>50.5</v>
      </c>
      <c r="D28" s="12">
        <v>1000</v>
      </c>
      <c r="E28" s="11">
        <v>5.6</v>
      </c>
      <c r="F28" s="8">
        <v>16000</v>
      </c>
      <c r="G28" s="10">
        <v>46.5</v>
      </c>
      <c r="H28" s="8" t="s">
        <v>211</v>
      </c>
    </row>
    <row r="29" spans="1:8" x14ac:dyDescent="0.25">
      <c r="A29" s="7">
        <v>2019</v>
      </c>
      <c r="B29" s="8">
        <v>17000</v>
      </c>
      <c r="C29" s="10">
        <v>62.3</v>
      </c>
      <c r="D29" s="12">
        <v>1000</v>
      </c>
      <c r="E29" s="11">
        <v>4.5999999999999996</v>
      </c>
      <c r="F29" s="8">
        <v>11000</v>
      </c>
      <c r="G29" s="10">
        <v>34.6</v>
      </c>
      <c r="H29" s="8" t="s">
        <v>211</v>
      </c>
    </row>
    <row r="30" spans="1:8" x14ac:dyDescent="0.25">
      <c r="A30" s="7">
        <v>2020</v>
      </c>
      <c r="B30" s="8">
        <v>22000</v>
      </c>
      <c r="C30" s="10">
        <v>67.099999999999994</v>
      </c>
      <c r="D30" s="12">
        <v>2000</v>
      </c>
      <c r="E30" s="11">
        <v>8.1999999999999993</v>
      </c>
      <c r="F30" s="8">
        <v>12000</v>
      </c>
      <c r="G30" s="10">
        <v>26.8</v>
      </c>
      <c r="H30" s="8" t="s">
        <v>211</v>
      </c>
    </row>
    <row r="31" spans="1:8" x14ac:dyDescent="0.25">
      <c r="A31" s="7">
        <v>2021</v>
      </c>
      <c r="B31" s="8">
        <v>23000</v>
      </c>
      <c r="C31" s="10">
        <v>59.6</v>
      </c>
      <c r="D31" s="12">
        <v>2000</v>
      </c>
      <c r="E31" s="11">
        <v>8.9</v>
      </c>
      <c r="F31" s="8">
        <v>15000</v>
      </c>
      <c r="G31" s="10">
        <v>34.6</v>
      </c>
      <c r="H31" s="8" t="s">
        <v>211</v>
      </c>
    </row>
    <row r="32" spans="1:8" x14ac:dyDescent="0.25">
      <c r="A32" s="7">
        <v>2022</v>
      </c>
      <c r="B32" s="8">
        <v>33000</v>
      </c>
      <c r="C32" s="10">
        <v>69.3</v>
      </c>
      <c r="D32" s="12">
        <v>2000</v>
      </c>
      <c r="E32" s="11">
        <v>4.9000000000000004</v>
      </c>
      <c r="F32" s="8">
        <v>15000</v>
      </c>
      <c r="G32" s="10">
        <v>27.1</v>
      </c>
      <c r="H32" s="8" t="s">
        <v>211</v>
      </c>
    </row>
    <row r="33" spans="1:8" x14ac:dyDescent="0.25">
      <c r="A33" s="7">
        <v>2023</v>
      </c>
      <c r="B33" s="8">
        <v>36000</v>
      </c>
      <c r="C33" s="10">
        <v>75.599999999999994</v>
      </c>
      <c r="D33" s="12">
        <v>1000</v>
      </c>
      <c r="E33" s="11">
        <v>2.1</v>
      </c>
      <c r="F33" s="8">
        <v>12000</v>
      </c>
      <c r="G33" s="10">
        <v>22.8</v>
      </c>
      <c r="H33" s="8" t="s">
        <v>211</v>
      </c>
    </row>
    <row r="34" spans="1:8" x14ac:dyDescent="0.25">
      <c r="A34" s="8"/>
      <c r="B34" s="8"/>
      <c r="C34" s="10"/>
      <c r="D34" s="8"/>
      <c r="E34" s="10"/>
      <c r="F34" s="8"/>
      <c r="G34" s="10"/>
    </row>
  </sheetData>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7"/>
  <sheetViews>
    <sheetView workbookViewId="0"/>
  </sheetViews>
  <sheetFormatPr defaultColWidth="10.90625" defaultRowHeight="15" x14ac:dyDescent="0.25"/>
  <cols>
    <col min="1" max="1" width="30.81640625" customWidth="1"/>
    <col min="2" max="2" width="110.81640625" customWidth="1"/>
  </cols>
  <sheetData>
    <row r="1" spans="1:2" ht="19.2" x14ac:dyDescent="0.35">
      <c r="A1" s="2" t="s">
        <v>107</v>
      </c>
    </row>
    <row r="2" spans="1:2" ht="15.6" x14ac:dyDescent="0.3">
      <c r="A2" s="5" t="s">
        <v>107</v>
      </c>
      <c r="B2" s="5" t="s">
        <v>212</v>
      </c>
    </row>
    <row r="3" spans="1:2" x14ac:dyDescent="0.25">
      <c r="A3" t="s">
        <v>213</v>
      </c>
      <c r="B3" s="4" t="s">
        <v>214</v>
      </c>
    </row>
    <row r="4" spans="1:2" x14ac:dyDescent="0.25">
      <c r="A4" t="s">
        <v>215</v>
      </c>
      <c r="B4" s="4" t="s">
        <v>216</v>
      </c>
    </row>
    <row r="5" spans="1:2" x14ac:dyDescent="0.25">
      <c r="A5" t="s">
        <v>217</v>
      </c>
      <c r="B5" s="4" t="s">
        <v>218</v>
      </c>
    </row>
    <row r="6" spans="1:2" x14ac:dyDescent="0.25">
      <c r="A6" s="17" t="s">
        <v>223</v>
      </c>
      <c r="B6" s="17" t="s">
        <v>222</v>
      </c>
    </row>
    <row r="7" spans="1:2" x14ac:dyDescent="0.25">
      <c r="B7" s="4"/>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3"/>
  <sheetViews>
    <sheetView workbookViewId="0"/>
  </sheetViews>
  <sheetFormatPr defaultColWidth="10.90625" defaultRowHeight="15" x14ac:dyDescent="0.25"/>
  <cols>
    <col min="1" max="1" width="20.81640625" customWidth="1"/>
    <col min="3" max="3" width="100.81640625" customWidth="1"/>
  </cols>
  <sheetData>
    <row r="1" spans="1:3" ht="19.2" x14ac:dyDescent="0.35">
      <c r="A1" s="2" t="s">
        <v>30</v>
      </c>
    </row>
    <row r="2" spans="1:3" ht="15.6" x14ac:dyDescent="0.3">
      <c r="A2" s="5" t="s">
        <v>31</v>
      </c>
      <c r="B2" s="5" t="s">
        <v>32</v>
      </c>
      <c r="C2" s="5" t="s">
        <v>33</v>
      </c>
    </row>
    <row r="3" spans="1:3" x14ac:dyDescent="0.25">
      <c r="A3" t="s">
        <v>34</v>
      </c>
      <c r="B3" s="1" t="str">
        <f>HYPERLINK("##Notes!A2", "Notes")</f>
        <v>Notes</v>
      </c>
      <c r="C3" t="s">
        <v>35</v>
      </c>
    </row>
    <row r="4" spans="1:3" x14ac:dyDescent="0.25">
      <c r="A4" t="s">
        <v>36</v>
      </c>
      <c r="B4" s="1" t="str">
        <f>HYPERLINK("##NI!A7", "1a")</f>
        <v>1a</v>
      </c>
      <c r="C4" t="s">
        <v>37</v>
      </c>
    </row>
    <row r="5" spans="1:3" x14ac:dyDescent="0.25">
      <c r="A5" t="s">
        <v>36</v>
      </c>
      <c r="B5" s="1" t="str">
        <f>HYPERLINK("##NI!A27", "1b")</f>
        <v>1b</v>
      </c>
      <c r="C5" t="s">
        <v>38</v>
      </c>
    </row>
    <row r="6" spans="1:3" x14ac:dyDescent="0.25">
      <c r="A6" t="s">
        <v>39</v>
      </c>
      <c r="B6" s="1" t="str">
        <f>HYPERLINK("##PC!A7", "2a")</f>
        <v>2a</v>
      </c>
      <c r="C6" t="s">
        <v>40</v>
      </c>
    </row>
    <row r="7" spans="1:3" x14ac:dyDescent="0.25">
      <c r="A7" t="s">
        <v>39</v>
      </c>
      <c r="B7" s="1" t="str">
        <f>HYPERLINK("##PC!A19", "2b")</f>
        <v>2b</v>
      </c>
      <c r="C7" t="s">
        <v>41</v>
      </c>
    </row>
    <row r="8" spans="1:3" x14ac:dyDescent="0.25">
      <c r="A8" t="s">
        <v>39</v>
      </c>
      <c r="B8" s="1" t="str">
        <f>HYPERLINK("##PC!A31", "2c")</f>
        <v>2c</v>
      </c>
      <c r="C8" t="s">
        <v>42</v>
      </c>
    </row>
    <row r="9" spans="1:3" x14ac:dyDescent="0.25">
      <c r="A9" t="s">
        <v>39</v>
      </c>
      <c r="B9" s="1" t="str">
        <f>HYPERLINK("##PC!A43", "2d")</f>
        <v>2d</v>
      </c>
      <c r="C9" t="s">
        <v>43</v>
      </c>
    </row>
    <row r="10" spans="1:3" x14ac:dyDescent="0.25">
      <c r="A10" t="s">
        <v>39</v>
      </c>
      <c r="B10" s="1" t="str">
        <f>HYPERLINK("##PC!A55", "2e")</f>
        <v>2e</v>
      </c>
      <c r="C10" t="s">
        <v>44</v>
      </c>
    </row>
    <row r="11" spans="1:3" x14ac:dyDescent="0.25">
      <c r="A11" t="s">
        <v>39</v>
      </c>
      <c r="B11" s="1" t="str">
        <f>HYPERLINK("##PC!A67", "2f")</f>
        <v>2f</v>
      </c>
      <c r="C11" t="s">
        <v>45</v>
      </c>
    </row>
    <row r="12" spans="1:3" x14ac:dyDescent="0.25">
      <c r="A12" t="s">
        <v>39</v>
      </c>
      <c r="B12" s="1" t="str">
        <f>HYPERLINK("##PC!A79", "2g")</f>
        <v>2g</v>
      </c>
      <c r="C12" t="s">
        <v>46</v>
      </c>
    </row>
    <row r="13" spans="1:3" x14ac:dyDescent="0.25">
      <c r="A13" t="s">
        <v>39</v>
      </c>
      <c r="B13" s="1" t="str">
        <f>HYPERLINK("##PC!A91", "2h")</f>
        <v>2h</v>
      </c>
      <c r="C13" t="s">
        <v>47</v>
      </c>
    </row>
    <row r="14" spans="1:3" x14ac:dyDescent="0.25">
      <c r="A14" t="s">
        <v>39</v>
      </c>
      <c r="B14" s="1" t="str">
        <f>HYPERLINK("##PC!A103", "2i")</f>
        <v>2i</v>
      </c>
      <c r="C14" t="s">
        <v>48</v>
      </c>
    </row>
    <row r="15" spans="1:3" x14ac:dyDescent="0.25">
      <c r="A15" t="s">
        <v>39</v>
      </c>
      <c r="B15" s="1" t="str">
        <f>HYPERLINK("##PC!A115", "2j")</f>
        <v>2j</v>
      </c>
      <c r="C15" t="s">
        <v>49</v>
      </c>
    </row>
    <row r="16" spans="1:3" x14ac:dyDescent="0.25">
      <c r="A16" t="s">
        <v>39</v>
      </c>
      <c r="B16" s="1" t="str">
        <f>HYPERLINK("##PC!A127", "2k")</f>
        <v>2k</v>
      </c>
      <c r="C16" t="s">
        <v>50</v>
      </c>
    </row>
    <row r="17" spans="1:3" x14ac:dyDescent="0.25">
      <c r="A17" t="s">
        <v>39</v>
      </c>
      <c r="B17" s="1" t="str">
        <f>HYPERLINK("##PC!A139", "2l")</f>
        <v>2l</v>
      </c>
      <c r="C17" t="s">
        <v>51</v>
      </c>
    </row>
    <row r="18" spans="1:3" x14ac:dyDescent="0.25">
      <c r="A18" t="s">
        <v>39</v>
      </c>
      <c r="B18" s="1" t="str">
        <f>HYPERLINK("##PC!A151", "2m")</f>
        <v>2m</v>
      </c>
      <c r="C18" t="s">
        <v>52</v>
      </c>
    </row>
    <row r="19" spans="1:3" x14ac:dyDescent="0.25">
      <c r="A19" t="s">
        <v>39</v>
      </c>
      <c r="B19" s="1" t="str">
        <f>HYPERLINK("##PC!A163", "2n")</f>
        <v>2n</v>
      </c>
      <c r="C19" t="s">
        <v>53</v>
      </c>
    </row>
    <row r="20" spans="1:3" x14ac:dyDescent="0.25">
      <c r="A20" t="s">
        <v>39</v>
      </c>
      <c r="B20" s="1" t="str">
        <f>HYPERLINK("##PC!A175", "2o")</f>
        <v>2o</v>
      </c>
      <c r="C20" t="s">
        <v>54</v>
      </c>
    </row>
    <row r="21" spans="1:3" x14ac:dyDescent="0.25">
      <c r="A21" t="s">
        <v>39</v>
      </c>
      <c r="B21" s="1" t="str">
        <f>HYPERLINK("##PC!A187", "2p")</f>
        <v>2p</v>
      </c>
      <c r="C21" t="s">
        <v>55</v>
      </c>
    </row>
    <row r="22" spans="1:3" x14ac:dyDescent="0.25">
      <c r="A22" t="s">
        <v>39</v>
      </c>
      <c r="B22" s="1" t="str">
        <f>HYPERLINK("##PC!A199", "2q")</f>
        <v>2q</v>
      </c>
      <c r="C22" t="s">
        <v>56</v>
      </c>
    </row>
    <row r="23" spans="1:3" x14ac:dyDescent="0.25">
      <c r="A23" t="s">
        <v>39</v>
      </c>
      <c r="B23" s="1" t="str">
        <f>HYPERLINK("##PC!A211", "2r")</f>
        <v>2r</v>
      </c>
      <c r="C23" t="s">
        <v>57</v>
      </c>
    </row>
    <row r="24" spans="1:3" x14ac:dyDescent="0.25">
      <c r="A24" t="s">
        <v>58</v>
      </c>
      <c r="B24" s="1" t="str">
        <f>HYPERLINK("##LGD!A7", "3a")</f>
        <v>3a</v>
      </c>
      <c r="C24" t="s">
        <v>59</v>
      </c>
    </row>
    <row r="25" spans="1:3" x14ac:dyDescent="0.25">
      <c r="A25" t="s">
        <v>58</v>
      </c>
      <c r="B25" s="1" t="str">
        <f>HYPERLINK("##LGD!A24", "3b")</f>
        <v>3b</v>
      </c>
      <c r="C25" t="s">
        <v>60</v>
      </c>
    </row>
    <row r="26" spans="1:3" x14ac:dyDescent="0.25">
      <c r="A26" t="s">
        <v>58</v>
      </c>
      <c r="B26" s="1" t="str">
        <f>HYPERLINK("##LGD!A41", "3c")</f>
        <v>3c</v>
      </c>
      <c r="C26" t="s">
        <v>61</v>
      </c>
    </row>
    <row r="27" spans="1:3" x14ac:dyDescent="0.25">
      <c r="A27" t="s">
        <v>58</v>
      </c>
      <c r="B27" s="1" t="str">
        <f>HYPERLINK("##LGD!A58", "3d")</f>
        <v>3d</v>
      </c>
      <c r="C27" t="s">
        <v>62</v>
      </c>
    </row>
    <row r="28" spans="1:3" x14ac:dyDescent="0.25">
      <c r="A28" t="s">
        <v>58</v>
      </c>
      <c r="B28" s="1" t="str">
        <f>HYPERLINK("##LGD!A75", "3e")</f>
        <v>3e</v>
      </c>
      <c r="C28" t="s">
        <v>63</v>
      </c>
    </row>
    <row r="29" spans="1:3" x14ac:dyDescent="0.25">
      <c r="A29" t="s">
        <v>58</v>
      </c>
      <c r="B29" s="1" t="str">
        <f>HYPERLINK("##LGD!A92", "3f")</f>
        <v>3f</v>
      </c>
      <c r="C29" t="s">
        <v>64</v>
      </c>
    </row>
    <row r="30" spans="1:3" x14ac:dyDescent="0.25">
      <c r="A30" t="s">
        <v>58</v>
      </c>
      <c r="B30" s="1" t="str">
        <f>HYPERLINK("##LGD!A109", "3g")</f>
        <v>3g</v>
      </c>
      <c r="C30" t="s">
        <v>65</v>
      </c>
    </row>
    <row r="31" spans="1:3" x14ac:dyDescent="0.25">
      <c r="A31" t="s">
        <v>58</v>
      </c>
      <c r="B31" s="1" t="str">
        <f>HYPERLINK("##LGD!A126", "3h")</f>
        <v>3h</v>
      </c>
      <c r="C31" t="s">
        <v>66</v>
      </c>
    </row>
    <row r="32" spans="1:3" x14ac:dyDescent="0.25">
      <c r="A32" t="s">
        <v>58</v>
      </c>
      <c r="B32" s="1" t="str">
        <f>HYPERLINK("##LGD!A143", "3i")</f>
        <v>3i</v>
      </c>
      <c r="C32" t="s">
        <v>67</v>
      </c>
    </row>
    <row r="33" spans="1:3" x14ac:dyDescent="0.25">
      <c r="A33" t="s">
        <v>58</v>
      </c>
      <c r="B33" s="1" t="str">
        <f>HYPERLINK("##LGD!A160", "3j")</f>
        <v>3j</v>
      </c>
      <c r="C33" t="s">
        <v>68</v>
      </c>
    </row>
    <row r="34" spans="1:3" x14ac:dyDescent="0.25">
      <c r="A34" t="s">
        <v>58</v>
      </c>
      <c r="B34" s="1" t="str">
        <f>HYPERLINK("##LGD!A177", "3k")</f>
        <v>3k</v>
      </c>
      <c r="C34" t="s">
        <v>69</v>
      </c>
    </row>
    <row r="35" spans="1:3" x14ac:dyDescent="0.25">
      <c r="A35" t="s">
        <v>70</v>
      </c>
      <c r="B35" s="1" t="str">
        <f>HYPERLINK("##Deprivation!A7", "4a")</f>
        <v>4a</v>
      </c>
      <c r="C35" t="s">
        <v>71</v>
      </c>
    </row>
    <row r="36" spans="1:3" x14ac:dyDescent="0.25">
      <c r="A36" t="s">
        <v>70</v>
      </c>
      <c r="B36" s="1" t="str">
        <f>HYPERLINK("##Deprivation!A19", "4b")</f>
        <v>4b</v>
      </c>
      <c r="C36" t="s">
        <v>72</v>
      </c>
    </row>
    <row r="37" spans="1:3" x14ac:dyDescent="0.25">
      <c r="A37" t="s">
        <v>70</v>
      </c>
      <c r="B37" s="1" t="str">
        <f>HYPERLINK("##Deprivation!A31", "4c")</f>
        <v>4c</v>
      </c>
      <c r="C37" t="s">
        <v>73</v>
      </c>
    </row>
    <row r="38" spans="1:3" x14ac:dyDescent="0.25">
      <c r="A38" t="s">
        <v>70</v>
      </c>
      <c r="B38" s="1" t="str">
        <f>HYPERLINK("##Deprivation!A43", "4d")</f>
        <v>4d</v>
      </c>
      <c r="C38" t="s">
        <v>74</v>
      </c>
    </row>
    <row r="39" spans="1:3" x14ac:dyDescent="0.25">
      <c r="A39" t="s">
        <v>70</v>
      </c>
      <c r="B39" s="1" t="str">
        <f>HYPERLINK("##Deprivation!A53", "4e")</f>
        <v>4e</v>
      </c>
      <c r="C39" t="s">
        <v>75</v>
      </c>
    </row>
    <row r="40" spans="1:3" x14ac:dyDescent="0.25">
      <c r="A40" t="s">
        <v>76</v>
      </c>
      <c r="B40" s="1" t="str">
        <f>HYPERLINK("##Urban_rural!A7", "5a")</f>
        <v>5a</v>
      </c>
      <c r="C40" t="s">
        <v>77</v>
      </c>
    </row>
    <row r="41" spans="1:3" x14ac:dyDescent="0.25">
      <c r="A41" t="s">
        <v>76</v>
      </c>
      <c r="B41" s="1" t="str">
        <f>HYPERLINK("##Urban_rural!A19", "5b")</f>
        <v>5b</v>
      </c>
      <c r="C41" t="s">
        <v>78</v>
      </c>
    </row>
    <row r="42" spans="1:3" x14ac:dyDescent="0.25">
      <c r="A42" t="s">
        <v>79</v>
      </c>
      <c r="B42" s="1" t="str">
        <f>HYPERLINK("##Sex!A7", "6a")</f>
        <v>6a</v>
      </c>
      <c r="C42" t="s">
        <v>80</v>
      </c>
    </row>
    <row r="43" spans="1:3" x14ac:dyDescent="0.25">
      <c r="A43" t="s">
        <v>79</v>
      </c>
      <c r="B43" s="1" t="str">
        <f>HYPERLINK("##Sex!A27", "6b")</f>
        <v>6b</v>
      </c>
      <c r="C43" t="s">
        <v>81</v>
      </c>
    </row>
    <row r="44" spans="1:3" x14ac:dyDescent="0.25">
      <c r="A44" t="s">
        <v>82</v>
      </c>
      <c r="B44" s="1" t="str">
        <f>HYPERLINK("##Age!A7", "7a")</f>
        <v>7a</v>
      </c>
      <c r="C44" t="s">
        <v>83</v>
      </c>
    </row>
    <row r="45" spans="1:3" x14ac:dyDescent="0.25">
      <c r="A45" t="s">
        <v>82</v>
      </c>
      <c r="B45" s="1" t="str">
        <f>HYPERLINK("##Age!A27", "7b")</f>
        <v>7b</v>
      </c>
      <c r="C45" t="s">
        <v>84</v>
      </c>
    </row>
    <row r="46" spans="1:3" x14ac:dyDescent="0.25">
      <c r="A46" t="s">
        <v>82</v>
      </c>
      <c r="B46" s="1" t="str">
        <f>HYPERLINK("##Age!A47", "7c")</f>
        <v>7c</v>
      </c>
      <c r="C46" t="s">
        <v>85</v>
      </c>
    </row>
    <row r="47" spans="1:3" x14ac:dyDescent="0.25">
      <c r="A47" t="s">
        <v>82</v>
      </c>
      <c r="B47" s="1" t="str">
        <f>HYPERLINK("##Age!A67", "7d")</f>
        <v>7d</v>
      </c>
      <c r="C47" t="s">
        <v>86</v>
      </c>
    </row>
    <row r="48" spans="1:3" x14ac:dyDescent="0.25">
      <c r="A48" t="s">
        <v>82</v>
      </c>
      <c r="B48" s="1" t="str">
        <f>HYPERLINK("##Age!A87", "7e")</f>
        <v>7e</v>
      </c>
      <c r="C48" t="s">
        <v>87</v>
      </c>
    </row>
    <row r="49" spans="1:3" x14ac:dyDescent="0.25">
      <c r="A49" t="s">
        <v>88</v>
      </c>
      <c r="B49" s="1" t="str">
        <f>HYPERLINK("##Marital_status!A7", "8a")</f>
        <v>8a</v>
      </c>
      <c r="C49" t="s">
        <v>89</v>
      </c>
    </row>
    <row r="50" spans="1:3" x14ac:dyDescent="0.25">
      <c r="A50" t="s">
        <v>88</v>
      </c>
      <c r="B50" s="1" t="str">
        <f>HYPERLINK("##Marital_status!A27", "8b")</f>
        <v>8b</v>
      </c>
      <c r="C50" t="s">
        <v>90</v>
      </c>
    </row>
    <row r="51" spans="1:3" x14ac:dyDescent="0.25">
      <c r="A51" t="s">
        <v>88</v>
      </c>
      <c r="B51" s="1" t="str">
        <f>HYPERLINK("##Marital_status!A47", "8c")</f>
        <v>8c</v>
      </c>
      <c r="C51" t="s">
        <v>91</v>
      </c>
    </row>
    <row r="52" spans="1:3" x14ac:dyDescent="0.25">
      <c r="A52" t="s">
        <v>88</v>
      </c>
      <c r="B52" s="1" t="str">
        <f>HYPERLINK("##Marital_status!A67", "8d")</f>
        <v>8d</v>
      </c>
      <c r="C52" t="s">
        <v>92</v>
      </c>
    </row>
    <row r="53" spans="1:3" x14ac:dyDescent="0.25">
      <c r="A53" t="s">
        <v>88</v>
      </c>
      <c r="B53" s="1" t="str">
        <f>HYPERLINK("##Marital_status!A87", "8e")</f>
        <v>8e</v>
      </c>
      <c r="C53" t="s">
        <v>93</v>
      </c>
    </row>
    <row r="54" spans="1:3" x14ac:dyDescent="0.25">
      <c r="A54" t="s">
        <v>94</v>
      </c>
      <c r="B54" s="1" t="str">
        <f>HYPERLINK("##Religion!A7", "9a")</f>
        <v>9a</v>
      </c>
      <c r="C54" t="s">
        <v>95</v>
      </c>
    </row>
    <row r="55" spans="1:3" x14ac:dyDescent="0.25">
      <c r="A55" t="s">
        <v>94</v>
      </c>
      <c r="B55" s="1" t="str">
        <f>HYPERLINK("##Religion!A27", "9b")</f>
        <v>9b</v>
      </c>
      <c r="C55" t="s">
        <v>96</v>
      </c>
    </row>
    <row r="56" spans="1:3" x14ac:dyDescent="0.25">
      <c r="A56" t="s">
        <v>94</v>
      </c>
      <c r="B56" s="1" t="str">
        <f>HYPERLINK("##Religion!A47", "9c")</f>
        <v>9c</v>
      </c>
      <c r="C56" t="s">
        <v>97</v>
      </c>
    </row>
    <row r="57" spans="1:3" x14ac:dyDescent="0.25">
      <c r="A57" t="s">
        <v>98</v>
      </c>
      <c r="B57" s="1" t="str">
        <f>HYPERLINK("##Disability!A7", "10a")</f>
        <v>10a</v>
      </c>
      <c r="C57" t="s">
        <v>99</v>
      </c>
    </row>
    <row r="58" spans="1:3" x14ac:dyDescent="0.25">
      <c r="A58" t="s">
        <v>98</v>
      </c>
      <c r="B58" s="1" t="str">
        <f>HYPERLINK("##Disability!A19", "10b")</f>
        <v>10b</v>
      </c>
      <c r="C58" t="s">
        <v>100</v>
      </c>
    </row>
    <row r="59" spans="1:3" x14ac:dyDescent="0.25">
      <c r="A59" t="s">
        <v>6</v>
      </c>
      <c r="B59" s="1" t="str">
        <f>HYPERLINK("##Dependents!A7", "11a")</f>
        <v>11a</v>
      </c>
      <c r="C59" t="s">
        <v>101</v>
      </c>
    </row>
    <row r="60" spans="1:3" x14ac:dyDescent="0.25">
      <c r="A60" t="s">
        <v>6</v>
      </c>
      <c r="B60" s="1" t="str">
        <f>HYPERLINK("##Dependents!A27", "11b")</f>
        <v>11b</v>
      </c>
      <c r="C60" t="s">
        <v>102</v>
      </c>
    </row>
    <row r="61" spans="1:3" x14ac:dyDescent="0.25">
      <c r="A61" t="s">
        <v>103</v>
      </c>
      <c r="B61" s="1" t="str">
        <f>HYPERLINK("##Racial_group!A7", "12a")</f>
        <v>12a</v>
      </c>
      <c r="C61" t="s">
        <v>104</v>
      </c>
    </row>
    <row r="62" spans="1:3" x14ac:dyDescent="0.25">
      <c r="A62" t="s">
        <v>103</v>
      </c>
      <c r="B62" s="1" t="str">
        <f>HYPERLINK("##Racial_group!A20", "12b")</f>
        <v>12b</v>
      </c>
      <c r="C62" t="s">
        <v>105</v>
      </c>
    </row>
    <row r="63" spans="1:3" x14ac:dyDescent="0.25">
      <c r="A63" t="s">
        <v>106</v>
      </c>
      <c r="B63" s="1" t="str">
        <f>HYPERLINK("##Data_not_available!A3", "DNA")</f>
        <v>DNA</v>
      </c>
      <c r="C63" t="s">
        <v>107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heetViews>
  <sheetFormatPr defaultColWidth="10.90625" defaultRowHeight="15" x14ac:dyDescent="0.25"/>
  <cols>
    <col min="2" max="2" width="110.81640625" customWidth="1"/>
  </cols>
  <sheetData>
    <row r="1" spans="1:2" ht="19.2" x14ac:dyDescent="0.35">
      <c r="A1" s="2" t="s">
        <v>35</v>
      </c>
    </row>
    <row r="2" spans="1:2" ht="31.2" x14ac:dyDescent="0.3">
      <c r="A2" s="5" t="s">
        <v>108</v>
      </c>
      <c r="B2" s="5" t="s">
        <v>109</v>
      </c>
    </row>
    <row r="3" spans="1:2" ht="90" x14ac:dyDescent="0.25">
      <c r="A3" s="13" t="s">
        <v>110</v>
      </c>
      <c r="B3" s="4" t="s">
        <v>111</v>
      </c>
    </row>
    <row r="4" spans="1:2" ht="30" x14ac:dyDescent="0.25">
      <c r="A4" s="13" t="s">
        <v>112</v>
      </c>
      <c r="B4" s="4" t="s">
        <v>113</v>
      </c>
    </row>
    <row r="5" spans="1:2" ht="45" x14ac:dyDescent="0.25">
      <c r="A5" s="13" t="s">
        <v>114</v>
      </c>
      <c r="B5" s="4" t="s">
        <v>115</v>
      </c>
    </row>
    <row r="6" spans="1:2" ht="30" x14ac:dyDescent="0.25">
      <c r="A6" s="13" t="s">
        <v>116</v>
      </c>
      <c r="B6" s="4" t="s">
        <v>117</v>
      </c>
    </row>
    <row r="7" spans="1:2" ht="45" x14ac:dyDescent="0.25">
      <c r="A7" s="13" t="s">
        <v>118</v>
      </c>
      <c r="B7" s="4" t="s">
        <v>119</v>
      </c>
    </row>
    <row r="8" spans="1:2" ht="30" x14ac:dyDescent="0.25">
      <c r="A8" s="13" t="s">
        <v>120</v>
      </c>
      <c r="B8" s="4" t="s">
        <v>121</v>
      </c>
    </row>
    <row r="9" spans="1:2" ht="60" x14ac:dyDescent="0.25">
      <c r="A9" s="13" t="s">
        <v>122</v>
      </c>
      <c r="B9" s="4" t="s">
        <v>123</v>
      </c>
    </row>
    <row r="10" spans="1:2" ht="75" x14ac:dyDescent="0.25">
      <c r="A10" s="13" t="s">
        <v>124</v>
      </c>
      <c r="B10" s="4" t="s">
        <v>125</v>
      </c>
    </row>
    <row r="11" spans="1:2" ht="45" x14ac:dyDescent="0.25">
      <c r="A11" s="13" t="s">
        <v>126</v>
      </c>
      <c r="B11" s="4" t="s">
        <v>127</v>
      </c>
    </row>
    <row r="12" spans="1:2" ht="30" x14ac:dyDescent="0.25">
      <c r="A12" s="13" t="s">
        <v>128</v>
      </c>
      <c r="B12" s="4" t="s">
        <v>129</v>
      </c>
    </row>
    <row r="13" spans="1:2" ht="210" x14ac:dyDescent="0.25">
      <c r="A13" s="13" t="s">
        <v>130</v>
      </c>
      <c r="B13" s="4" t="s">
        <v>131</v>
      </c>
    </row>
    <row r="14" spans="1:2" ht="180" x14ac:dyDescent="0.25">
      <c r="A14" s="13" t="s">
        <v>132</v>
      </c>
      <c r="B14" s="4" t="s">
        <v>133</v>
      </c>
    </row>
    <row r="15" spans="1:2" ht="60" x14ac:dyDescent="0.25">
      <c r="A15" s="13" t="s">
        <v>134</v>
      </c>
      <c r="B15" s="4" t="s">
        <v>219</v>
      </c>
    </row>
    <row r="16" spans="1:2" ht="180" x14ac:dyDescent="0.25">
      <c r="A16" s="13" t="s">
        <v>135</v>
      </c>
      <c r="B16" s="4" t="s">
        <v>136</v>
      </c>
    </row>
    <row r="17" spans="1:2" ht="90" x14ac:dyDescent="0.25">
      <c r="A17" s="13" t="s">
        <v>137</v>
      </c>
      <c r="B17" s="4" t="s">
        <v>138</v>
      </c>
    </row>
    <row r="18" spans="1:2" x14ac:dyDescent="0.25">
      <c r="B18" s="4"/>
    </row>
    <row r="19" spans="1:2" x14ac:dyDescent="0.25">
      <c r="B19" s="4"/>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7"/>
  <sheetViews>
    <sheetView workbookViewId="0"/>
  </sheetViews>
  <sheetFormatPr defaultColWidth="10.90625" defaultRowHeight="15" x14ac:dyDescent="0.25"/>
  <cols>
    <col min="1" max="1" width="21.81640625" customWidth="1"/>
    <col min="2" max="12" width="14.81640625" customWidth="1"/>
  </cols>
  <sheetData>
    <row r="1" spans="1:10" ht="19.2" x14ac:dyDescent="0.35">
      <c r="A1" s="2" t="s">
        <v>139</v>
      </c>
    </row>
    <row r="2" spans="1:10" x14ac:dyDescent="0.25">
      <c r="A2" t="s">
        <v>140</v>
      </c>
    </row>
    <row r="3" spans="1:10" x14ac:dyDescent="0.25">
      <c r="A3" t="s">
        <v>141</v>
      </c>
    </row>
    <row r="4" spans="1:10" x14ac:dyDescent="0.25">
      <c r="A4" t="s">
        <v>142</v>
      </c>
    </row>
    <row r="5" spans="1:10" x14ac:dyDescent="0.25">
      <c r="A5" t="s">
        <v>143</v>
      </c>
    </row>
    <row r="6" spans="1:10" x14ac:dyDescent="0.25">
      <c r="A6" t="s">
        <v>144</v>
      </c>
    </row>
    <row r="7" spans="1:10" ht="15.6" x14ac:dyDescent="0.3">
      <c r="A7" s="3" t="s">
        <v>37</v>
      </c>
    </row>
    <row r="8" spans="1:10" ht="93.6" x14ac:dyDescent="0.3">
      <c r="A8" s="19" t="s">
        <v>145</v>
      </c>
      <c r="B8" s="6" t="s">
        <v>146</v>
      </c>
      <c r="C8" s="6" t="s">
        <v>147</v>
      </c>
      <c r="D8" s="6" t="s">
        <v>148</v>
      </c>
      <c r="E8" s="6" t="s">
        <v>149</v>
      </c>
      <c r="F8" s="6" t="s">
        <v>150</v>
      </c>
      <c r="G8" s="6" t="s">
        <v>151</v>
      </c>
      <c r="H8" s="6" t="s">
        <v>152</v>
      </c>
      <c r="I8" s="6" t="s">
        <v>153</v>
      </c>
      <c r="J8" s="6" t="s">
        <v>154</v>
      </c>
    </row>
    <row r="9" spans="1:10" x14ac:dyDescent="0.25">
      <c r="A9" s="7">
        <v>2006</v>
      </c>
      <c r="B9" s="8">
        <v>765000</v>
      </c>
      <c r="C9" s="8">
        <v>748000</v>
      </c>
      <c r="D9" s="8">
        <v>782000</v>
      </c>
      <c r="E9" s="8">
        <v>39000</v>
      </c>
      <c r="F9" s="8">
        <v>33000</v>
      </c>
      <c r="G9" s="8">
        <v>45000</v>
      </c>
      <c r="H9" s="8">
        <v>541000</v>
      </c>
      <c r="I9" s="8">
        <v>525000</v>
      </c>
      <c r="J9" s="8">
        <v>558000</v>
      </c>
    </row>
    <row r="10" spans="1:10" x14ac:dyDescent="0.25">
      <c r="A10" s="7">
        <v>2007</v>
      </c>
      <c r="B10" s="8">
        <v>793000</v>
      </c>
      <c r="C10" s="8">
        <v>775000</v>
      </c>
      <c r="D10" s="8">
        <v>810000</v>
      </c>
      <c r="E10" s="8">
        <v>34000</v>
      </c>
      <c r="F10" s="8">
        <v>28000</v>
      </c>
      <c r="G10" s="8">
        <v>39000</v>
      </c>
      <c r="H10" s="8">
        <v>538000</v>
      </c>
      <c r="I10" s="8">
        <v>521000</v>
      </c>
      <c r="J10" s="8">
        <v>555000</v>
      </c>
    </row>
    <row r="11" spans="1:10" x14ac:dyDescent="0.25">
      <c r="A11" s="7">
        <v>2008</v>
      </c>
      <c r="B11" s="8">
        <v>794000</v>
      </c>
      <c r="C11" s="8">
        <v>776000</v>
      </c>
      <c r="D11" s="8">
        <v>811000</v>
      </c>
      <c r="E11" s="8">
        <v>32000</v>
      </c>
      <c r="F11" s="8">
        <v>27000</v>
      </c>
      <c r="G11" s="8">
        <v>38000</v>
      </c>
      <c r="H11" s="8">
        <v>554000</v>
      </c>
      <c r="I11" s="8">
        <v>537000</v>
      </c>
      <c r="J11" s="8">
        <v>571000</v>
      </c>
    </row>
    <row r="12" spans="1:10" x14ac:dyDescent="0.25">
      <c r="A12" s="7">
        <v>2009</v>
      </c>
      <c r="B12" s="8">
        <v>767000</v>
      </c>
      <c r="C12" s="8">
        <v>749000</v>
      </c>
      <c r="D12" s="8">
        <v>785000</v>
      </c>
      <c r="E12" s="8">
        <v>55000</v>
      </c>
      <c r="F12" s="8">
        <v>47000</v>
      </c>
      <c r="G12" s="8">
        <v>62000</v>
      </c>
      <c r="H12" s="8">
        <v>572000</v>
      </c>
      <c r="I12" s="8">
        <v>554000</v>
      </c>
      <c r="J12" s="8">
        <v>590000</v>
      </c>
    </row>
    <row r="13" spans="1:10" x14ac:dyDescent="0.25">
      <c r="A13" s="7">
        <v>2010</v>
      </c>
      <c r="B13" s="8">
        <v>777000</v>
      </c>
      <c r="C13" s="8">
        <v>758000</v>
      </c>
      <c r="D13" s="8">
        <v>796000</v>
      </c>
      <c r="E13" s="8">
        <v>59000</v>
      </c>
      <c r="F13" s="8">
        <v>51000</v>
      </c>
      <c r="G13" s="8">
        <v>66000</v>
      </c>
      <c r="H13" s="8">
        <v>569000</v>
      </c>
      <c r="I13" s="8">
        <v>550000</v>
      </c>
      <c r="J13" s="8">
        <v>588000</v>
      </c>
    </row>
    <row r="14" spans="1:10" x14ac:dyDescent="0.25">
      <c r="A14" s="7">
        <v>2011</v>
      </c>
      <c r="B14" s="8">
        <v>797000</v>
      </c>
      <c r="C14" s="8">
        <v>778000</v>
      </c>
      <c r="D14" s="8">
        <v>816000</v>
      </c>
      <c r="E14" s="8">
        <v>62000</v>
      </c>
      <c r="F14" s="8">
        <v>54000</v>
      </c>
      <c r="G14" s="8">
        <v>70000</v>
      </c>
      <c r="H14" s="8">
        <v>555000</v>
      </c>
      <c r="I14" s="8">
        <v>536000</v>
      </c>
      <c r="J14" s="8">
        <v>573000</v>
      </c>
    </row>
    <row r="15" spans="1:10" x14ac:dyDescent="0.25">
      <c r="A15" s="7">
        <v>2012</v>
      </c>
      <c r="B15" s="8">
        <v>795000</v>
      </c>
      <c r="C15" s="8">
        <v>776000</v>
      </c>
      <c r="D15" s="8">
        <v>814000</v>
      </c>
      <c r="E15" s="8">
        <v>63000</v>
      </c>
      <c r="F15" s="8">
        <v>55000</v>
      </c>
      <c r="G15" s="8">
        <v>70000</v>
      </c>
      <c r="H15" s="8">
        <v>562000</v>
      </c>
      <c r="I15" s="8">
        <v>543000</v>
      </c>
      <c r="J15" s="8">
        <v>581000</v>
      </c>
    </row>
    <row r="16" spans="1:10" x14ac:dyDescent="0.25">
      <c r="A16" s="7">
        <v>2013</v>
      </c>
      <c r="B16" s="8">
        <v>801000</v>
      </c>
      <c r="C16" s="8">
        <v>782000</v>
      </c>
      <c r="D16" s="8">
        <v>820000</v>
      </c>
      <c r="E16" s="8">
        <v>63000</v>
      </c>
      <c r="F16" s="8">
        <v>55000</v>
      </c>
      <c r="G16" s="8">
        <v>71000</v>
      </c>
      <c r="H16" s="8">
        <v>561000</v>
      </c>
      <c r="I16" s="8">
        <v>542000</v>
      </c>
      <c r="J16" s="8">
        <v>580000</v>
      </c>
    </row>
    <row r="17" spans="1:10" x14ac:dyDescent="0.25">
      <c r="A17" s="7">
        <v>2014</v>
      </c>
      <c r="B17" s="8">
        <v>808000</v>
      </c>
      <c r="C17" s="8">
        <v>788000</v>
      </c>
      <c r="D17" s="8">
        <v>828000</v>
      </c>
      <c r="E17" s="8">
        <v>55000</v>
      </c>
      <c r="F17" s="8">
        <v>48000</v>
      </c>
      <c r="G17" s="8">
        <v>63000</v>
      </c>
      <c r="H17" s="8">
        <v>571000</v>
      </c>
      <c r="I17" s="8">
        <v>552000</v>
      </c>
      <c r="J17" s="8">
        <v>591000</v>
      </c>
    </row>
    <row r="18" spans="1:10" x14ac:dyDescent="0.25">
      <c r="A18" s="7">
        <v>2015</v>
      </c>
      <c r="B18" s="8">
        <v>823000</v>
      </c>
      <c r="C18" s="8">
        <v>802000</v>
      </c>
      <c r="D18" s="8">
        <v>843000</v>
      </c>
      <c r="E18" s="8">
        <v>52000</v>
      </c>
      <c r="F18" s="8">
        <v>44000</v>
      </c>
      <c r="G18" s="8">
        <v>60000</v>
      </c>
      <c r="H18" s="8">
        <v>569000</v>
      </c>
      <c r="I18" s="8">
        <v>549000</v>
      </c>
      <c r="J18" s="8">
        <v>589000</v>
      </c>
    </row>
    <row r="19" spans="1:10" x14ac:dyDescent="0.25">
      <c r="A19" s="7">
        <v>2016</v>
      </c>
      <c r="B19" s="8">
        <v>835000</v>
      </c>
      <c r="C19" s="8">
        <v>815000</v>
      </c>
      <c r="D19" s="8">
        <v>855000</v>
      </c>
      <c r="E19" s="8">
        <v>54000</v>
      </c>
      <c r="F19" s="8">
        <v>47000</v>
      </c>
      <c r="G19" s="8">
        <v>62000</v>
      </c>
      <c r="H19" s="8">
        <v>563000</v>
      </c>
      <c r="I19" s="8">
        <v>543000</v>
      </c>
      <c r="J19" s="8">
        <v>582000</v>
      </c>
    </row>
    <row r="20" spans="1:10" x14ac:dyDescent="0.25">
      <c r="A20" s="7">
        <v>2017</v>
      </c>
      <c r="B20" s="8">
        <v>833000</v>
      </c>
      <c r="C20" s="8">
        <v>813000</v>
      </c>
      <c r="D20" s="8">
        <v>853000</v>
      </c>
      <c r="E20" s="8">
        <v>38000</v>
      </c>
      <c r="F20" s="8">
        <v>32000</v>
      </c>
      <c r="G20" s="8">
        <v>45000</v>
      </c>
      <c r="H20" s="8">
        <v>586000</v>
      </c>
      <c r="I20" s="8">
        <v>566000</v>
      </c>
      <c r="J20" s="8">
        <v>605000</v>
      </c>
    </row>
    <row r="21" spans="1:10" x14ac:dyDescent="0.25">
      <c r="A21" s="7">
        <v>2018</v>
      </c>
      <c r="B21" s="8">
        <v>848000</v>
      </c>
      <c r="C21" s="8">
        <v>830000</v>
      </c>
      <c r="D21" s="8">
        <v>866000</v>
      </c>
      <c r="E21" s="8">
        <v>33000</v>
      </c>
      <c r="F21" s="8">
        <v>27000</v>
      </c>
      <c r="G21" s="8">
        <v>38000</v>
      </c>
      <c r="H21" s="8">
        <v>583000</v>
      </c>
      <c r="I21" s="8">
        <v>565000</v>
      </c>
      <c r="J21" s="8">
        <v>600000</v>
      </c>
    </row>
    <row r="22" spans="1:10" x14ac:dyDescent="0.25">
      <c r="A22" s="7">
        <v>2019</v>
      </c>
      <c r="B22" s="8">
        <v>871000</v>
      </c>
      <c r="C22" s="8">
        <v>856000</v>
      </c>
      <c r="D22" s="8">
        <v>886000</v>
      </c>
      <c r="E22" s="8">
        <v>23000</v>
      </c>
      <c r="F22" s="8">
        <v>19000</v>
      </c>
      <c r="G22" s="8">
        <v>27000</v>
      </c>
      <c r="H22" s="8">
        <v>575000</v>
      </c>
      <c r="I22" s="8">
        <v>560000</v>
      </c>
      <c r="J22" s="8">
        <v>591000</v>
      </c>
    </row>
    <row r="23" spans="1:10" x14ac:dyDescent="0.25">
      <c r="A23" s="7">
        <v>2020</v>
      </c>
      <c r="B23" s="8">
        <v>845000</v>
      </c>
      <c r="C23" s="8">
        <v>827000</v>
      </c>
      <c r="D23" s="8">
        <v>863000</v>
      </c>
      <c r="E23" s="8">
        <v>26000</v>
      </c>
      <c r="F23" s="8">
        <v>21000</v>
      </c>
      <c r="G23" s="8">
        <v>30000</v>
      </c>
      <c r="H23" s="8">
        <v>603000</v>
      </c>
      <c r="I23" s="8">
        <v>586000</v>
      </c>
      <c r="J23" s="8">
        <v>621000</v>
      </c>
    </row>
    <row r="24" spans="1:10" x14ac:dyDescent="0.25">
      <c r="A24" s="7">
        <v>2021</v>
      </c>
      <c r="B24" s="8">
        <v>849000</v>
      </c>
      <c r="C24" s="8">
        <v>832000</v>
      </c>
      <c r="D24" s="8">
        <v>865000</v>
      </c>
      <c r="E24" s="8">
        <v>33000</v>
      </c>
      <c r="F24" s="8">
        <v>28000</v>
      </c>
      <c r="G24" s="8">
        <v>38000</v>
      </c>
      <c r="H24" s="8">
        <v>597000</v>
      </c>
      <c r="I24" s="8">
        <v>580000</v>
      </c>
      <c r="J24" s="8">
        <v>613000</v>
      </c>
    </row>
    <row r="25" spans="1:10" x14ac:dyDescent="0.25">
      <c r="A25" s="7">
        <v>2022</v>
      </c>
      <c r="B25" s="8">
        <v>879000</v>
      </c>
      <c r="C25" s="8">
        <v>864000</v>
      </c>
      <c r="D25" s="8">
        <v>895000</v>
      </c>
      <c r="E25" s="8">
        <v>20000</v>
      </c>
      <c r="F25" s="8">
        <v>17000</v>
      </c>
      <c r="G25" s="8">
        <v>24000</v>
      </c>
      <c r="H25" s="8">
        <v>585000</v>
      </c>
      <c r="I25" s="8">
        <v>570000</v>
      </c>
      <c r="J25" s="8">
        <v>600000</v>
      </c>
    </row>
    <row r="26" spans="1:10" x14ac:dyDescent="0.25">
      <c r="A26" s="7">
        <v>2023</v>
      </c>
      <c r="B26" s="8">
        <v>901000</v>
      </c>
      <c r="C26" s="8">
        <v>885000</v>
      </c>
      <c r="D26" s="8">
        <v>917000</v>
      </c>
      <c r="E26" s="8">
        <v>20000</v>
      </c>
      <c r="F26" s="8">
        <v>17000</v>
      </c>
      <c r="G26" s="8">
        <v>24000</v>
      </c>
      <c r="H26" s="8">
        <v>567000</v>
      </c>
      <c r="I26" s="8">
        <v>551000</v>
      </c>
      <c r="J26" s="8">
        <v>583000</v>
      </c>
    </row>
    <row r="27" spans="1:10" x14ac:dyDescent="0.25">
      <c r="B27" s="8"/>
      <c r="C27" s="8"/>
      <c r="D27" s="8"/>
      <c r="E27" s="8"/>
      <c r="F27" s="8"/>
      <c r="G27" s="8"/>
      <c r="H27" s="8"/>
      <c r="I27" s="8"/>
      <c r="J27" s="8"/>
    </row>
    <row r="28" spans="1:10" ht="15.6" x14ac:dyDescent="0.3">
      <c r="A28" s="3" t="s">
        <v>38</v>
      </c>
    </row>
    <row r="29" spans="1:10" ht="78" x14ac:dyDescent="0.3">
      <c r="A29" s="5" t="s">
        <v>145</v>
      </c>
      <c r="B29" s="6" t="s">
        <v>165</v>
      </c>
      <c r="C29" s="6" t="s">
        <v>166</v>
      </c>
      <c r="D29" s="6" t="s">
        <v>167</v>
      </c>
      <c r="E29" s="6" t="s">
        <v>168</v>
      </c>
      <c r="F29" s="6" t="s">
        <v>169</v>
      </c>
      <c r="G29" s="6" t="s">
        <v>170</v>
      </c>
      <c r="H29" s="6" t="s">
        <v>171</v>
      </c>
      <c r="I29" s="6" t="s">
        <v>172</v>
      </c>
      <c r="J29" s="6" t="s">
        <v>173</v>
      </c>
    </row>
    <row r="30" spans="1:10" x14ac:dyDescent="0.25">
      <c r="A30" s="7">
        <v>2006</v>
      </c>
      <c r="B30" s="10">
        <v>67</v>
      </c>
      <c r="C30" s="10">
        <v>65.599999999999994</v>
      </c>
      <c r="D30" s="10">
        <v>68.3</v>
      </c>
      <c r="E30" s="10">
        <v>4.8</v>
      </c>
      <c r="F30" s="10">
        <v>4.0999999999999996</v>
      </c>
      <c r="G30" s="10">
        <v>5.5</v>
      </c>
      <c r="H30" s="10">
        <v>29.6</v>
      </c>
      <c r="I30" s="10">
        <v>28.3</v>
      </c>
      <c r="J30" s="10">
        <v>30.9</v>
      </c>
    </row>
    <row r="31" spans="1:10" x14ac:dyDescent="0.25">
      <c r="A31" s="7">
        <v>2007</v>
      </c>
      <c r="B31" s="10">
        <v>68.599999999999994</v>
      </c>
      <c r="C31" s="10">
        <v>67.3</v>
      </c>
      <c r="D31" s="10">
        <v>69.900000000000006</v>
      </c>
      <c r="E31" s="10">
        <v>4.0999999999999996</v>
      </c>
      <c r="F31" s="10">
        <v>3.4</v>
      </c>
      <c r="G31" s="10">
        <v>4.7</v>
      </c>
      <c r="H31" s="10">
        <v>28.5</v>
      </c>
      <c r="I31" s="10">
        <v>27.2</v>
      </c>
      <c r="J31" s="10">
        <v>29.8</v>
      </c>
    </row>
    <row r="32" spans="1:10" x14ac:dyDescent="0.25">
      <c r="A32" s="7">
        <v>2008</v>
      </c>
      <c r="B32" s="10">
        <v>68</v>
      </c>
      <c r="C32" s="10">
        <v>66.7</v>
      </c>
      <c r="D32" s="10">
        <v>69.3</v>
      </c>
      <c r="E32" s="10">
        <v>3.9</v>
      </c>
      <c r="F32" s="10">
        <v>3.2</v>
      </c>
      <c r="G32" s="10">
        <v>4.5</v>
      </c>
      <c r="H32" s="10">
        <v>29.2</v>
      </c>
      <c r="I32" s="10">
        <v>27.9</v>
      </c>
      <c r="J32" s="10">
        <v>30.5</v>
      </c>
    </row>
    <row r="33" spans="1:10" x14ac:dyDescent="0.25">
      <c r="A33" s="7">
        <v>2009</v>
      </c>
      <c r="B33" s="10">
        <v>65.099999999999994</v>
      </c>
      <c r="C33" s="10">
        <v>63.8</v>
      </c>
      <c r="D33" s="10">
        <v>66.5</v>
      </c>
      <c r="E33" s="10">
        <v>6.6</v>
      </c>
      <c r="F33" s="10">
        <v>5.8</v>
      </c>
      <c r="G33" s="10">
        <v>7.5</v>
      </c>
      <c r="H33" s="10">
        <v>30.1</v>
      </c>
      <c r="I33" s="10">
        <v>28.8</v>
      </c>
      <c r="J33" s="10">
        <v>31.5</v>
      </c>
    </row>
    <row r="34" spans="1:10" x14ac:dyDescent="0.25">
      <c r="A34" s="7">
        <v>2010</v>
      </c>
      <c r="B34" s="10">
        <v>65.8</v>
      </c>
      <c r="C34" s="10">
        <v>64.400000000000006</v>
      </c>
      <c r="D34" s="10">
        <v>67.2</v>
      </c>
      <c r="E34" s="10">
        <v>7</v>
      </c>
      <c r="F34" s="10">
        <v>6.1</v>
      </c>
      <c r="G34" s="10">
        <v>7.9</v>
      </c>
      <c r="H34" s="10">
        <v>29.1</v>
      </c>
      <c r="I34" s="10">
        <v>27.8</v>
      </c>
      <c r="J34" s="10">
        <v>30.5</v>
      </c>
    </row>
    <row r="35" spans="1:10" x14ac:dyDescent="0.25">
      <c r="A35" s="7">
        <v>2011</v>
      </c>
      <c r="B35" s="10">
        <v>67</v>
      </c>
      <c r="C35" s="10">
        <v>65.599999999999994</v>
      </c>
      <c r="D35" s="10">
        <v>68.5</v>
      </c>
      <c r="E35" s="10">
        <v>7.2</v>
      </c>
      <c r="F35" s="10">
        <v>6.3</v>
      </c>
      <c r="G35" s="10">
        <v>8.1999999999999993</v>
      </c>
      <c r="H35" s="10">
        <v>27.6</v>
      </c>
      <c r="I35" s="10">
        <v>26.2</v>
      </c>
      <c r="J35" s="10">
        <v>28.9</v>
      </c>
    </row>
    <row r="36" spans="1:10" x14ac:dyDescent="0.25">
      <c r="A36" s="7">
        <v>2012</v>
      </c>
      <c r="B36" s="10">
        <v>67</v>
      </c>
      <c r="C36" s="10">
        <v>65.599999999999994</v>
      </c>
      <c r="D36" s="10">
        <v>68.400000000000006</v>
      </c>
      <c r="E36" s="10">
        <v>7.3</v>
      </c>
      <c r="F36" s="10">
        <v>6.4</v>
      </c>
      <c r="G36" s="10">
        <v>8.1999999999999993</v>
      </c>
      <c r="H36" s="10">
        <v>27.6</v>
      </c>
      <c r="I36" s="10">
        <v>26.3</v>
      </c>
      <c r="J36" s="10">
        <v>29</v>
      </c>
    </row>
    <row r="37" spans="1:10" x14ac:dyDescent="0.25">
      <c r="A37" s="7">
        <v>2013</v>
      </c>
      <c r="B37" s="10">
        <v>67.099999999999994</v>
      </c>
      <c r="C37" s="10">
        <v>65.7</v>
      </c>
      <c r="D37" s="10">
        <v>68.5</v>
      </c>
      <c r="E37" s="10">
        <v>7.3</v>
      </c>
      <c r="F37" s="10">
        <v>6.4</v>
      </c>
      <c r="G37" s="10">
        <v>8.1999999999999993</v>
      </c>
      <c r="H37" s="10">
        <v>27.5</v>
      </c>
      <c r="I37" s="10">
        <v>26.1</v>
      </c>
      <c r="J37" s="10">
        <v>28.8</v>
      </c>
    </row>
    <row r="38" spans="1:10" x14ac:dyDescent="0.25">
      <c r="A38" s="7">
        <v>2014</v>
      </c>
      <c r="B38" s="10">
        <v>67.7</v>
      </c>
      <c r="C38" s="10">
        <v>66.2</v>
      </c>
      <c r="D38" s="10">
        <v>69.099999999999994</v>
      </c>
      <c r="E38" s="10">
        <v>6.4</v>
      </c>
      <c r="F38" s="10">
        <v>5.5</v>
      </c>
      <c r="G38" s="10">
        <v>7.3</v>
      </c>
      <c r="H38" s="10">
        <v>27.6</v>
      </c>
      <c r="I38" s="10">
        <v>26.2</v>
      </c>
      <c r="J38" s="10">
        <v>29</v>
      </c>
    </row>
    <row r="39" spans="1:10" x14ac:dyDescent="0.25">
      <c r="A39" s="7">
        <v>2015</v>
      </c>
      <c r="B39" s="10">
        <v>68.400000000000006</v>
      </c>
      <c r="C39" s="10">
        <v>66.900000000000006</v>
      </c>
      <c r="D39" s="10">
        <v>69.900000000000006</v>
      </c>
      <c r="E39" s="10">
        <v>6</v>
      </c>
      <c r="F39" s="10">
        <v>5.0999999999999996</v>
      </c>
      <c r="G39" s="10">
        <v>6.9</v>
      </c>
      <c r="H39" s="10">
        <v>27.1</v>
      </c>
      <c r="I39" s="10">
        <v>25.7</v>
      </c>
      <c r="J39" s="10">
        <v>28.5</v>
      </c>
    </row>
    <row r="40" spans="1:10" x14ac:dyDescent="0.25">
      <c r="A40" s="7">
        <v>2016</v>
      </c>
      <c r="B40" s="10">
        <v>69.400000000000006</v>
      </c>
      <c r="C40" s="10">
        <v>67.900000000000006</v>
      </c>
      <c r="D40" s="10">
        <v>70.8</v>
      </c>
      <c r="E40" s="10">
        <v>6.1</v>
      </c>
      <c r="F40" s="10">
        <v>5.2</v>
      </c>
      <c r="G40" s="10">
        <v>7</v>
      </c>
      <c r="H40" s="10">
        <v>26</v>
      </c>
      <c r="I40" s="10">
        <v>24.6</v>
      </c>
      <c r="J40" s="10">
        <v>27.4</v>
      </c>
    </row>
    <row r="41" spans="1:10" x14ac:dyDescent="0.25">
      <c r="A41" s="7">
        <v>2017</v>
      </c>
      <c r="B41" s="10">
        <v>69.099999999999994</v>
      </c>
      <c r="C41" s="10">
        <v>67.599999999999994</v>
      </c>
      <c r="D41" s="10">
        <v>70.5</v>
      </c>
      <c r="E41" s="10">
        <v>4.4000000000000004</v>
      </c>
      <c r="F41" s="10">
        <v>3.7</v>
      </c>
      <c r="G41" s="10">
        <v>5.2</v>
      </c>
      <c r="H41" s="10">
        <v>27.6</v>
      </c>
      <c r="I41" s="10">
        <v>26.2</v>
      </c>
      <c r="J41" s="10">
        <v>29</v>
      </c>
    </row>
    <row r="42" spans="1:10" x14ac:dyDescent="0.25">
      <c r="A42" s="7">
        <v>2018</v>
      </c>
      <c r="B42" s="10">
        <v>70</v>
      </c>
      <c r="C42" s="10">
        <v>68.7</v>
      </c>
      <c r="D42" s="10">
        <v>71.3</v>
      </c>
      <c r="E42" s="10">
        <v>3.7</v>
      </c>
      <c r="F42" s="10">
        <v>3.1</v>
      </c>
      <c r="G42" s="10">
        <v>4.3</v>
      </c>
      <c r="H42" s="10">
        <v>27.2</v>
      </c>
      <c r="I42" s="10">
        <v>26</v>
      </c>
      <c r="J42" s="10">
        <v>28.5</v>
      </c>
    </row>
    <row r="43" spans="1:10" x14ac:dyDescent="0.25">
      <c r="A43" s="7">
        <v>2019</v>
      </c>
      <c r="B43" s="10">
        <v>71.900000000000006</v>
      </c>
      <c r="C43" s="10">
        <v>70.8</v>
      </c>
      <c r="D43" s="10">
        <v>73</v>
      </c>
      <c r="E43" s="10">
        <v>2.6</v>
      </c>
      <c r="F43" s="10">
        <v>2.1</v>
      </c>
      <c r="G43" s="10">
        <v>3</v>
      </c>
      <c r="H43" s="10">
        <v>26.2</v>
      </c>
      <c r="I43" s="10">
        <v>25.1</v>
      </c>
      <c r="J43" s="10">
        <v>27.2</v>
      </c>
    </row>
    <row r="44" spans="1:10" x14ac:dyDescent="0.25">
      <c r="A44" s="7">
        <v>2020</v>
      </c>
      <c r="B44" s="10">
        <v>69.8</v>
      </c>
      <c r="C44" s="10">
        <v>68.599999999999994</v>
      </c>
      <c r="D44" s="10">
        <v>71.099999999999994</v>
      </c>
      <c r="E44" s="10">
        <v>2.9</v>
      </c>
      <c r="F44" s="10">
        <v>2.4</v>
      </c>
      <c r="G44" s="10">
        <v>3.5</v>
      </c>
      <c r="H44" s="10">
        <v>28</v>
      </c>
      <c r="I44" s="10">
        <v>26.7</v>
      </c>
      <c r="J44" s="10">
        <v>29.2</v>
      </c>
    </row>
    <row r="45" spans="1:10" x14ac:dyDescent="0.25">
      <c r="A45" s="7">
        <v>2021</v>
      </c>
      <c r="B45" s="10">
        <v>70.2</v>
      </c>
      <c r="C45" s="10">
        <v>69</v>
      </c>
      <c r="D45" s="10">
        <v>71.5</v>
      </c>
      <c r="E45" s="10">
        <v>3.7</v>
      </c>
      <c r="F45" s="10">
        <v>3.2</v>
      </c>
      <c r="G45" s="10">
        <v>4.3</v>
      </c>
      <c r="H45" s="10">
        <v>27</v>
      </c>
      <c r="I45" s="10">
        <v>25.8</v>
      </c>
      <c r="J45" s="10">
        <v>28.2</v>
      </c>
    </row>
    <row r="46" spans="1:10" x14ac:dyDescent="0.25">
      <c r="A46" s="7">
        <v>2022</v>
      </c>
      <c r="B46" s="10">
        <v>71.900000000000006</v>
      </c>
      <c r="C46" s="10">
        <v>70.900000000000006</v>
      </c>
      <c r="D46" s="10">
        <v>73</v>
      </c>
      <c r="E46" s="10">
        <v>2.2000000000000002</v>
      </c>
      <c r="F46" s="10">
        <v>1.8</v>
      </c>
      <c r="G46" s="10">
        <v>2.6</v>
      </c>
      <c r="H46" s="10">
        <v>26.3</v>
      </c>
      <c r="I46" s="10">
        <v>25.3</v>
      </c>
      <c r="J46" s="10">
        <v>27.4</v>
      </c>
    </row>
    <row r="47" spans="1:10" x14ac:dyDescent="0.25">
      <c r="A47" s="7">
        <v>2023</v>
      </c>
      <c r="B47" s="10">
        <v>73.599999999999994</v>
      </c>
      <c r="C47" s="10">
        <v>72.5</v>
      </c>
      <c r="D47" s="10">
        <v>74.7</v>
      </c>
      <c r="E47" s="10">
        <v>2.2000000000000002</v>
      </c>
      <c r="F47" s="10">
        <v>1.8</v>
      </c>
      <c r="G47" s="10">
        <v>2.6</v>
      </c>
      <c r="H47" s="10">
        <v>24.7</v>
      </c>
      <c r="I47" s="10">
        <v>23.6</v>
      </c>
      <c r="J47" s="10">
        <v>25.8</v>
      </c>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40"/>
  <sheetViews>
    <sheetView zoomScaleNormal="100" workbookViewId="0"/>
  </sheetViews>
  <sheetFormatPr defaultColWidth="10.90625" defaultRowHeight="15" x14ac:dyDescent="0.25"/>
  <cols>
    <col min="2" max="7" width="18.81640625" customWidth="1"/>
    <col min="8" max="8" width="50.81640625" customWidth="1"/>
  </cols>
  <sheetData>
    <row r="1" spans="1:8" ht="19.2" x14ac:dyDescent="0.35">
      <c r="A1" s="2" t="s">
        <v>174</v>
      </c>
    </row>
    <row r="2" spans="1:8" x14ac:dyDescent="0.25">
      <c r="A2" t="s">
        <v>175</v>
      </c>
    </row>
    <row r="3" spans="1:8" x14ac:dyDescent="0.25">
      <c r="A3" t="s">
        <v>141</v>
      </c>
    </row>
    <row r="4" spans="1:8" x14ac:dyDescent="0.25">
      <c r="A4" t="s">
        <v>176</v>
      </c>
    </row>
    <row r="5" spans="1:8" x14ac:dyDescent="0.25">
      <c r="A5" t="s">
        <v>142</v>
      </c>
    </row>
    <row r="6" spans="1:8" x14ac:dyDescent="0.25">
      <c r="A6" t="s">
        <v>177</v>
      </c>
    </row>
    <row r="7" spans="1:8" ht="15.6" x14ac:dyDescent="0.3">
      <c r="A7" s="3" t="s">
        <v>40</v>
      </c>
    </row>
    <row r="8" spans="1:8" ht="62.4" x14ac:dyDescent="0.3">
      <c r="A8" s="5" t="s">
        <v>145</v>
      </c>
      <c r="B8" s="6" t="s">
        <v>178</v>
      </c>
      <c r="C8" s="6" t="s">
        <v>179</v>
      </c>
      <c r="D8" s="6" t="s">
        <v>149</v>
      </c>
      <c r="E8" s="6" t="s">
        <v>168</v>
      </c>
      <c r="F8" s="6" t="s">
        <v>152</v>
      </c>
      <c r="G8" s="6" t="s">
        <v>171</v>
      </c>
      <c r="H8" s="6" t="s">
        <v>180</v>
      </c>
    </row>
    <row r="9" spans="1:8" x14ac:dyDescent="0.25">
      <c r="A9" s="7">
        <v>2014</v>
      </c>
      <c r="B9" s="8">
        <v>39000</v>
      </c>
      <c r="C9" s="10">
        <v>74.900000000000006</v>
      </c>
      <c r="D9" s="8" t="s">
        <v>181</v>
      </c>
      <c r="E9" s="10" t="s">
        <v>181</v>
      </c>
      <c r="F9" s="8">
        <v>22000</v>
      </c>
      <c r="G9" s="10">
        <v>23.7</v>
      </c>
      <c r="H9" s="8"/>
    </row>
    <row r="10" spans="1:8" x14ac:dyDescent="0.25">
      <c r="A10" s="7">
        <v>2015</v>
      </c>
      <c r="B10" s="8">
        <v>37000</v>
      </c>
      <c r="C10" s="10">
        <v>70.599999999999994</v>
      </c>
      <c r="D10" s="8" t="s">
        <v>181</v>
      </c>
      <c r="E10" s="10" t="s">
        <v>181</v>
      </c>
      <c r="F10" s="8">
        <v>29000</v>
      </c>
      <c r="G10" s="10">
        <v>25</v>
      </c>
      <c r="H10" s="8"/>
    </row>
    <row r="11" spans="1:8" x14ac:dyDescent="0.25">
      <c r="A11" s="7">
        <v>2016</v>
      </c>
      <c r="B11" s="8">
        <v>37000</v>
      </c>
      <c r="C11" s="10">
        <v>71</v>
      </c>
      <c r="D11" s="8" t="s">
        <v>181</v>
      </c>
      <c r="E11" s="10" t="s">
        <v>181</v>
      </c>
      <c r="F11" s="8">
        <v>28000</v>
      </c>
      <c r="G11" s="10">
        <v>25.2</v>
      </c>
      <c r="H11" s="8"/>
    </row>
    <row r="12" spans="1:8" x14ac:dyDescent="0.25">
      <c r="A12" s="7">
        <v>2017</v>
      </c>
      <c r="B12" s="8">
        <v>53000</v>
      </c>
      <c r="C12" s="10">
        <v>73.2</v>
      </c>
      <c r="D12" s="8" t="s">
        <v>181</v>
      </c>
      <c r="E12" s="10" t="s">
        <v>181</v>
      </c>
      <c r="F12" s="8">
        <v>33000</v>
      </c>
      <c r="G12" s="10">
        <v>24.5</v>
      </c>
      <c r="H12" s="8"/>
    </row>
    <row r="13" spans="1:8" x14ac:dyDescent="0.25">
      <c r="A13" s="7">
        <v>2018</v>
      </c>
      <c r="B13" s="8">
        <v>47000</v>
      </c>
      <c r="C13" s="10">
        <v>71.599999999999994</v>
      </c>
      <c r="D13" s="8" t="s">
        <v>181</v>
      </c>
      <c r="E13" s="10" t="s">
        <v>181</v>
      </c>
      <c r="F13" s="8">
        <v>33000</v>
      </c>
      <c r="G13" s="10">
        <v>26.1</v>
      </c>
      <c r="H13" s="8"/>
    </row>
    <row r="14" spans="1:8" x14ac:dyDescent="0.25">
      <c r="A14" s="7">
        <v>2019</v>
      </c>
      <c r="B14" s="8">
        <v>45000</v>
      </c>
      <c r="C14" s="10">
        <v>74.7</v>
      </c>
      <c r="D14" s="12">
        <v>1000</v>
      </c>
      <c r="E14" s="11">
        <v>1.4</v>
      </c>
      <c r="F14" s="8">
        <v>29000</v>
      </c>
      <c r="G14" s="10">
        <v>24.2</v>
      </c>
      <c r="H14" s="8" t="s">
        <v>182</v>
      </c>
    </row>
    <row r="15" spans="1:8" x14ac:dyDescent="0.25">
      <c r="A15" s="7">
        <v>2020</v>
      </c>
      <c r="B15" s="8">
        <v>50000</v>
      </c>
      <c r="C15" s="10">
        <v>71.900000000000006</v>
      </c>
      <c r="D15" s="12">
        <v>2000</v>
      </c>
      <c r="E15" s="11">
        <v>4.8</v>
      </c>
      <c r="F15" s="8">
        <v>28000</v>
      </c>
      <c r="G15" s="10">
        <v>24.4</v>
      </c>
      <c r="H15" s="8" t="s">
        <v>182</v>
      </c>
    </row>
    <row r="16" spans="1:8" x14ac:dyDescent="0.25">
      <c r="A16" s="7">
        <v>2021</v>
      </c>
      <c r="B16" s="8">
        <v>49000</v>
      </c>
      <c r="C16" s="10">
        <v>78.2</v>
      </c>
      <c r="D16" s="12">
        <v>2000</v>
      </c>
      <c r="E16" s="11">
        <v>3.2</v>
      </c>
      <c r="F16" s="8">
        <v>23000</v>
      </c>
      <c r="G16" s="10">
        <v>19.2</v>
      </c>
      <c r="H16" s="8" t="s">
        <v>182</v>
      </c>
    </row>
    <row r="17" spans="1:8" x14ac:dyDescent="0.25">
      <c r="A17" s="7">
        <v>2022</v>
      </c>
      <c r="B17" s="8">
        <v>51000</v>
      </c>
      <c r="C17" s="10">
        <v>77</v>
      </c>
      <c r="D17" s="8" t="s">
        <v>183</v>
      </c>
      <c r="E17" s="10" t="s">
        <v>183</v>
      </c>
      <c r="F17" s="8">
        <v>27000</v>
      </c>
      <c r="G17" s="10">
        <v>22.5</v>
      </c>
      <c r="H17" s="8"/>
    </row>
    <row r="18" spans="1:8" x14ac:dyDescent="0.25">
      <c r="A18" s="7">
        <v>2023</v>
      </c>
      <c r="B18" s="8">
        <v>50000</v>
      </c>
      <c r="C18" s="10">
        <v>78.599999999999994</v>
      </c>
      <c r="D18" s="8" t="s">
        <v>183</v>
      </c>
      <c r="E18" s="10" t="s">
        <v>183</v>
      </c>
      <c r="F18" s="8">
        <v>28000</v>
      </c>
      <c r="G18" s="10">
        <v>21</v>
      </c>
      <c r="H18" s="8"/>
    </row>
    <row r="19" spans="1:8" x14ac:dyDescent="0.25">
      <c r="A19" s="8"/>
      <c r="B19" s="8"/>
      <c r="C19" s="10"/>
      <c r="D19" s="8"/>
      <c r="E19" s="10"/>
      <c r="F19" s="8"/>
      <c r="G19" s="10"/>
      <c r="H19" s="8"/>
    </row>
    <row r="20" spans="1:8" ht="15.6" x14ac:dyDescent="0.3">
      <c r="A20" s="3" t="s">
        <v>41</v>
      </c>
    </row>
    <row r="21" spans="1:8" ht="62.4" x14ac:dyDescent="0.3">
      <c r="A21" s="5" t="s">
        <v>145</v>
      </c>
      <c r="B21" s="6" t="s">
        <v>178</v>
      </c>
      <c r="C21" s="6" t="s">
        <v>179</v>
      </c>
      <c r="D21" s="6" t="s">
        <v>149</v>
      </c>
      <c r="E21" s="6" t="s">
        <v>168</v>
      </c>
      <c r="F21" s="6" t="s">
        <v>152</v>
      </c>
      <c r="G21" s="6" t="s">
        <v>171</v>
      </c>
      <c r="H21" s="6" t="s">
        <v>180</v>
      </c>
    </row>
    <row r="22" spans="1:8" x14ac:dyDescent="0.25">
      <c r="A22" s="7">
        <v>2014</v>
      </c>
      <c r="B22" s="8">
        <v>26000</v>
      </c>
      <c r="C22" s="10">
        <v>52</v>
      </c>
      <c r="D22" s="8" t="s">
        <v>181</v>
      </c>
      <c r="E22" s="10" t="s">
        <v>181</v>
      </c>
      <c r="F22" s="8">
        <v>28000</v>
      </c>
      <c r="G22" s="10">
        <v>38.1</v>
      </c>
      <c r="H22" s="8"/>
    </row>
    <row r="23" spans="1:8" x14ac:dyDescent="0.25">
      <c r="A23" s="7">
        <v>2015</v>
      </c>
      <c r="B23" s="8">
        <v>25000</v>
      </c>
      <c r="C23" s="10">
        <v>53.1</v>
      </c>
      <c r="D23" s="8" t="s">
        <v>181</v>
      </c>
      <c r="E23" s="10" t="s">
        <v>181</v>
      </c>
      <c r="F23" s="8">
        <v>32000</v>
      </c>
      <c r="G23" s="10">
        <v>39.6</v>
      </c>
      <c r="H23" s="8"/>
    </row>
    <row r="24" spans="1:8" x14ac:dyDescent="0.25">
      <c r="A24" s="7">
        <v>2016</v>
      </c>
      <c r="B24" s="8">
        <v>26000</v>
      </c>
      <c r="C24" s="10">
        <v>54.4</v>
      </c>
      <c r="D24" s="8" t="s">
        <v>181</v>
      </c>
      <c r="E24" s="10" t="s">
        <v>181</v>
      </c>
      <c r="F24" s="8">
        <v>30000</v>
      </c>
      <c r="G24" s="10">
        <v>39</v>
      </c>
      <c r="H24" s="8"/>
    </row>
    <row r="25" spans="1:8" x14ac:dyDescent="0.25">
      <c r="A25" s="7">
        <v>2017</v>
      </c>
      <c r="B25" s="8">
        <v>37000</v>
      </c>
      <c r="C25" s="10">
        <v>62.3</v>
      </c>
      <c r="D25" s="8" t="s">
        <v>181</v>
      </c>
      <c r="E25" s="10" t="s">
        <v>181</v>
      </c>
      <c r="F25" s="8">
        <v>36000</v>
      </c>
      <c r="G25" s="10">
        <v>31.3</v>
      </c>
      <c r="H25" s="8"/>
    </row>
    <row r="26" spans="1:8" x14ac:dyDescent="0.25">
      <c r="A26" s="7">
        <v>2018</v>
      </c>
      <c r="B26" s="8">
        <v>42000</v>
      </c>
      <c r="C26" s="10">
        <v>69.5</v>
      </c>
      <c r="D26" s="8" t="s">
        <v>181</v>
      </c>
      <c r="E26" s="10" t="s">
        <v>181</v>
      </c>
      <c r="F26" s="8">
        <v>31000</v>
      </c>
      <c r="G26" s="10">
        <v>29.1</v>
      </c>
      <c r="H26" s="8"/>
    </row>
    <row r="27" spans="1:8" x14ac:dyDescent="0.25">
      <c r="A27" s="7">
        <v>2019</v>
      </c>
      <c r="B27" s="8">
        <v>48000</v>
      </c>
      <c r="C27" s="10">
        <v>68.5</v>
      </c>
      <c r="D27" s="12">
        <v>1000</v>
      </c>
      <c r="E27" s="11">
        <v>3.1</v>
      </c>
      <c r="F27" s="8">
        <v>33000</v>
      </c>
      <c r="G27" s="10">
        <v>29.3</v>
      </c>
      <c r="H27" s="8" t="s">
        <v>182</v>
      </c>
    </row>
    <row r="28" spans="1:8" x14ac:dyDescent="0.25">
      <c r="A28" s="7">
        <v>2020</v>
      </c>
      <c r="B28" s="8">
        <v>45000</v>
      </c>
      <c r="C28" s="10">
        <v>67</v>
      </c>
      <c r="D28" s="12">
        <v>2000</v>
      </c>
      <c r="E28" s="11">
        <v>4.5</v>
      </c>
      <c r="F28" s="8">
        <v>34000</v>
      </c>
      <c r="G28" s="10">
        <v>29.7</v>
      </c>
      <c r="H28" s="8" t="s">
        <v>182</v>
      </c>
    </row>
    <row r="29" spans="1:8" x14ac:dyDescent="0.25">
      <c r="A29" s="7">
        <v>2021</v>
      </c>
      <c r="B29" s="8">
        <v>46000</v>
      </c>
      <c r="C29" s="10">
        <v>67.5</v>
      </c>
      <c r="D29" s="12">
        <v>2000</v>
      </c>
      <c r="E29" s="11">
        <v>3.2</v>
      </c>
      <c r="F29" s="8">
        <v>33000</v>
      </c>
      <c r="G29" s="10">
        <v>30.2</v>
      </c>
      <c r="H29" s="8" t="s">
        <v>182</v>
      </c>
    </row>
    <row r="30" spans="1:8" x14ac:dyDescent="0.25">
      <c r="A30" s="7">
        <v>2022</v>
      </c>
      <c r="B30" s="8">
        <v>49000</v>
      </c>
      <c r="C30" s="10">
        <v>67.099999999999994</v>
      </c>
      <c r="D30" s="12">
        <v>2000</v>
      </c>
      <c r="E30" s="11">
        <v>3.5</v>
      </c>
      <c r="F30" s="8">
        <v>35000</v>
      </c>
      <c r="G30" s="10">
        <v>30.4</v>
      </c>
      <c r="H30" s="8" t="s">
        <v>182</v>
      </c>
    </row>
    <row r="31" spans="1:8" x14ac:dyDescent="0.25">
      <c r="A31" s="7">
        <v>2023</v>
      </c>
      <c r="B31" s="8">
        <v>51000</v>
      </c>
      <c r="C31" s="10">
        <v>68.900000000000006</v>
      </c>
      <c r="D31" s="12">
        <v>1000</v>
      </c>
      <c r="E31" s="11">
        <v>1.8</v>
      </c>
      <c r="F31" s="8">
        <v>36000</v>
      </c>
      <c r="G31" s="10">
        <v>29.8</v>
      </c>
      <c r="H31" s="8" t="s">
        <v>182</v>
      </c>
    </row>
    <row r="32" spans="1:8" x14ac:dyDescent="0.25">
      <c r="A32" s="8"/>
      <c r="B32" s="8"/>
      <c r="C32" s="10"/>
      <c r="D32" s="8"/>
      <c r="E32" s="10"/>
      <c r="F32" s="8"/>
      <c r="G32" s="10"/>
      <c r="H32" s="8"/>
    </row>
    <row r="33" spans="1:8" ht="15.6" x14ac:dyDescent="0.3">
      <c r="A33" s="3" t="s">
        <v>42</v>
      </c>
    </row>
    <row r="34" spans="1:8" ht="62.4" x14ac:dyDescent="0.3">
      <c r="A34" s="5" t="s">
        <v>145</v>
      </c>
      <c r="B34" s="6" t="s">
        <v>178</v>
      </c>
      <c r="C34" s="6" t="s">
        <v>179</v>
      </c>
      <c r="D34" s="6" t="s">
        <v>149</v>
      </c>
      <c r="E34" s="6" t="s">
        <v>168</v>
      </c>
      <c r="F34" s="6" t="s">
        <v>152</v>
      </c>
      <c r="G34" s="6" t="s">
        <v>171</v>
      </c>
      <c r="H34" s="6" t="s">
        <v>180</v>
      </c>
    </row>
    <row r="35" spans="1:8" x14ac:dyDescent="0.25">
      <c r="A35" s="7">
        <v>2014</v>
      </c>
      <c r="B35" s="8">
        <v>63000</v>
      </c>
      <c r="C35" s="10">
        <v>71.099999999999994</v>
      </c>
      <c r="D35" s="8" t="s">
        <v>181</v>
      </c>
      <c r="E35" s="10" t="s">
        <v>181</v>
      </c>
      <c r="F35" s="8">
        <v>31000</v>
      </c>
      <c r="G35" s="10">
        <v>25.7</v>
      </c>
      <c r="H35" s="8"/>
    </row>
    <row r="36" spans="1:8" x14ac:dyDescent="0.25">
      <c r="A36" s="7">
        <v>2015</v>
      </c>
      <c r="B36" s="8">
        <v>54000</v>
      </c>
      <c r="C36" s="10">
        <v>73.5</v>
      </c>
      <c r="D36" s="8" t="s">
        <v>181</v>
      </c>
      <c r="E36" s="10" t="s">
        <v>181</v>
      </c>
      <c r="F36" s="8">
        <v>28000</v>
      </c>
      <c r="G36" s="10">
        <v>24</v>
      </c>
      <c r="H36" s="8"/>
    </row>
    <row r="37" spans="1:8" x14ac:dyDescent="0.25">
      <c r="A37" s="7">
        <v>2016</v>
      </c>
      <c r="B37" s="8">
        <v>59000</v>
      </c>
      <c r="C37" s="10">
        <v>76.099999999999994</v>
      </c>
      <c r="D37" s="8" t="s">
        <v>181</v>
      </c>
      <c r="E37" s="10" t="s">
        <v>181</v>
      </c>
      <c r="F37" s="8">
        <v>31000</v>
      </c>
      <c r="G37" s="10">
        <v>21.6</v>
      </c>
      <c r="H37" s="8"/>
    </row>
    <row r="38" spans="1:8" x14ac:dyDescent="0.25">
      <c r="A38" s="7">
        <v>2017</v>
      </c>
      <c r="B38" s="8">
        <v>55000</v>
      </c>
      <c r="C38" s="10">
        <v>65.400000000000006</v>
      </c>
      <c r="D38" s="8" t="s">
        <v>181</v>
      </c>
      <c r="E38" s="10" t="s">
        <v>181</v>
      </c>
      <c r="F38" s="8">
        <v>37000</v>
      </c>
      <c r="G38" s="10">
        <v>31.1</v>
      </c>
      <c r="H38" s="8"/>
    </row>
    <row r="39" spans="1:8" x14ac:dyDescent="0.25">
      <c r="A39" s="7">
        <v>2018</v>
      </c>
      <c r="B39" s="8">
        <v>60000</v>
      </c>
      <c r="C39" s="10">
        <v>66.3</v>
      </c>
      <c r="D39" s="8" t="s">
        <v>181</v>
      </c>
      <c r="E39" s="10" t="s">
        <v>181</v>
      </c>
      <c r="F39" s="8">
        <v>38000</v>
      </c>
      <c r="G39" s="10">
        <v>31.9</v>
      </c>
      <c r="H39" s="8"/>
    </row>
    <row r="40" spans="1:8" x14ac:dyDescent="0.25">
      <c r="A40" s="7">
        <v>2019</v>
      </c>
      <c r="B40" s="8">
        <v>59000</v>
      </c>
      <c r="C40" s="10">
        <v>72.099999999999994</v>
      </c>
      <c r="D40" s="12">
        <v>1000</v>
      </c>
      <c r="E40" s="11">
        <v>1.3</v>
      </c>
      <c r="F40" s="8">
        <v>35000</v>
      </c>
      <c r="G40" s="10">
        <v>26.9</v>
      </c>
      <c r="H40" s="8" t="s">
        <v>182</v>
      </c>
    </row>
    <row r="41" spans="1:8" x14ac:dyDescent="0.25">
      <c r="A41" s="7">
        <v>2020</v>
      </c>
      <c r="B41" s="8">
        <v>57000</v>
      </c>
      <c r="C41" s="10">
        <v>76.5</v>
      </c>
      <c r="D41" s="12">
        <v>2000</v>
      </c>
      <c r="E41" s="11">
        <v>4.0999999999999996</v>
      </c>
      <c r="F41" s="8">
        <v>30000</v>
      </c>
      <c r="G41" s="10">
        <v>20.100000000000001</v>
      </c>
      <c r="H41" s="8" t="s">
        <v>182</v>
      </c>
    </row>
    <row r="42" spans="1:8" x14ac:dyDescent="0.25">
      <c r="A42" s="7">
        <v>2021</v>
      </c>
      <c r="B42" s="8">
        <v>59000</v>
      </c>
      <c r="C42" s="10">
        <v>70.7</v>
      </c>
      <c r="D42" s="12">
        <v>2000</v>
      </c>
      <c r="E42" s="11">
        <v>3.4</v>
      </c>
      <c r="F42" s="8">
        <v>37000</v>
      </c>
      <c r="G42" s="10">
        <v>26.8</v>
      </c>
      <c r="H42" s="8" t="s">
        <v>182</v>
      </c>
    </row>
    <row r="43" spans="1:8" x14ac:dyDescent="0.25">
      <c r="A43" s="7">
        <v>2022</v>
      </c>
      <c r="B43" s="8">
        <v>61000</v>
      </c>
      <c r="C43" s="10">
        <v>70.5</v>
      </c>
      <c r="D43" s="12">
        <v>1000</v>
      </c>
      <c r="E43" s="11">
        <v>1.6</v>
      </c>
      <c r="F43" s="8">
        <v>35000</v>
      </c>
      <c r="G43" s="10">
        <v>28.3</v>
      </c>
      <c r="H43" s="8" t="s">
        <v>182</v>
      </c>
    </row>
    <row r="44" spans="1:8" x14ac:dyDescent="0.25">
      <c r="A44" s="7">
        <v>2023</v>
      </c>
      <c r="B44" s="8">
        <v>59000</v>
      </c>
      <c r="C44" s="10">
        <v>73.7</v>
      </c>
      <c r="D44" s="8" t="s">
        <v>183</v>
      </c>
      <c r="E44" s="10" t="s">
        <v>183</v>
      </c>
      <c r="F44" s="8">
        <v>32000</v>
      </c>
      <c r="G44" s="10">
        <v>25.8</v>
      </c>
      <c r="H44" s="8"/>
    </row>
    <row r="45" spans="1:8" x14ac:dyDescent="0.25">
      <c r="A45" s="8"/>
      <c r="B45" s="8"/>
      <c r="C45" s="10"/>
      <c r="D45" s="8"/>
      <c r="E45" s="10"/>
      <c r="F45" s="8"/>
      <c r="G45" s="10"/>
      <c r="H45" s="8"/>
    </row>
    <row r="46" spans="1:8" ht="15.6" x14ac:dyDescent="0.3">
      <c r="A46" s="3" t="s">
        <v>43</v>
      </c>
    </row>
    <row r="47" spans="1:8" ht="62.4" x14ac:dyDescent="0.3">
      <c r="A47" s="5" t="s">
        <v>145</v>
      </c>
      <c r="B47" s="6" t="s">
        <v>178</v>
      </c>
      <c r="C47" s="6" t="s">
        <v>179</v>
      </c>
      <c r="D47" s="6" t="s">
        <v>149</v>
      </c>
      <c r="E47" s="6" t="s">
        <v>168</v>
      </c>
      <c r="F47" s="6" t="s">
        <v>152</v>
      </c>
      <c r="G47" s="6" t="s">
        <v>171</v>
      </c>
      <c r="H47" s="6" t="s">
        <v>180</v>
      </c>
    </row>
    <row r="48" spans="1:8" x14ac:dyDescent="0.25">
      <c r="A48" s="7">
        <v>2014</v>
      </c>
      <c r="B48" s="8">
        <v>25000</v>
      </c>
      <c r="C48" s="10">
        <v>52.4</v>
      </c>
      <c r="D48" s="8" t="s">
        <v>181</v>
      </c>
      <c r="E48" s="10" t="s">
        <v>181</v>
      </c>
      <c r="F48" s="8">
        <v>29000</v>
      </c>
      <c r="G48" s="10">
        <v>41.3</v>
      </c>
      <c r="H48" s="8"/>
    </row>
    <row r="49" spans="1:8" x14ac:dyDescent="0.25">
      <c r="A49" s="7">
        <v>2015</v>
      </c>
      <c r="B49" s="8">
        <v>36000</v>
      </c>
      <c r="C49" s="10">
        <v>61</v>
      </c>
      <c r="D49" s="8" t="s">
        <v>181</v>
      </c>
      <c r="E49" s="10" t="s">
        <v>181</v>
      </c>
      <c r="F49" s="8">
        <v>35000</v>
      </c>
      <c r="G49" s="10">
        <v>36.6</v>
      </c>
      <c r="H49" s="8"/>
    </row>
    <row r="50" spans="1:8" x14ac:dyDescent="0.25">
      <c r="A50" s="7">
        <v>2016</v>
      </c>
      <c r="B50" s="8">
        <v>39000</v>
      </c>
      <c r="C50" s="10">
        <v>66.7</v>
      </c>
      <c r="D50" s="8" t="s">
        <v>181</v>
      </c>
      <c r="E50" s="10" t="s">
        <v>181</v>
      </c>
      <c r="F50" s="8">
        <v>23000</v>
      </c>
      <c r="G50" s="10">
        <v>25</v>
      </c>
      <c r="H50" s="8"/>
    </row>
    <row r="51" spans="1:8" x14ac:dyDescent="0.25">
      <c r="A51" s="7">
        <v>2017</v>
      </c>
      <c r="B51" s="8">
        <v>36000</v>
      </c>
      <c r="C51" s="10">
        <v>64.7</v>
      </c>
      <c r="D51" s="8" t="s">
        <v>181</v>
      </c>
      <c r="E51" s="10" t="s">
        <v>181</v>
      </c>
      <c r="F51" s="8">
        <v>26000</v>
      </c>
      <c r="G51" s="10">
        <v>31.7</v>
      </c>
      <c r="H51" s="8"/>
    </row>
    <row r="52" spans="1:8" x14ac:dyDescent="0.25">
      <c r="A52" s="7">
        <v>2018</v>
      </c>
      <c r="B52" s="8">
        <v>30000</v>
      </c>
      <c r="C52" s="10">
        <v>60.5</v>
      </c>
      <c r="D52" s="8" t="s">
        <v>181</v>
      </c>
      <c r="E52" s="10" t="s">
        <v>181</v>
      </c>
      <c r="F52" s="8">
        <v>28000</v>
      </c>
      <c r="G52" s="10">
        <v>35.1</v>
      </c>
      <c r="H52" s="8"/>
    </row>
    <row r="53" spans="1:8" x14ac:dyDescent="0.25">
      <c r="A53" s="7">
        <v>2019</v>
      </c>
      <c r="B53" s="8">
        <v>36000</v>
      </c>
      <c r="C53" s="10">
        <v>61.5</v>
      </c>
      <c r="D53" s="12">
        <v>1000</v>
      </c>
      <c r="E53" s="11">
        <v>3.9</v>
      </c>
      <c r="F53" s="8">
        <v>32000</v>
      </c>
      <c r="G53" s="10">
        <v>35.9</v>
      </c>
      <c r="H53" s="8" t="s">
        <v>182</v>
      </c>
    </row>
    <row r="54" spans="1:8" x14ac:dyDescent="0.25">
      <c r="A54" s="7">
        <v>2020</v>
      </c>
      <c r="B54" s="8">
        <v>35000</v>
      </c>
      <c r="C54" s="10">
        <v>55.6</v>
      </c>
      <c r="D54" s="12">
        <v>1000</v>
      </c>
      <c r="E54" s="11">
        <v>2.1</v>
      </c>
      <c r="F54" s="8">
        <v>34000</v>
      </c>
      <c r="G54" s="10">
        <v>43.1</v>
      </c>
      <c r="H54" s="8" t="s">
        <v>182</v>
      </c>
    </row>
    <row r="55" spans="1:8" x14ac:dyDescent="0.25">
      <c r="A55" s="7">
        <v>2021</v>
      </c>
      <c r="B55" s="8">
        <v>26000</v>
      </c>
      <c r="C55" s="10">
        <v>55.4</v>
      </c>
      <c r="D55" s="12">
        <v>3000</v>
      </c>
      <c r="E55" s="11">
        <v>9.9</v>
      </c>
      <c r="F55" s="8">
        <v>28000</v>
      </c>
      <c r="G55" s="10">
        <v>38.299999999999997</v>
      </c>
      <c r="H55" s="8" t="s">
        <v>182</v>
      </c>
    </row>
    <row r="56" spans="1:8" x14ac:dyDescent="0.25">
      <c r="A56" s="7">
        <v>2022</v>
      </c>
      <c r="B56" s="8">
        <v>28000</v>
      </c>
      <c r="C56" s="10">
        <v>55.2</v>
      </c>
      <c r="D56" s="12">
        <v>2000</v>
      </c>
      <c r="E56" s="11">
        <v>7.7</v>
      </c>
      <c r="F56" s="8">
        <v>31000</v>
      </c>
      <c r="G56" s="10">
        <v>40.1</v>
      </c>
      <c r="H56" s="8" t="s">
        <v>182</v>
      </c>
    </row>
    <row r="57" spans="1:8" x14ac:dyDescent="0.25">
      <c r="A57" s="7">
        <v>2023</v>
      </c>
      <c r="B57" s="8">
        <v>33000</v>
      </c>
      <c r="C57" s="10">
        <v>56.5</v>
      </c>
      <c r="D57" s="12">
        <v>2000</v>
      </c>
      <c r="E57" s="11">
        <v>7</v>
      </c>
      <c r="F57" s="8">
        <v>31000</v>
      </c>
      <c r="G57" s="10">
        <v>39</v>
      </c>
      <c r="H57" s="8" t="s">
        <v>182</v>
      </c>
    </row>
    <row r="58" spans="1:8" x14ac:dyDescent="0.25">
      <c r="A58" s="8"/>
      <c r="B58" s="8"/>
      <c r="C58" s="10"/>
      <c r="D58" s="8"/>
      <c r="E58" s="10"/>
      <c r="F58" s="8"/>
      <c r="G58" s="10"/>
      <c r="H58" s="8"/>
    </row>
    <row r="59" spans="1:8" ht="15.6" x14ac:dyDescent="0.3">
      <c r="A59" s="3" t="s">
        <v>44</v>
      </c>
    </row>
    <row r="60" spans="1:8" ht="62.4" x14ac:dyDescent="0.3">
      <c r="A60" s="5" t="s">
        <v>145</v>
      </c>
      <c r="B60" s="6" t="s">
        <v>178</v>
      </c>
      <c r="C60" s="6" t="s">
        <v>179</v>
      </c>
      <c r="D60" s="6" t="s">
        <v>149</v>
      </c>
      <c r="E60" s="6" t="s">
        <v>168</v>
      </c>
      <c r="F60" s="6" t="s">
        <v>152</v>
      </c>
      <c r="G60" s="6" t="s">
        <v>171</v>
      </c>
      <c r="H60" s="6" t="s">
        <v>180</v>
      </c>
    </row>
    <row r="61" spans="1:8" x14ac:dyDescent="0.25">
      <c r="A61" s="7">
        <v>2014</v>
      </c>
      <c r="B61" s="8">
        <v>44000</v>
      </c>
      <c r="C61" s="10">
        <v>72.5</v>
      </c>
      <c r="D61" s="8" t="s">
        <v>181</v>
      </c>
      <c r="E61" s="10" t="s">
        <v>181</v>
      </c>
      <c r="F61" s="8">
        <v>26000</v>
      </c>
      <c r="G61" s="10">
        <v>25.8</v>
      </c>
      <c r="H61" s="8"/>
    </row>
    <row r="62" spans="1:8" x14ac:dyDescent="0.25">
      <c r="A62" s="7">
        <v>2015</v>
      </c>
      <c r="B62" s="8">
        <v>44000</v>
      </c>
      <c r="C62" s="10">
        <v>76</v>
      </c>
      <c r="D62" s="8" t="s">
        <v>181</v>
      </c>
      <c r="E62" s="10" t="s">
        <v>181</v>
      </c>
      <c r="F62" s="8">
        <v>25000</v>
      </c>
      <c r="G62" s="10">
        <v>20.9</v>
      </c>
      <c r="H62" s="8"/>
    </row>
    <row r="63" spans="1:8" x14ac:dyDescent="0.25">
      <c r="A63" s="7">
        <v>2016</v>
      </c>
      <c r="B63" s="8">
        <v>47000</v>
      </c>
      <c r="C63" s="10">
        <v>76.5</v>
      </c>
      <c r="D63" s="8" t="s">
        <v>181</v>
      </c>
      <c r="E63" s="10" t="s">
        <v>181</v>
      </c>
      <c r="F63" s="8">
        <v>24000</v>
      </c>
      <c r="G63" s="10">
        <v>21.3</v>
      </c>
      <c r="H63" s="8"/>
    </row>
    <row r="64" spans="1:8" x14ac:dyDescent="0.25">
      <c r="A64" s="7">
        <v>2017</v>
      </c>
      <c r="B64" s="8">
        <v>47000</v>
      </c>
      <c r="C64" s="10">
        <v>73.7</v>
      </c>
      <c r="D64" s="8" t="s">
        <v>181</v>
      </c>
      <c r="E64" s="10" t="s">
        <v>181</v>
      </c>
      <c r="F64" s="8">
        <v>30000</v>
      </c>
      <c r="G64" s="10">
        <v>23.1</v>
      </c>
      <c r="H64" s="8"/>
    </row>
    <row r="65" spans="1:8" x14ac:dyDescent="0.25">
      <c r="A65" s="7">
        <v>2018</v>
      </c>
      <c r="B65" s="8">
        <v>46000</v>
      </c>
      <c r="C65" s="10">
        <v>73</v>
      </c>
      <c r="D65" s="8" t="s">
        <v>181</v>
      </c>
      <c r="E65" s="10" t="s">
        <v>181</v>
      </c>
      <c r="F65" s="8">
        <v>28000</v>
      </c>
      <c r="G65" s="10">
        <v>23.7</v>
      </c>
      <c r="H65" s="8"/>
    </row>
    <row r="66" spans="1:8" x14ac:dyDescent="0.25">
      <c r="A66" s="7">
        <v>2019</v>
      </c>
      <c r="B66" s="8">
        <v>45000</v>
      </c>
      <c r="C66" s="10">
        <v>75.099999999999994</v>
      </c>
      <c r="D66" s="12">
        <v>1000</v>
      </c>
      <c r="E66" s="11">
        <v>2.8</v>
      </c>
      <c r="F66" s="8">
        <v>29000</v>
      </c>
      <c r="G66" s="10">
        <v>22.7</v>
      </c>
      <c r="H66" s="8" t="s">
        <v>182</v>
      </c>
    </row>
    <row r="67" spans="1:8" x14ac:dyDescent="0.25">
      <c r="A67" s="7">
        <v>2020</v>
      </c>
      <c r="B67" s="8">
        <v>39000</v>
      </c>
      <c r="C67" s="10">
        <v>67</v>
      </c>
      <c r="D67" s="12">
        <v>2000</v>
      </c>
      <c r="E67" s="11">
        <v>4.5</v>
      </c>
      <c r="F67" s="8">
        <v>34000</v>
      </c>
      <c r="G67" s="10">
        <v>29.6</v>
      </c>
      <c r="H67" s="8" t="s">
        <v>182</v>
      </c>
    </row>
    <row r="68" spans="1:8" x14ac:dyDescent="0.25">
      <c r="A68" s="7">
        <v>2021</v>
      </c>
      <c r="B68" s="8">
        <v>39000</v>
      </c>
      <c r="C68" s="10">
        <v>73.900000000000006</v>
      </c>
      <c r="D68" s="12">
        <v>1000</v>
      </c>
      <c r="E68" s="11">
        <v>3.3</v>
      </c>
      <c r="F68" s="8">
        <v>29000</v>
      </c>
      <c r="G68" s="10">
        <v>23.4</v>
      </c>
      <c r="H68" s="8" t="s">
        <v>182</v>
      </c>
    </row>
    <row r="69" spans="1:8" x14ac:dyDescent="0.25">
      <c r="A69" s="7">
        <v>2022</v>
      </c>
      <c r="B69" s="8">
        <v>43000</v>
      </c>
      <c r="C69" s="10">
        <v>75.3</v>
      </c>
      <c r="D69" s="14" t="s">
        <v>220</v>
      </c>
      <c r="E69" s="11">
        <v>0.8</v>
      </c>
      <c r="F69" s="8">
        <v>30000</v>
      </c>
      <c r="G69" s="10">
        <v>24.2</v>
      </c>
      <c r="H69" s="8" t="s">
        <v>182</v>
      </c>
    </row>
    <row r="70" spans="1:8" x14ac:dyDescent="0.25">
      <c r="A70" s="7">
        <v>2023</v>
      </c>
      <c r="B70" s="8">
        <v>45000</v>
      </c>
      <c r="C70" s="10">
        <v>79.2</v>
      </c>
      <c r="D70" s="12">
        <v>1000</v>
      </c>
      <c r="E70" s="11">
        <v>1.2</v>
      </c>
      <c r="F70" s="8">
        <v>23000</v>
      </c>
      <c r="G70" s="10">
        <v>19.8</v>
      </c>
      <c r="H70" s="8" t="s">
        <v>182</v>
      </c>
    </row>
    <row r="71" spans="1:8" x14ac:dyDescent="0.25">
      <c r="A71" s="8"/>
      <c r="B71" s="8"/>
      <c r="C71" s="10"/>
      <c r="D71" s="8"/>
      <c r="E71" s="10"/>
      <c r="F71" s="8"/>
      <c r="G71" s="10"/>
      <c r="H71" s="8"/>
    </row>
    <row r="72" spans="1:8" ht="15.6" x14ac:dyDescent="0.3">
      <c r="A72" s="3" t="s">
        <v>45</v>
      </c>
    </row>
    <row r="73" spans="1:8" ht="62.4" x14ac:dyDescent="0.3">
      <c r="A73" s="5" t="s">
        <v>145</v>
      </c>
      <c r="B73" s="6" t="s">
        <v>178</v>
      </c>
      <c r="C73" s="6" t="s">
        <v>179</v>
      </c>
      <c r="D73" s="6" t="s">
        <v>149</v>
      </c>
      <c r="E73" s="6" t="s">
        <v>168</v>
      </c>
      <c r="F73" s="6" t="s">
        <v>152</v>
      </c>
      <c r="G73" s="6" t="s">
        <v>171</v>
      </c>
      <c r="H73" s="6" t="s">
        <v>180</v>
      </c>
    </row>
    <row r="74" spans="1:8" x14ac:dyDescent="0.25">
      <c r="A74" s="7">
        <v>2014</v>
      </c>
      <c r="B74" s="8">
        <v>39000</v>
      </c>
      <c r="C74" s="10">
        <v>66</v>
      </c>
      <c r="D74" s="8" t="s">
        <v>181</v>
      </c>
      <c r="E74" s="10" t="s">
        <v>181</v>
      </c>
      <c r="F74" s="8">
        <v>28000</v>
      </c>
      <c r="G74" s="10">
        <v>26.1</v>
      </c>
      <c r="H74" s="8"/>
    </row>
    <row r="75" spans="1:8" x14ac:dyDescent="0.25">
      <c r="A75" s="7">
        <v>2015</v>
      </c>
      <c r="B75" s="8">
        <v>33000</v>
      </c>
      <c r="C75" s="10">
        <v>57.9</v>
      </c>
      <c r="D75" s="8" t="s">
        <v>181</v>
      </c>
      <c r="E75" s="10" t="s">
        <v>181</v>
      </c>
      <c r="F75" s="8">
        <v>34000</v>
      </c>
      <c r="G75" s="10">
        <v>32.200000000000003</v>
      </c>
      <c r="H75" s="8"/>
    </row>
    <row r="76" spans="1:8" x14ac:dyDescent="0.25">
      <c r="A76" s="7">
        <v>2016</v>
      </c>
      <c r="B76" s="8">
        <v>32000</v>
      </c>
      <c r="C76" s="10">
        <v>56.2</v>
      </c>
      <c r="D76" s="8" t="s">
        <v>181</v>
      </c>
      <c r="E76" s="10" t="s">
        <v>181</v>
      </c>
      <c r="F76" s="8">
        <v>30000</v>
      </c>
      <c r="G76" s="10">
        <v>35.200000000000003</v>
      </c>
      <c r="H76" s="8"/>
    </row>
    <row r="77" spans="1:8" x14ac:dyDescent="0.25">
      <c r="A77" s="7">
        <v>2017</v>
      </c>
      <c r="B77" s="8">
        <v>38000</v>
      </c>
      <c r="C77" s="10">
        <v>62.1</v>
      </c>
      <c r="D77" s="8" t="s">
        <v>181</v>
      </c>
      <c r="E77" s="10" t="s">
        <v>181</v>
      </c>
      <c r="F77" s="8">
        <v>35000</v>
      </c>
      <c r="G77" s="10">
        <v>34.1</v>
      </c>
      <c r="H77" s="8"/>
    </row>
    <row r="78" spans="1:8" x14ac:dyDescent="0.25">
      <c r="A78" s="7">
        <v>2018</v>
      </c>
      <c r="B78" s="8">
        <v>39000</v>
      </c>
      <c r="C78" s="10">
        <v>64.400000000000006</v>
      </c>
      <c r="D78" s="8" t="s">
        <v>181</v>
      </c>
      <c r="E78" s="10" t="s">
        <v>181</v>
      </c>
      <c r="F78" s="8">
        <v>39000</v>
      </c>
      <c r="G78" s="10">
        <v>33</v>
      </c>
      <c r="H78" s="8"/>
    </row>
    <row r="79" spans="1:8" x14ac:dyDescent="0.25">
      <c r="A79" s="7">
        <v>2019</v>
      </c>
      <c r="B79" s="8">
        <v>38000</v>
      </c>
      <c r="C79" s="10">
        <v>66.2</v>
      </c>
      <c r="D79" s="12">
        <v>2000</v>
      </c>
      <c r="E79" s="11">
        <v>4.3</v>
      </c>
      <c r="F79" s="8">
        <v>37000</v>
      </c>
      <c r="G79" s="10">
        <v>30.8</v>
      </c>
      <c r="H79" s="8" t="s">
        <v>182</v>
      </c>
    </row>
    <row r="80" spans="1:8" x14ac:dyDescent="0.25">
      <c r="A80" s="7">
        <v>2020</v>
      </c>
      <c r="B80" s="8">
        <v>39000</v>
      </c>
      <c r="C80" s="10">
        <v>66.7</v>
      </c>
      <c r="D80" s="8" t="s">
        <v>183</v>
      </c>
      <c r="E80" s="10" t="s">
        <v>183</v>
      </c>
      <c r="F80" s="8">
        <v>34000</v>
      </c>
      <c r="G80" s="10">
        <v>32.6</v>
      </c>
      <c r="H80" s="8"/>
    </row>
    <row r="81" spans="1:8" x14ac:dyDescent="0.25">
      <c r="A81" s="7">
        <v>2021</v>
      </c>
      <c r="B81" s="8">
        <v>41000</v>
      </c>
      <c r="C81" s="10">
        <v>70.8</v>
      </c>
      <c r="D81" s="8" t="s">
        <v>183</v>
      </c>
      <c r="E81" s="10" t="s">
        <v>183</v>
      </c>
      <c r="F81" s="8">
        <v>36000</v>
      </c>
      <c r="G81" s="10">
        <v>28.7</v>
      </c>
      <c r="H81" s="8"/>
    </row>
    <row r="82" spans="1:8" x14ac:dyDescent="0.25">
      <c r="A82" s="7">
        <v>2022</v>
      </c>
      <c r="B82" s="8">
        <v>37000</v>
      </c>
      <c r="C82" s="10">
        <v>66.3</v>
      </c>
      <c r="D82" s="12">
        <v>1000</v>
      </c>
      <c r="E82" s="11">
        <v>2.2000000000000002</v>
      </c>
      <c r="F82" s="8">
        <v>38000</v>
      </c>
      <c r="G82" s="10">
        <v>32.1</v>
      </c>
      <c r="H82" s="8" t="s">
        <v>182</v>
      </c>
    </row>
    <row r="83" spans="1:8" x14ac:dyDescent="0.25">
      <c r="A83" s="7">
        <v>2023</v>
      </c>
      <c r="B83" s="8">
        <v>35000</v>
      </c>
      <c r="C83" s="10">
        <v>64.3</v>
      </c>
      <c r="D83" s="12">
        <v>1000</v>
      </c>
      <c r="E83" s="11">
        <v>2.2000000000000002</v>
      </c>
      <c r="F83" s="8">
        <v>39000</v>
      </c>
      <c r="G83" s="10">
        <v>34.200000000000003</v>
      </c>
      <c r="H83" s="8" t="s">
        <v>182</v>
      </c>
    </row>
    <row r="84" spans="1:8" x14ac:dyDescent="0.25">
      <c r="A84" s="8"/>
      <c r="B84" s="8"/>
      <c r="C84" s="10"/>
      <c r="D84" s="8"/>
      <c r="E84" s="10"/>
      <c r="F84" s="8"/>
      <c r="G84" s="10"/>
      <c r="H84" s="8"/>
    </row>
    <row r="85" spans="1:8" ht="15.6" x14ac:dyDescent="0.3">
      <c r="A85" s="3" t="s">
        <v>46</v>
      </c>
    </row>
    <row r="86" spans="1:8" ht="62.4" x14ac:dyDescent="0.3">
      <c r="A86" s="5" t="s">
        <v>145</v>
      </c>
      <c r="B86" s="6" t="s">
        <v>178</v>
      </c>
      <c r="C86" s="6" t="s">
        <v>179</v>
      </c>
      <c r="D86" s="6" t="s">
        <v>149</v>
      </c>
      <c r="E86" s="6" t="s">
        <v>168</v>
      </c>
      <c r="F86" s="6" t="s">
        <v>152</v>
      </c>
      <c r="G86" s="6" t="s">
        <v>171</v>
      </c>
      <c r="H86" s="6" t="s">
        <v>180</v>
      </c>
    </row>
    <row r="87" spans="1:8" x14ac:dyDescent="0.25">
      <c r="A87" s="7">
        <v>2014</v>
      </c>
      <c r="B87" s="8">
        <v>50000</v>
      </c>
      <c r="C87" s="10">
        <v>68.3</v>
      </c>
      <c r="D87" s="8" t="s">
        <v>181</v>
      </c>
      <c r="E87" s="10" t="s">
        <v>181</v>
      </c>
      <c r="F87" s="8">
        <v>30000</v>
      </c>
      <c r="G87" s="10">
        <v>27.2</v>
      </c>
      <c r="H87" s="8"/>
    </row>
    <row r="88" spans="1:8" x14ac:dyDescent="0.25">
      <c r="A88" s="7">
        <v>2015</v>
      </c>
      <c r="B88" s="8">
        <v>51000</v>
      </c>
      <c r="C88" s="10">
        <v>71.2</v>
      </c>
      <c r="D88" s="8" t="s">
        <v>181</v>
      </c>
      <c r="E88" s="10" t="s">
        <v>181</v>
      </c>
      <c r="F88" s="8">
        <v>28000</v>
      </c>
      <c r="G88" s="10">
        <v>24.7</v>
      </c>
      <c r="H88" s="8"/>
    </row>
    <row r="89" spans="1:8" x14ac:dyDescent="0.25">
      <c r="A89" s="7">
        <v>2016</v>
      </c>
      <c r="B89" s="8">
        <v>46000</v>
      </c>
      <c r="C89" s="10">
        <v>66.599999999999994</v>
      </c>
      <c r="D89" s="8" t="s">
        <v>181</v>
      </c>
      <c r="E89" s="10" t="s">
        <v>181</v>
      </c>
      <c r="F89" s="8">
        <v>34000</v>
      </c>
      <c r="G89" s="10">
        <v>29.9</v>
      </c>
      <c r="H89" s="8"/>
    </row>
    <row r="90" spans="1:8" x14ac:dyDescent="0.25">
      <c r="A90" s="7">
        <v>2017</v>
      </c>
      <c r="B90" s="8">
        <v>51000</v>
      </c>
      <c r="C90" s="10">
        <v>70.3</v>
      </c>
      <c r="D90" s="8" t="s">
        <v>181</v>
      </c>
      <c r="E90" s="10" t="s">
        <v>181</v>
      </c>
      <c r="F90" s="8">
        <v>33000</v>
      </c>
      <c r="G90" s="10">
        <v>27.9</v>
      </c>
      <c r="H90" s="8"/>
    </row>
    <row r="91" spans="1:8" x14ac:dyDescent="0.25">
      <c r="A91" s="7">
        <v>2018</v>
      </c>
      <c r="B91" s="8">
        <v>54000</v>
      </c>
      <c r="C91" s="10">
        <v>73</v>
      </c>
      <c r="D91" s="8" t="s">
        <v>181</v>
      </c>
      <c r="E91" s="10" t="s">
        <v>181</v>
      </c>
      <c r="F91" s="8">
        <v>30000</v>
      </c>
      <c r="G91" s="10">
        <v>23.7</v>
      </c>
      <c r="H91" s="8"/>
    </row>
    <row r="92" spans="1:8" x14ac:dyDescent="0.25">
      <c r="A92" s="7">
        <v>2019</v>
      </c>
      <c r="B92" s="8">
        <v>50000</v>
      </c>
      <c r="C92" s="10">
        <v>73</v>
      </c>
      <c r="D92" s="12">
        <v>1000</v>
      </c>
      <c r="E92" s="11">
        <v>2.6</v>
      </c>
      <c r="F92" s="8">
        <v>34000</v>
      </c>
      <c r="G92" s="10">
        <v>24.9</v>
      </c>
      <c r="H92" s="8" t="s">
        <v>182</v>
      </c>
    </row>
    <row r="93" spans="1:8" x14ac:dyDescent="0.25">
      <c r="A93" s="7">
        <v>2020</v>
      </c>
      <c r="B93" s="8">
        <v>51000</v>
      </c>
      <c r="C93" s="10">
        <v>71.5</v>
      </c>
      <c r="D93" s="12">
        <v>2000</v>
      </c>
      <c r="E93" s="11">
        <v>3.3</v>
      </c>
      <c r="F93" s="8">
        <v>34000</v>
      </c>
      <c r="G93" s="10">
        <v>25.9</v>
      </c>
      <c r="H93" s="8" t="s">
        <v>182</v>
      </c>
    </row>
    <row r="94" spans="1:8" x14ac:dyDescent="0.25">
      <c r="A94" s="7">
        <v>2021</v>
      </c>
      <c r="B94" s="8">
        <v>54000</v>
      </c>
      <c r="C94" s="10">
        <v>77.3</v>
      </c>
      <c r="D94" s="12">
        <v>2000</v>
      </c>
      <c r="E94" s="11">
        <v>3.9</v>
      </c>
      <c r="F94" s="8">
        <v>27000</v>
      </c>
      <c r="G94" s="10">
        <v>19.399999999999999</v>
      </c>
      <c r="H94" s="8" t="s">
        <v>182</v>
      </c>
    </row>
    <row r="95" spans="1:8" x14ac:dyDescent="0.25">
      <c r="A95" s="7">
        <v>2022</v>
      </c>
      <c r="B95" s="8">
        <v>50000</v>
      </c>
      <c r="C95" s="10">
        <v>76.3</v>
      </c>
      <c r="D95" s="12">
        <v>1000</v>
      </c>
      <c r="E95" s="11">
        <v>1.2</v>
      </c>
      <c r="F95" s="8">
        <v>31000</v>
      </c>
      <c r="G95" s="10">
        <v>22.7</v>
      </c>
      <c r="H95" s="8" t="s">
        <v>182</v>
      </c>
    </row>
    <row r="96" spans="1:8" x14ac:dyDescent="0.25">
      <c r="A96" s="7">
        <v>2023</v>
      </c>
      <c r="B96" s="8">
        <v>44000</v>
      </c>
      <c r="C96" s="10">
        <v>69.099999999999994</v>
      </c>
      <c r="D96" s="12">
        <v>2000</v>
      </c>
      <c r="E96" s="11">
        <v>4.9000000000000004</v>
      </c>
      <c r="F96" s="8">
        <v>34000</v>
      </c>
      <c r="G96" s="10">
        <v>27.4</v>
      </c>
      <c r="H96" s="8" t="s">
        <v>182</v>
      </c>
    </row>
    <row r="97" spans="1:8" x14ac:dyDescent="0.25">
      <c r="A97" s="8"/>
      <c r="B97" s="8"/>
      <c r="C97" s="10"/>
      <c r="D97" s="8"/>
      <c r="E97" s="10"/>
      <c r="F97" s="8"/>
      <c r="G97" s="10"/>
      <c r="H97" s="8"/>
    </row>
    <row r="98" spans="1:8" ht="15.6" x14ac:dyDescent="0.3">
      <c r="A98" s="3" t="s">
        <v>47</v>
      </c>
    </row>
    <row r="99" spans="1:8" ht="62.4" x14ac:dyDescent="0.3">
      <c r="A99" s="5" t="s">
        <v>145</v>
      </c>
      <c r="B99" s="6" t="s">
        <v>178</v>
      </c>
      <c r="C99" s="6" t="s">
        <v>179</v>
      </c>
      <c r="D99" s="6" t="s">
        <v>149</v>
      </c>
      <c r="E99" s="6" t="s">
        <v>168</v>
      </c>
      <c r="F99" s="6" t="s">
        <v>152</v>
      </c>
      <c r="G99" s="6" t="s">
        <v>171</v>
      </c>
      <c r="H99" s="6" t="s">
        <v>180</v>
      </c>
    </row>
    <row r="100" spans="1:8" x14ac:dyDescent="0.25">
      <c r="A100" s="7">
        <v>2014</v>
      </c>
      <c r="B100" s="8">
        <v>41000</v>
      </c>
      <c r="C100" s="10">
        <v>56.1</v>
      </c>
      <c r="D100" s="8" t="s">
        <v>181</v>
      </c>
      <c r="E100" s="10" t="s">
        <v>181</v>
      </c>
      <c r="F100" s="8">
        <v>38000</v>
      </c>
      <c r="G100" s="10">
        <v>35</v>
      </c>
      <c r="H100" s="8"/>
    </row>
    <row r="101" spans="1:8" x14ac:dyDescent="0.25">
      <c r="A101" s="7">
        <v>2015</v>
      </c>
      <c r="B101" s="8">
        <v>43000</v>
      </c>
      <c r="C101" s="10">
        <v>58.1</v>
      </c>
      <c r="D101" s="8" t="s">
        <v>181</v>
      </c>
      <c r="E101" s="10" t="s">
        <v>181</v>
      </c>
      <c r="F101" s="8">
        <v>37000</v>
      </c>
      <c r="G101" s="10">
        <v>34.6</v>
      </c>
      <c r="H101" s="8"/>
    </row>
    <row r="102" spans="1:8" x14ac:dyDescent="0.25">
      <c r="A102" s="7">
        <v>2016</v>
      </c>
      <c r="B102" s="8">
        <v>34000</v>
      </c>
      <c r="C102" s="10">
        <v>50.7</v>
      </c>
      <c r="D102" s="8" t="s">
        <v>181</v>
      </c>
      <c r="E102" s="10" t="s">
        <v>181</v>
      </c>
      <c r="F102" s="8">
        <v>43000</v>
      </c>
      <c r="G102" s="10">
        <v>40.6</v>
      </c>
      <c r="H102" s="8"/>
    </row>
    <row r="103" spans="1:8" x14ac:dyDescent="0.25">
      <c r="A103" s="7">
        <v>2017</v>
      </c>
      <c r="B103" s="8">
        <v>33000</v>
      </c>
      <c r="C103" s="10">
        <v>53</v>
      </c>
      <c r="D103" s="8" t="s">
        <v>181</v>
      </c>
      <c r="E103" s="10" t="s">
        <v>181</v>
      </c>
      <c r="F103" s="8">
        <v>38000</v>
      </c>
      <c r="G103" s="10">
        <v>40.4</v>
      </c>
      <c r="H103" s="8"/>
    </row>
    <row r="104" spans="1:8" x14ac:dyDescent="0.25">
      <c r="A104" s="7">
        <v>2018</v>
      </c>
      <c r="B104" s="8">
        <v>40000</v>
      </c>
      <c r="C104" s="10">
        <v>60.9</v>
      </c>
      <c r="D104" s="8" t="s">
        <v>181</v>
      </c>
      <c r="E104" s="10" t="s">
        <v>181</v>
      </c>
      <c r="F104" s="8">
        <v>33000</v>
      </c>
      <c r="G104" s="10">
        <v>34.4</v>
      </c>
      <c r="H104" s="8"/>
    </row>
    <row r="105" spans="1:8" x14ac:dyDescent="0.25">
      <c r="A105" s="7">
        <v>2019</v>
      </c>
      <c r="B105" s="8">
        <v>43000</v>
      </c>
      <c r="C105" s="10">
        <v>66.5</v>
      </c>
      <c r="D105" s="12">
        <v>1000</v>
      </c>
      <c r="E105" s="11">
        <v>2.4</v>
      </c>
      <c r="F105" s="8">
        <v>34000</v>
      </c>
      <c r="G105" s="10">
        <v>32.1</v>
      </c>
      <c r="H105" s="8" t="s">
        <v>182</v>
      </c>
    </row>
    <row r="106" spans="1:8" x14ac:dyDescent="0.25">
      <c r="A106" s="7">
        <v>2020</v>
      </c>
      <c r="B106" s="8">
        <v>40000</v>
      </c>
      <c r="C106" s="10">
        <v>59.6</v>
      </c>
      <c r="D106" s="12">
        <v>1000</v>
      </c>
      <c r="E106" s="11">
        <v>2.8</v>
      </c>
      <c r="F106" s="8">
        <v>44000</v>
      </c>
      <c r="G106" s="10">
        <v>38.700000000000003</v>
      </c>
      <c r="H106" s="8" t="s">
        <v>182</v>
      </c>
    </row>
    <row r="107" spans="1:8" x14ac:dyDescent="0.25">
      <c r="A107" s="7">
        <v>2021</v>
      </c>
      <c r="B107" s="8">
        <v>43000</v>
      </c>
      <c r="C107" s="10">
        <v>64.3</v>
      </c>
      <c r="D107" s="12">
        <v>2000</v>
      </c>
      <c r="E107" s="11">
        <v>4.0999999999999996</v>
      </c>
      <c r="F107" s="8">
        <v>37000</v>
      </c>
      <c r="G107" s="10">
        <v>33.1</v>
      </c>
      <c r="H107" s="8" t="s">
        <v>182</v>
      </c>
    </row>
    <row r="108" spans="1:8" x14ac:dyDescent="0.25">
      <c r="A108" s="7">
        <v>2022</v>
      </c>
      <c r="B108" s="8">
        <v>42000</v>
      </c>
      <c r="C108" s="10">
        <v>67.5</v>
      </c>
      <c r="D108" s="12">
        <v>1000</v>
      </c>
      <c r="E108" s="11">
        <v>3.2</v>
      </c>
      <c r="F108" s="8">
        <v>35000</v>
      </c>
      <c r="G108" s="10">
        <v>30.3</v>
      </c>
      <c r="H108" s="8" t="s">
        <v>182</v>
      </c>
    </row>
    <row r="109" spans="1:8" x14ac:dyDescent="0.25">
      <c r="A109" s="7">
        <v>2023</v>
      </c>
      <c r="B109" s="8">
        <v>42000</v>
      </c>
      <c r="C109" s="10">
        <v>65.400000000000006</v>
      </c>
      <c r="D109" s="12">
        <v>1000</v>
      </c>
      <c r="E109" s="11">
        <v>2.1</v>
      </c>
      <c r="F109" s="8">
        <v>35000</v>
      </c>
      <c r="G109" s="10">
        <v>33.200000000000003</v>
      </c>
      <c r="H109" s="8" t="s">
        <v>182</v>
      </c>
    </row>
    <row r="110" spans="1:8" x14ac:dyDescent="0.25">
      <c r="A110" s="8"/>
      <c r="B110" s="8"/>
      <c r="C110" s="10"/>
      <c r="D110" s="8"/>
      <c r="E110" s="10"/>
      <c r="F110" s="8"/>
      <c r="G110" s="10"/>
      <c r="H110" s="8"/>
    </row>
    <row r="111" spans="1:8" ht="15.6" x14ac:dyDescent="0.3">
      <c r="A111" s="3" t="s">
        <v>48</v>
      </c>
    </row>
    <row r="112" spans="1:8" ht="62.4" x14ac:dyDescent="0.3">
      <c r="A112" s="5" t="s">
        <v>145</v>
      </c>
      <c r="B112" s="6" t="s">
        <v>178</v>
      </c>
      <c r="C112" s="6" t="s">
        <v>179</v>
      </c>
      <c r="D112" s="6" t="s">
        <v>149</v>
      </c>
      <c r="E112" s="6" t="s">
        <v>168</v>
      </c>
      <c r="F112" s="6" t="s">
        <v>152</v>
      </c>
      <c r="G112" s="6" t="s">
        <v>171</v>
      </c>
      <c r="H112" s="6" t="s">
        <v>180</v>
      </c>
    </row>
    <row r="113" spans="1:8" x14ac:dyDescent="0.25">
      <c r="A113" s="7">
        <v>2014</v>
      </c>
      <c r="B113" s="8">
        <v>54000</v>
      </c>
      <c r="C113" s="10">
        <v>70.400000000000006</v>
      </c>
      <c r="D113" s="8" t="s">
        <v>181</v>
      </c>
      <c r="E113" s="10" t="s">
        <v>181</v>
      </c>
      <c r="F113" s="8">
        <v>35000</v>
      </c>
      <c r="G113" s="10">
        <v>23.5</v>
      </c>
      <c r="H113" s="8"/>
    </row>
    <row r="114" spans="1:8" x14ac:dyDescent="0.25">
      <c r="A114" s="7">
        <v>2015</v>
      </c>
      <c r="B114" s="8">
        <v>55000</v>
      </c>
      <c r="C114" s="10">
        <v>73</v>
      </c>
      <c r="D114" s="8" t="s">
        <v>181</v>
      </c>
      <c r="E114" s="10" t="s">
        <v>181</v>
      </c>
      <c r="F114" s="8">
        <v>28000</v>
      </c>
      <c r="G114" s="10">
        <v>22.1</v>
      </c>
      <c r="H114" s="8"/>
    </row>
    <row r="115" spans="1:8" x14ac:dyDescent="0.25">
      <c r="A115" s="7">
        <v>2016</v>
      </c>
      <c r="B115" s="8">
        <v>68000</v>
      </c>
      <c r="C115" s="10">
        <v>79.599999999999994</v>
      </c>
      <c r="D115" s="8" t="s">
        <v>181</v>
      </c>
      <c r="E115" s="10" t="s">
        <v>181</v>
      </c>
      <c r="F115" s="8">
        <v>30000</v>
      </c>
      <c r="G115" s="10">
        <v>16.399999999999999</v>
      </c>
      <c r="H115" s="8"/>
    </row>
    <row r="116" spans="1:8" x14ac:dyDescent="0.25">
      <c r="A116" s="7">
        <v>2017</v>
      </c>
      <c r="B116" s="8">
        <v>55000</v>
      </c>
      <c r="C116" s="10">
        <v>77</v>
      </c>
      <c r="D116" s="8" t="s">
        <v>181</v>
      </c>
      <c r="E116" s="10" t="s">
        <v>181</v>
      </c>
      <c r="F116" s="8">
        <v>31000</v>
      </c>
      <c r="G116" s="10">
        <v>21.6</v>
      </c>
      <c r="H116" s="8"/>
    </row>
    <row r="117" spans="1:8" x14ac:dyDescent="0.25">
      <c r="A117" s="7">
        <v>2018</v>
      </c>
      <c r="B117" s="8">
        <v>54000</v>
      </c>
      <c r="C117" s="10">
        <v>74.7</v>
      </c>
      <c r="D117" s="8" t="s">
        <v>181</v>
      </c>
      <c r="E117" s="10" t="s">
        <v>181</v>
      </c>
      <c r="F117" s="8">
        <v>34000</v>
      </c>
      <c r="G117" s="10">
        <v>23.2</v>
      </c>
      <c r="H117" s="8"/>
    </row>
    <row r="118" spans="1:8" x14ac:dyDescent="0.25">
      <c r="A118" s="7">
        <v>2019</v>
      </c>
      <c r="B118" s="8">
        <v>54000</v>
      </c>
      <c r="C118" s="10">
        <v>79.599999999999994</v>
      </c>
      <c r="D118" s="12">
        <v>1000</v>
      </c>
      <c r="E118" s="11">
        <v>2.1</v>
      </c>
      <c r="F118" s="8">
        <v>30000</v>
      </c>
      <c r="G118" s="10">
        <v>18.7</v>
      </c>
      <c r="H118" s="8" t="s">
        <v>182</v>
      </c>
    </row>
    <row r="119" spans="1:8" x14ac:dyDescent="0.25">
      <c r="A119" s="7">
        <v>2020</v>
      </c>
      <c r="B119" s="8">
        <v>44000</v>
      </c>
      <c r="C119" s="10">
        <v>72.8</v>
      </c>
      <c r="D119" s="12">
        <v>1000</v>
      </c>
      <c r="E119" s="11">
        <v>2.1</v>
      </c>
      <c r="F119" s="8">
        <v>35000</v>
      </c>
      <c r="G119" s="10">
        <v>25.6</v>
      </c>
      <c r="H119" s="8" t="s">
        <v>182</v>
      </c>
    </row>
    <row r="120" spans="1:8" x14ac:dyDescent="0.25">
      <c r="A120" s="7">
        <v>2021</v>
      </c>
      <c r="B120" s="8">
        <v>54000</v>
      </c>
      <c r="C120" s="10">
        <v>71</v>
      </c>
      <c r="D120" s="12">
        <v>3000</v>
      </c>
      <c r="E120" s="11">
        <v>5.3</v>
      </c>
      <c r="F120" s="8">
        <v>32000</v>
      </c>
      <c r="G120" s="10">
        <v>24.9</v>
      </c>
      <c r="H120" s="8" t="s">
        <v>182</v>
      </c>
    </row>
    <row r="121" spans="1:8" x14ac:dyDescent="0.25">
      <c r="A121" s="7">
        <v>2022</v>
      </c>
      <c r="B121" s="8">
        <v>55000</v>
      </c>
      <c r="C121" s="10">
        <v>72.900000000000006</v>
      </c>
      <c r="D121" s="12">
        <v>1000</v>
      </c>
      <c r="E121" s="11">
        <v>2.4</v>
      </c>
      <c r="F121" s="8">
        <v>32000</v>
      </c>
      <c r="G121" s="10">
        <v>25.3</v>
      </c>
      <c r="H121" s="8" t="s">
        <v>182</v>
      </c>
    </row>
    <row r="122" spans="1:8" x14ac:dyDescent="0.25">
      <c r="A122" s="7">
        <v>2023</v>
      </c>
      <c r="B122" s="8">
        <v>58000</v>
      </c>
      <c r="C122" s="10">
        <v>76.400000000000006</v>
      </c>
      <c r="D122" s="12">
        <v>1000</v>
      </c>
      <c r="E122" s="11">
        <v>1.2</v>
      </c>
      <c r="F122" s="8">
        <v>31000</v>
      </c>
      <c r="G122" s="10">
        <v>22.6</v>
      </c>
      <c r="H122" s="8" t="s">
        <v>182</v>
      </c>
    </row>
    <row r="123" spans="1:8" x14ac:dyDescent="0.25">
      <c r="A123" s="8"/>
      <c r="B123" s="8"/>
      <c r="C123" s="10"/>
      <c r="D123" s="8"/>
      <c r="E123" s="10"/>
      <c r="F123" s="8"/>
      <c r="G123" s="10"/>
      <c r="H123" s="8"/>
    </row>
    <row r="124" spans="1:8" ht="15.6" x14ac:dyDescent="0.3">
      <c r="A124" s="3" t="s">
        <v>49</v>
      </c>
    </row>
    <row r="125" spans="1:8" ht="62.4" x14ac:dyDescent="0.3">
      <c r="A125" s="5" t="s">
        <v>145</v>
      </c>
      <c r="B125" s="6" t="s">
        <v>178</v>
      </c>
      <c r="C125" s="6" t="s">
        <v>179</v>
      </c>
      <c r="D125" s="6" t="s">
        <v>149</v>
      </c>
      <c r="E125" s="6" t="s">
        <v>168</v>
      </c>
      <c r="F125" s="6" t="s">
        <v>152</v>
      </c>
      <c r="G125" s="6" t="s">
        <v>171</v>
      </c>
      <c r="H125" s="6" t="s">
        <v>180</v>
      </c>
    </row>
    <row r="126" spans="1:8" x14ac:dyDescent="0.25">
      <c r="A126" s="7">
        <v>2014</v>
      </c>
      <c r="B126" s="8">
        <v>45000</v>
      </c>
      <c r="C126" s="10">
        <v>66.099999999999994</v>
      </c>
      <c r="D126" s="8" t="s">
        <v>181</v>
      </c>
      <c r="E126" s="10" t="s">
        <v>181</v>
      </c>
      <c r="F126" s="8">
        <v>28000</v>
      </c>
      <c r="G126" s="10">
        <v>27.4</v>
      </c>
      <c r="H126" s="8"/>
    </row>
    <row r="127" spans="1:8" x14ac:dyDescent="0.25">
      <c r="A127" s="7">
        <v>2015</v>
      </c>
      <c r="B127" s="8">
        <v>46000</v>
      </c>
      <c r="C127" s="10">
        <v>67.7</v>
      </c>
      <c r="D127" s="8" t="s">
        <v>181</v>
      </c>
      <c r="E127" s="10" t="s">
        <v>181</v>
      </c>
      <c r="F127" s="8">
        <v>26000</v>
      </c>
      <c r="G127" s="10">
        <v>29.1</v>
      </c>
      <c r="H127" s="8"/>
    </row>
    <row r="128" spans="1:8" x14ac:dyDescent="0.25">
      <c r="A128" s="7">
        <v>2016</v>
      </c>
      <c r="B128" s="8">
        <v>47000</v>
      </c>
      <c r="C128" s="10">
        <v>73.099999999999994</v>
      </c>
      <c r="D128" s="8" t="s">
        <v>181</v>
      </c>
      <c r="E128" s="10" t="s">
        <v>181</v>
      </c>
      <c r="F128" s="8">
        <v>31000</v>
      </c>
      <c r="G128" s="10">
        <v>23.8</v>
      </c>
      <c r="H128" s="8"/>
    </row>
    <row r="129" spans="1:8" x14ac:dyDescent="0.25">
      <c r="A129" s="7">
        <v>2017</v>
      </c>
      <c r="B129" s="8">
        <v>46000</v>
      </c>
      <c r="C129" s="10">
        <v>72.2</v>
      </c>
      <c r="D129" s="8" t="s">
        <v>181</v>
      </c>
      <c r="E129" s="10" t="s">
        <v>181</v>
      </c>
      <c r="F129" s="8">
        <v>25000</v>
      </c>
      <c r="G129" s="10">
        <v>25.7</v>
      </c>
      <c r="H129" s="8"/>
    </row>
    <row r="130" spans="1:8" x14ac:dyDescent="0.25">
      <c r="A130" s="7">
        <v>2018</v>
      </c>
      <c r="B130" s="8">
        <v>50000</v>
      </c>
      <c r="C130" s="10">
        <v>72.599999999999994</v>
      </c>
      <c r="D130" s="8" t="s">
        <v>181</v>
      </c>
      <c r="E130" s="10" t="s">
        <v>181</v>
      </c>
      <c r="F130" s="8">
        <v>29000</v>
      </c>
      <c r="G130" s="10">
        <v>24.9</v>
      </c>
      <c r="H130" s="8"/>
    </row>
    <row r="131" spans="1:8" x14ac:dyDescent="0.25">
      <c r="A131" s="7">
        <v>2019</v>
      </c>
      <c r="B131" s="8">
        <v>52000</v>
      </c>
      <c r="C131" s="10">
        <v>73.5</v>
      </c>
      <c r="D131" s="12">
        <v>2000</v>
      </c>
      <c r="E131" s="11">
        <v>3.1</v>
      </c>
      <c r="F131" s="8">
        <v>27000</v>
      </c>
      <c r="G131" s="10">
        <v>24.1</v>
      </c>
      <c r="H131" s="8" t="s">
        <v>182</v>
      </c>
    </row>
    <row r="132" spans="1:8" x14ac:dyDescent="0.25">
      <c r="A132" s="7">
        <v>2020</v>
      </c>
      <c r="B132" s="8">
        <v>50000</v>
      </c>
      <c r="C132" s="10">
        <v>71.400000000000006</v>
      </c>
      <c r="D132" s="12">
        <v>2000</v>
      </c>
      <c r="E132" s="11">
        <v>3.1</v>
      </c>
      <c r="F132" s="8">
        <v>28000</v>
      </c>
      <c r="G132" s="10">
        <v>26.2</v>
      </c>
      <c r="H132" s="8" t="s">
        <v>182</v>
      </c>
    </row>
    <row r="133" spans="1:8" x14ac:dyDescent="0.25">
      <c r="A133" s="7">
        <v>2021</v>
      </c>
      <c r="B133" s="8">
        <v>46000</v>
      </c>
      <c r="C133" s="10">
        <v>66.5</v>
      </c>
      <c r="D133" s="12">
        <v>2000</v>
      </c>
      <c r="E133" s="11">
        <v>3.9</v>
      </c>
      <c r="F133" s="8">
        <v>32000</v>
      </c>
      <c r="G133" s="10">
        <v>30.8</v>
      </c>
      <c r="H133" s="8" t="s">
        <v>182</v>
      </c>
    </row>
    <row r="134" spans="1:8" x14ac:dyDescent="0.25">
      <c r="A134" s="7">
        <v>2022</v>
      </c>
      <c r="B134" s="8">
        <v>51000</v>
      </c>
      <c r="C134" s="10">
        <v>72</v>
      </c>
      <c r="D134" s="12">
        <v>1000</v>
      </c>
      <c r="E134" s="11">
        <v>1.3</v>
      </c>
      <c r="F134" s="8">
        <v>33000</v>
      </c>
      <c r="G134" s="10">
        <v>27.1</v>
      </c>
      <c r="H134" s="8" t="s">
        <v>182</v>
      </c>
    </row>
    <row r="135" spans="1:8" x14ac:dyDescent="0.25">
      <c r="A135" s="7">
        <v>2023</v>
      </c>
      <c r="B135" s="8">
        <v>55000</v>
      </c>
      <c r="C135" s="10">
        <v>74.8</v>
      </c>
      <c r="D135" s="12">
        <v>1000</v>
      </c>
      <c r="E135" s="11">
        <v>1.1000000000000001</v>
      </c>
      <c r="F135" s="8">
        <v>29000</v>
      </c>
      <c r="G135" s="10">
        <v>24.3</v>
      </c>
      <c r="H135" s="8" t="s">
        <v>182</v>
      </c>
    </row>
    <row r="136" spans="1:8" x14ac:dyDescent="0.25">
      <c r="A136" s="8"/>
      <c r="B136" s="8"/>
      <c r="C136" s="10"/>
      <c r="D136" s="8"/>
      <c r="E136" s="10"/>
      <c r="F136" s="8"/>
      <c r="G136" s="10"/>
      <c r="H136" s="8"/>
    </row>
    <row r="137" spans="1:8" ht="15.6" x14ac:dyDescent="0.3">
      <c r="A137" s="3" t="s">
        <v>50</v>
      </c>
    </row>
    <row r="138" spans="1:8" ht="62.4" x14ac:dyDescent="0.3">
      <c r="A138" s="5" t="s">
        <v>145</v>
      </c>
      <c r="B138" s="6" t="s">
        <v>178</v>
      </c>
      <c r="C138" s="6" t="s">
        <v>179</v>
      </c>
      <c r="D138" s="6" t="s">
        <v>149</v>
      </c>
      <c r="E138" s="6" t="s">
        <v>168</v>
      </c>
      <c r="F138" s="6" t="s">
        <v>152</v>
      </c>
      <c r="G138" s="6" t="s">
        <v>171</v>
      </c>
      <c r="H138" s="6" t="s">
        <v>180</v>
      </c>
    </row>
    <row r="139" spans="1:8" x14ac:dyDescent="0.25">
      <c r="A139" s="7">
        <v>2014</v>
      </c>
      <c r="B139" s="8">
        <v>41000</v>
      </c>
      <c r="C139" s="10">
        <v>65.599999999999994</v>
      </c>
      <c r="D139" s="8" t="s">
        <v>181</v>
      </c>
      <c r="E139" s="10" t="s">
        <v>181</v>
      </c>
      <c r="F139" s="8">
        <v>30000</v>
      </c>
      <c r="G139" s="10">
        <v>29.1</v>
      </c>
      <c r="H139" s="8"/>
    </row>
    <row r="140" spans="1:8" x14ac:dyDescent="0.25">
      <c r="A140" s="7">
        <v>2015</v>
      </c>
      <c r="B140" s="8">
        <v>46000</v>
      </c>
      <c r="C140" s="10">
        <v>61.5</v>
      </c>
      <c r="D140" s="8" t="s">
        <v>181</v>
      </c>
      <c r="E140" s="10" t="s">
        <v>181</v>
      </c>
      <c r="F140" s="8">
        <v>36000</v>
      </c>
      <c r="G140" s="10">
        <v>32</v>
      </c>
      <c r="H140" s="8"/>
    </row>
    <row r="141" spans="1:8" x14ac:dyDescent="0.25">
      <c r="A141" s="7">
        <v>2016</v>
      </c>
      <c r="B141" s="8">
        <v>50000</v>
      </c>
      <c r="C141" s="10">
        <v>68</v>
      </c>
      <c r="D141" s="8" t="s">
        <v>181</v>
      </c>
      <c r="E141" s="10" t="s">
        <v>181</v>
      </c>
      <c r="F141" s="8">
        <v>32000</v>
      </c>
      <c r="G141" s="10">
        <v>27.1</v>
      </c>
      <c r="H141" s="8"/>
    </row>
    <row r="142" spans="1:8" x14ac:dyDescent="0.25">
      <c r="A142" s="7">
        <v>2017</v>
      </c>
      <c r="B142" s="8">
        <v>47000</v>
      </c>
      <c r="C142" s="10">
        <v>66.400000000000006</v>
      </c>
      <c r="D142" s="8" t="s">
        <v>181</v>
      </c>
      <c r="E142" s="10" t="s">
        <v>181</v>
      </c>
      <c r="F142" s="8">
        <v>38000</v>
      </c>
      <c r="G142" s="10">
        <v>31.2</v>
      </c>
      <c r="H142" s="8"/>
    </row>
    <row r="143" spans="1:8" x14ac:dyDescent="0.25">
      <c r="A143" s="7">
        <v>2018</v>
      </c>
      <c r="B143" s="8">
        <v>48000</v>
      </c>
      <c r="C143" s="10">
        <v>68.8</v>
      </c>
      <c r="D143" s="8" t="s">
        <v>181</v>
      </c>
      <c r="E143" s="10" t="s">
        <v>181</v>
      </c>
      <c r="F143" s="8">
        <v>35000</v>
      </c>
      <c r="G143" s="10">
        <v>28.7</v>
      </c>
      <c r="H143" s="8"/>
    </row>
    <row r="144" spans="1:8" x14ac:dyDescent="0.25">
      <c r="A144" s="7">
        <v>2019</v>
      </c>
      <c r="B144" s="8">
        <v>54000</v>
      </c>
      <c r="C144" s="10">
        <v>74</v>
      </c>
      <c r="D144" s="12">
        <v>2000</v>
      </c>
      <c r="E144" s="11">
        <v>3</v>
      </c>
      <c r="F144" s="8">
        <v>32000</v>
      </c>
      <c r="G144" s="10">
        <v>23.6</v>
      </c>
      <c r="H144" s="8" t="s">
        <v>182</v>
      </c>
    </row>
    <row r="145" spans="1:8" x14ac:dyDescent="0.25">
      <c r="A145" s="7">
        <v>2020</v>
      </c>
      <c r="B145" s="8">
        <v>60000</v>
      </c>
      <c r="C145" s="10">
        <v>74.7</v>
      </c>
      <c r="D145" s="12">
        <v>2000</v>
      </c>
      <c r="E145" s="11">
        <v>2.8</v>
      </c>
      <c r="F145" s="8">
        <v>31000</v>
      </c>
      <c r="G145" s="10">
        <v>23.1</v>
      </c>
      <c r="H145" s="8" t="s">
        <v>182</v>
      </c>
    </row>
    <row r="146" spans="1:8" x14ac:dyDescent="0.25">
      <c r="A146" s="7">
        <v>2021</v>
      </c>
      <c r="B146" s="8">
        <v>55000</v>
      </c>
      <c r="C146" s="10">
        <v>70.8</v>
      </c>
      <c r="D146" s="12">
        <v>2000</v>
      </c>
      <c r="E146" s="11">
        <v>3.4</v>
      </c>
      <c r="F146" s="8">
        <v>35000</v>
      </c>
      <c r="G146" s="10">
        <v>26.6</v>
      </c>
      <c r="H146" s="8" t="s">
        <v>182</v>
      </c>
    </row>
    <row r="147" spans="1:8" x14ac:dyDescent="0.25">
      <c r="A147" s="7">
        <v>2022</v>
      </c>
      <c r="B147" s="8">
        <v>53000</v>
      </c>
      <c r="C147" s="10">
        <v>74.2</v>
      </c>
      <c r="D147" s="12">
        <v>1000</v>
      </c>
      <c r="E147" s="11">
        <v>1.7</v>
      </c>
      <c r="F147" s="8">
        <v>31000</v>
      </c>
      <c r="G147" s="10">
        <v>24.5</v>
      </c>
      <c r="H147" s="8" t="s">
        <v>182</v>
      </c>
    </row>
    <row r="148" spans="1:8" x14ac:dyDescent="0.25">
      <c r="A148" s="7">
        <v>2023</v>
      </c>
      <c r="B148" s="8">
        <v>59000</v>
      </c>
      <c r="C148" s="10">
        <v>78.7</v>
      </c>
      <c r="D148" s="12">
        <v>1000</v>
      </c>
      <c r="E148" s="11">
        <v>2.1</v>
      </c>
      <c r="F148" s="8">
        <v>29000</v>
      </c>
      <c r="G148" s="10">
        <v>19.5</v>
      </c>
      <c r="H148" s="8" t="s">
        <v>182</v>
      </c>
    </row>
    <row r="149" spans="1:8" x14ac:dyDescent="0.25">
      <c r="A149" s="8"/>
      <c r="B149" s="8"/>
      <c r="C149" s="10"/>
      <c r="D149" s="8"/>
      <c r="E149" s="10"/>
      <c r="F149" s="8"/>
      <c r="G149" s="10"/>
      <c r="H149" s="8"/>
    </row>
    <row r="150" spans="1:8" ht="15.6" x14ac:dyDescent="0.3">
      <c r="A150" s="3" t="s">
        <v>51</v>
      </c>
    </row>
    <row r="151" spans="1:8" ht="62.4" x14ac:dyDescent="0.3">
      <c r="A151" s="5" t="s">
        <v>145</v>
      </c>
      <c r="B151" s="6" t="s">
        <v>178</v>
      </c>
      <c r="C151" s="6" t="s">
        <v>179</v>
      </c>
      <c r="D151" s="6" t="s">
        <v>149</v>
      </c>
      <c r="E151" s="6" t="s">
        <v>168</v>
      </c>
      <c r="F151" s="6" t="s">
        <v>152</v>
      </c>
      <c r="G151" s="6" t="s">
        <v>171</v>
      </c>
      <c r="H151" s="6" t="s">
        <v>180</v>
      </c>
    </row>
    <row r="152" spans="1:8" x14ac:dyDescent="0.25">
      <c r="A152" s="7">
        <v>2014</v>
      </c>
      <c r="B152" s="8">
        <v>46000</v>
      </c>
      <c r="C152" s="10">
        <v>65.099999999999994</v>
      </c>
      <c r="D152" s="8" t="s">
        <v>181</v>
      </c>
      <c r="E152" s="10" t="s">
        <v>181</v>
      </c>
      <c r="F152" s="8">
        <v>45000</v>
      </c>
      <c r="G152" s="10">
        <v>27.9</v>
      </c>
      <c r="H152" s="8"/>
    </row>
    <row r="153" spans="1:8" x14ac:dyDescent="0.25">
      <c r="A153" s="7">
        <v>2015</v>
      </c>
      <c r="B153" s="8">
        <v>53000</v>
      </c>
      <c r="C153" s="10">
        <v>70.3</v>
      </c>
      <c r="D153" s="8" t="s">
        <v>181</v>
      </c>
      <c r="E153" s="10" t="s">
        <v>181</v>
      </c>
      <c r="F153" s="8">
        <v>36000</v>
      </c>
      <c r="G153" s="10">
        <v>25.5</v>
      </c>
      <c r="H153" s="8"/>
    </row>
    <row r="154" spans="1:8" x14ac:dyDescent="0.25">
      <c r="A154" s="7">
        <v>2016</v>
      </c>
      <c r="B154" s="8">
        <v>49000</v>
      </c>
      <c r="C154" s="10">
        <v>67.3</v>
      </c>
      <c r="D154" s="8" t="s">
        <v>181</v>
      </c>
      <c r="E154" s="10" t="s">
        <v>181</v>
      </c>
      <c r="F154" s="8">
        <v>36000</v>
      </c>
      <c r="G154" s="10">
        <v>27.5</v>
      </c>
      <c r="H154" s="8"/>
    </row>
    <row r="155" spans="1:8" x14ac:dyDescent="0.25">
      <c r="A155" s="7">
        <v>2017</v>
      </c>
      <c r="B155" s="8">
        <v>46000</v>
      </c>
      <c r="C155" s="10">
        <v>66.2</v>
      </c>
      <c r="D155" s="8" t="s">
        <v>181</v>
      </c>
      <c r="E155" s="10" t="s">
        <v>181</v>
      </c>
      <c r="F155" s="8">
        <v>39000</v>
      </c>
      <c r="G155" s="10">
        <v>28.9</v>
      </c>
      <c r="H155" s="8"/>
    </row>
    <row r="156" spans="1:8" x14ac:dyDescent="0.25">
      <c r="A156" s="7">
        <v>2018</v>
      </c>
      <c r="B156" s="8">
        <v>49000</v>
      </c>
      <c r="C156" s="10">
        <v>70.2</v>
      </c>
      <c r="D156" s="8" t="s">
        <v>181</v>
      </c>
      <c r="E156" s="10" t="s">
        <v>181</v>
      </c>
      <c r="F156" s="8">
        <v>37000</v>
      </c>
      <c r="G156" s="10">
        <v>25.6</v>
      </c>
      <c r="H156" s="8"/>
    </row>
    <row r="157" spans="1:8" x14ac:dyDescent="0.25">
      <c r="A157" s="7">
        <v>2019</v>
      </c>
      <c r="B157" s="8">
        <v>52000</v>
      </c>
      <c r="C157" s="10">
        <v>71.5</v>
      </c>
      <c r="D157" s="12">
        <v>1000</v>
      </c>
      <c r="E157" s="11">
        <v>2.6</v>
      </c>
      <c r="F157" s="8">
        <v>34000</v>
      </c>
      <c r="G157" s="10">
        <v>26.6</v>
      </c>
      <c r="H157" s="8" t="s">
        <v>182</v>
      </c>
    </row>
    <row r="158" spans="1:8" x14ac:dyDescent="0.25">
      <c r="A158" s="7">
        <v>2020</v>
      </c>
      <c r="B158" s="8">
        <v>52000</v>
      </c>
      <c r="C158" s="10">
        <v>70.900000000000006</v>
      </c>
      <c r="D158" s="12">
        <v>1000</v>
      </c>
      <c r="E158" s="11">
        <v>2.2000000000000002</v>
      </c>
      <c r="F158" s="8">
        <v>37000</v>
      </c>
      <c r="G158" s="10">
        <v>27.4</v>
      </c>
      <c r="H158" s="8" t="s">
        <v>182</v>
      </c>
    </row>
    <row r="159" spans="1:8" x14ac:dyDescent="0.25">
      <c r="A159" s="7">
        <v>2021</v>
      </c>
      <c r="B159" s="8">
        <v>51000</v>
      </c>
      <c r="C159" s="10">
        <v>68.8</v>
      </c>
      <c r="D159" s="12">
        <v>2000</v>
      </c>
      <c r="E159" s="11">
        <v>3.9</v>
      </c>
      <c r="F159" s="8">
        <v>35000</v>
      </c>
      <c r="G159" s="10">
        <v>28.4</v>
      </c>
      <c r="H159" s="8" t="s">
        <v>182</v>
      </c>
    </row>
    <row r="160" spans="1:8" x14ac:dyDescent="0.25">
      <c r="A160" s="7">
        <v>2022</v>
      </c>
      <c r="B160" s="8">
        <v>55000</v>
      </c>
      <c r="C160" s="10">
        <v>74.3</v>
      </c>
      <c r="D160" s="12">
        <v>2000</v>
      </c>
      <c r="E160" s="11">
        <v>3</v>
      </c>
      <c r="F160" s="8">
        <v>32000</v>
      </c>
      <c r="G160" s="10">
        <v>23.3</v>
      </c>
      <c r="H160" s="8" t="s">
        <v>182</v>
      </c>
    </row>
    <row r="161" spans="1:8" x14ac:dyDescent="0.25">
      <c r="A161" s="7">
        <v>2023</v>
      </c>
      <c r="B161" s="8">
        <v>58000</v>
      </c>
      <c r="C161" s="10">
        <v>76.400000000000006</v>
      </c>
      <c r="D161" s="12">
        <v>1000</v>
      </c>
      <c r="E161" s="11">
        <v>1.9</v>
      </c>
      <c r="F161" s="8">
        <v>32000</v>
      </c>
      <c r="G161" s="10">
        <v>22</v>
      </c>
      <c r="H161" s="8" t="s">
        <v>182</v>
      </c>
    </row>
    <row r="162" spans="1:8" x14ac:dyDescent="0.25">
      <c r="A162" s="8"/>
      <c r="B162" s="8"/>
      <c r="C162" s="10"/>
      <c r="D162" s="8"/>
      <c r="E162" s="10"/>
      <c r="F162" s="8"/>
      <c r="G162" s="10"/>
      <c r="H162" s="8"/>
    </row>
    <row r="163" spans="1:8" ht="15.6" x14ac:dyDescent="0.3">
      <c r="A163" s="3" t="s">
        <v>52</v>
      </c>
    </row>
    <row r="164" spans="1:8" ht="62.4" x14ac:dyDescent="0.3">
      <c r="A164" s="5" t="s">
        <v>145</v>
      </c>
      <c r="B164" s="6" t="s">
        <v>178</v>
      </c>
      <c r="C164" s="6" t="s">
        <v>179</v>
      </c>
      <c r="D164" s="6" t="s">
        <v>149</v>
      </c>
      <c r="E164" s="6" t="s">
        <v>168</v>
      </c>
      <c r="F164" s="6" t="s">
        <v>152</v>
      </c>
      <c r="G164" s="6" t="s">
        <v>171</v>
      </c>
      <c r="H164" s="6" t="s">
        <v>180</v>
      </c>
    </row>
    <row r="165" spans="1:8" x14ac:dyDescent="0.25">
      <c r="A165" s="7">
        <v>2014</v>
      </c>
      <c r="B165" s="8">
        <v>36000</v>
      </c>
      <c r="C165" s="10">
        <v>73.7</v>
      </c>
      <c r="D165" s="8" t="s">
        <v>181</v>
      </c>
      <c r="E165" s="10" t="s">
        <v>181</v>
      </c>
      <c r="F165" s="8">
        <v>32000</v>
      </c>
      <c r="G165" s="10">
        <v>23.3</v>
      </c>
      <c r="H165" s="8"/>
    </row>
    <row r="166" spans="1:8" x14ac:dyDescent="0.25">
      <c r="A166" s="7">
        <v>2015</v>
      </c>
      <c r="B166" s="8">
        <v>40000</v>
      </c>
      <c r="C166" s="10">
        <v>76.7</v>
      </c>
      <c r="D166" s="8" t="s">
        <v>181</v>
      </c>
      <c r="E166" s="10" t="s">
        <v>181</v>
      </c>
      <c r="F166" s="8">
        <v>28000</v>
      </c>
      <c r="G166" s="10">
        <v>19.8</v>
      </c>
      <c r="H166" s="8"/>
    </row>
    <row r="167" spans="1:8" x14ac:dyDescent="0.25">
      <c r="A167" s="7">
        <v>2016</v>
      </c>
      <c r="B167" s="8">
        <v>42000</v>
      </c>
      <c r="C167" s="10">
        <v>77.2</v>
      </c>
      <c r="D167" s="8" t="s">
        <v>181</v>
      </c>
      <c r="E167" s="10" t="s">
        <v>181</v>
      </c>
      <c r="F167" s="8">
        <v>24000</v>
      </c>
      <c r="G167" s="10">
        <v>18.7</v>
      </c>
      <c r="H167" s="8"/>
    </row>
    <row r="168" spans="1:8" x14ac:dyDescent="0.25">
      <c r="A168" s="7">
        <v>2017</v>
      </c>
      <c r="B168" s="8">
        <v>46000</v>
      </c>
      <c r="C168" s="10">
        <v>79.099999999999994</v>
      </c>
      <c r="D168" s="8" t="s">
        <v>181</v>
      </c>
      <c r="E168" s="10" t="s">
        <v>181</v>
      </c>
      <c r="F168" s="8">
        <v>26000</v>
      </c>
      <c r="G168" s="10">
        <v>19.100000000000001</v>
      </c>
      <c r="H168" s="8"/>
    </row>
    <row r="169" spans="1:8" x14ac:dyDescent="0.25">
      <c r="A169" s="7">
        <v>2018</v>
      </c>
      <c r="B169" s="8">
        <v>45000</v>
      </c>
      <c r="C169" s="10">
        <v>74.099999999999994</v>
      </c>
      <c r="D169" s="8" t="s">
        <v>181</v>
      </c>
      <c r="E169" s="10" t="s">
        <v>181</v>
      </c>
      <c r="F169" s="8">
        <v>27000</v>
      </c>
      <c r="G169" s="10">
        <v>24.6</v>
      </c>
      <c r="H169" s="8"/>
    </row>
    <row r="170" spans="1:8" x14ac:dyDescent="0.25">
      <c r="A170" s="7">
        <v>2019</v>
      </c>
      <c r="B170" s="8">
        <v>44000</v>
      </c>
      <c r="C170" s="10">
        <v>74.900000000000006</v>
      </c>
      <c r="D170" s="12">
        <v>1000</v>
      </c>
      <c r="E170" s="11">
        <v>1.8</v>
      </c>
      <c r="F170" s="8">
        <v>28000</v>
      </c>
      <c r="G170" s="10">
        <v>24.1</v>
      </c>
      <c r="H170" s="8" t="s">
        <v>182</v>
      </c>
    </row>
    <row r="171" spans="1:8" x14ac:dyDescent="0.25">
      <c r="A171" s="7">
        <v>2020</v>
      </c>
      <c r="B171" s="8">
        <v>35000</v>
      </c>
      <c r="C171" s="10">
        <v>68.2</v>
      </c>
      <c r="D171" s="8" t="s">
        <v>183</v>
      </c>
      <c r="E171" s="10" t="s">
        <v>183</v>
      </c>
      <c r="F171" s="8">
        <v>38000</v>
      </c>
      <c r="G171" s="10">
        <v>30.7</v>
      </c>
      <c r="H171" s="8"/>
    </row>
    <row r="172" spans="1:8" x14ac:dyDescent="0.25">
      <c r="A172" s="7">
        <v>2021</v>
      </c>
      <c r="B172" s="8">
        <v>40000</v>
      </c>
      <c r="C172" s="10">
        <v>76.3</v>
      </c>
      <c r="D172" s="12">
        <v>2000</v>
      </c>
      <c r="E172" s="11">
        <v>4.5999999999999996</v>
      </c>
      <c r="F172" s="8">
        <v>32000</v>
      </c>
      <c r="G172" s="10">
        <v>19.899999999999999</v>
      </c>
      <c r="H172" s="8" t="s">
        <v>182</v>
      </c>
    </row>
    <row r="173" spans="1:8" x14ac:dyDescent="0.25">
      <c r="A173" s="7">
        <v>2022</v>
      </c>
      <c r="B173" s="8">
        <v>45000</v>
      </c>
      <c r="C173" s="10">
        <v>72.599999999999994</v>
      </c>
      <c r="D173" s="12">
        <v>1000</v>
      </c>
      <c r="E173" s="11">
        <v>3.1</v>
      </c>
      <c r="F173" s="8">
        <v>28000</v>
      </c>
      <c r="G173" s="10">
        <v>25</v>
      </c>
      <c r="H173" s="8" t="s">
        <v>182</v>
      </c>
    </row>
    <row r="174" spans="1:8" x14ac:dyDescent="0.25">
      <c r="A174" s="7">
        <v>2023</v>
      </c>
      <c r="B174" s="8">
        <v>42000</v>
      </c>
      <c r="C174" s="10">
        <v>73.900000000000006</v>
      </c>
      <c r="D174" s="12">
        <v>1000</v>
      </c>
      <c r="E174" s="11">
        <v>1.8</v>
      </c>
      <c r="F174" s="8">
        <v>31000</v>
      </c>
      <c r="G174" s="10">
        <v>24.6</v>
      </c>
      <c r="H174" s="8" t="s">
        <v>182</v>
      </c>
    </row>
    <row r="175" spans="1:8" x14ac:dyDescent="0.25">
      <c r="A175" s="8"/>
      <c r="B175" s="8"/>
      <c r="C175" s="10"/>
      <c r="D175" s="8"/>
      <c r="E175" s="10"/>
      <c r="F175" s="8"/>
      <c r="G175" s="10"/>
      <c r="H175" s="8"/>
    </row>
    <row r="176" spans="1:8" ht="15.6" x14ac:dyDescent="0.3">
      <c r="A176" s="3" t="s">
        <v>53</v>
      </c>
    </row>
    <row r="177" spans="1:8" ht="62.4" x14ac:dyDescent="0.3">
      <c r="A177" s="5" t="s">
        <v>145</v>
      </c>
      <c r="B177" s="6" t="s">
        <v>178</v>
      </c>
      <c r="C177" s="6" t="s">
        <v>179</v>
      </c>
      <c r="D177" s="6" t="s">
        <v>149</v>
      </c>
      <c r="E177" s="6" t="s">
        <v>168</v>
      </c>
      <c r="F177" s="6" t="s">
        <v>152</v>
      </c>
      <c r="G177" s="6" t="s">
        <v>171</v>
      </c>
      <c r="H177" s="6" t="s">
        <v>180</v>
      </c>
    </row>
    <row r="178" spans="1:8" x14ac:dyDescent="0.25">
      <c r="A178" s="9" t="s">
        <v>155</v>
      </c>
      <c r="B178" s="8">
        <v>49000</v>
      </c>
      <c r="C178" s="10">
        <v>72.2</v>
      </c>
      <c r="D178" s="8" t="s">
        <v>181</v>
      </c>
      <c r="E178" s="10" t="s">
        <v>181</v>
      </c>
      <c r="F178" s="8">
        <v>35000</v>
      </c>
      <c r="G178" s="10">
        <v>27.2</v>
      </c>
      <c r="H178" s="8"/>
    </row>
    <row r="179" spans="1:8" x14ac:dyDescent="0.25">
      <c r="A179" s="9" t="s">
        <v>156</v>
      </c>
      <c r="B179" s="8">
        <v>49000</v>
      </c>
      <c r="C179" s="10">
        <v>72.900000000000006</v>
      </c>
      <c r="D179" s="8" t="s">
        <v>181</v>
      </c>
      <c r="E179" s="10" t="s">
        <v>181</v>
      </c>
      <c r="F179" s="8">
        <v>31000</v>
      </c>
      <c r="G179" s="10">
        <v>24.4</v>
      </c>
      <c r="H179" s="8"/>
    </row>
    <row r="180" spans="1:8" x14ac:dyDescent="0.25">
      <c r="A180" s="9" t="s">
        <v>157</v>
      </c>
      <c r="B180" s="8">
        <v>51000</v>
      </c>
      <c r="C180" s="10">
        <v>75.599999999999994</v>
      </c>
      <c r="D180" s="8" t="s">
        <v>181</v>
      </c>
      <c r="E180" s="10" t="s">
        <v>181</v>
      </c>
      <c r="F180" s="8">
        <v>31000</v>
      </c>
      <c r="G180" s="10">
        <v>18.2</v>
      </c>
      <c r="H180" s="8"/>
    </row>
    <row r="181" spans="1:8" x14ac:dyDescent="0.25">
      <c r="A181" s="9" t="s">
        <v>158</v>
      </c>
      <c r="B181" s="8">
        <v>45000</v>
      </c>
      <c r="C181" s="10">
        <v>76.3</v>
      </c>
      <c r="D181" s="8" t="s">
        <v>181</v>
      </c>
      <c r="E181" s="10" t="s">
        <v>181</v>
      </c>
      <c r="F181" s="8">
        <v>27000</v>
      </c>
      <c r="G181" s="10">
        <v>18.600000000000001</v>
      </c>
      <c r="H181" s="8"/>
    </row>
    <row r="182" spans="1:8" x14ac:dyDescent="0.25">
      <c r="A182" s="9" t="s">
        <v>159</v>
      </c>
      <c r="B182" s="8">
        <v>51000</v>
      </c>
      <c r="C182" s="10">
        <v>77</v>
      </c>
      <c r="D182" s="8" t="s">
        <v>181</v>
      </c>
      <c r="E182" s="10" t="s">
        <v>181</v>
      </c>
      <c r="F182" s="8">
        <v>28000</v>
      </c>
      <c r="G182" s="10">
        <v>19.899999999999999</v>
      </c>
      <c r="H182" s="8"/>
    </row>
    <row r="183" spans="1:8" x14ac:dyDescent="0.25">
      <c r="A183" s="9" t="s">
        <v>160</v>
      </c>
      <c r="B183" s="8">
        <v>55000</v>
      </c>
      <c r="C183" s="10">
        <v>80</v>
      </c>
      <c r="D183" s="12">
        <v>1000</v>
      </c>
      <c r="E183" s="11">
        <v>2.6</v>
      </c>
      <c r="F183" s="8">
        <v>24000</v>
      </c>
      <c r="G183" s="10">
        <v>17.8</v>
      </c>
      <c r="H183" s="8" t="s">
        <v>182</v>
      </c>
    </row>
    <row r="184" spans="1:8" x14ac:dyDescent="0.25">
      <c r="A184" s="9" t="s">
        <v>161</v>
      </c>
      <c r="B184" s="8">
        <v>52000</v>
      </c>
      <c r="C184" s="10">
        <v>76.5</v>
      </c>
      <c r="D184" s="8" t="s">
        <v>183</v>
      </c>
      <c r="E184" s="10" t="s">
        <v>183</v>
      </c>
      <c r="F184" s="8">
        <v>30000</v>
      </c>
      <c r="G184" s="10">
        <v>22.4</v>
      </c>
      <c r="H184" s="8"/>
    </row>
    <row r="185" spans="1:8" x14ac:dyDescent="0.25">
      <c r="A185" s="9" t="s">
        <v>162</v>
      </c>
      <c r="B185" s="8">
        <v>53000</v>
      </c>
      <c r="C185" s="10">
        <v>73.8</v>
      </c>
      <c r="D185" s="12">
        <v>1000</v>
      </c>
      <c r="E185" s="11">
        <v>2.1</v>
      </c>
      <c r="F185" s="8">
        <v>34000</v>
      </c>
      <c r="G185" s="10">
        <v>24.5</v>
      </c>
      <c r="H185" s="8" t="s">
        <v>182</v>
      </c>
    </row>
    <row r="186" spans="1:8" x14ac:dyDescent="0.25">
      <c r="A186" s="9" t="s">
        <v>163</v>
      </c>
      <c r="B186" s="8">
        <v>52000</v>
      </c>
      <c r="C186" s="10">
        <v>73.5</v>
      </c>
      <c r="D186" s="12">
        <v>1000</v>
      </c>
      <c r="E186" s="11">
        <v>2.4</v>
      </c>
      <c r="F186" s="8">
        <v>30000</v>
      </c>
      <c r="G186" s="10">
        <v>24.6</v>
      </c>
      <c r="H186" s="8" t="s">
        <v>182</v>
      </c>
    </row>
    <row r="187" spans="1:8" x14ac:dyDescent="0.25">
      <c r="A187" s="9" t="s">
        <v>164</v>
      </c>
      <c r="B187" s="8">
        <v>54000</v>
      </c>
      <c r="C187" s="10">
        <v>78.900000000000006</v>
      </c>
      <c r="D187" s="12">
        <v>1000</v>
      </c>
      <c r="E187" s="11">
        <v>2</v>
      </c>
      <c r="F187" s="8">
        <v>31000</v>
      </c>
      <c r="G187" s="10">
        <v>19.899999999999999</v>
      </c>
      <c r="H187" s="8" t="s">
        <v>182</v>
      </c>
    </row>
    <row r="188" spans="1:8" x14ac:dyDescent="0.25">
      <c r="A188" s="8"/>
      <c r="B188" s="8"/>
      <c r="C188" s="10"/>
      <c r="D188" s="8"/>
      <c r="E188" s="10"/>
      <c r="F188" s="8"/>
      <c r="G188" s="10"/>
      <c r="H188" s="8"/>
    </row>
    <row r="189" spans="1:8" ht="15.6" x14ac:dyDescent="0.3">
      <c r="A189" s="3" t="s">
        <v>54</v>
      </c>
    </row>
    <row r="190" spans="1:8" ht="62.4" x14ac:dyDescent="0.3">
      <c r="A190" s="5" t="s">
        <v>145</v>
      </c>
      <c r="B190" s="6" t="s">
        <v>178</v>
      </c>
      <c r="C190" s="6" t="s">
        <v>179</v>
      </c>
      <c r="D190" s="6" t="s">
        <v>149</v>
      </c>
      <c r="E190" s="6" t="s">
        <v>168</v>
      </c>
      <c r="F190" s="6" t="s">
        <v>152</v>
      </c>
      <c r="G190" s="6" t="s">
        <v>171</v>
      </c>
      <c r="H190" s="6" t="s">
        <v>180</v>
      </c>
    </row>
    <row r="191" spans="1:8" x14ac:dyDescent="0.25">
      <c r="A191" s="7">
        <v>2014</v>
      </c>
      <c r="B191" s="8">
        <v>61000</v>
      </c>
      <c r="C191" s="10">
        <v>72.5</v>
      </c>
      <c r="D191" s="8" t="s">
        <v>181</v>
      </c>
      <c r="E191" s="10" t="s">
        <v>181</v>
      </c>
      <c r="F191" s="8">
        <v>36000</v>
      </c>
      <c r="G191" s="10">
        <v>25.2</v>
      </c>
      <c r="H191" s="8"/>
    </row>
    <row r="192" spans="1:8" x14ac:dyDescent="0.25">
      <c r="A192" s="7">
        <v>2015</v>
      </c>
      <c r="B192" s="8">
        <v>53000</v>
      </c>
      <c r="C192" s="10">
        <v>68.900000000000006</v>
      </c>
      <c r="D192" s="8" t="s">
        <v>181</v>
      </c>
      <c r="E192" s="10" t="s">
        <v>181</v>
      </c>
      <c r="F192" s="8">
        <v>37000</v>
      </c>
      <c r="G192" s="10">
        <v>28.4</v>
      </c>
      <c r="H192" s="8"/>
    </row>
    <row r="193" spans="1:8" x14ac:dyDescent="0.25">
      <c r="A193" s="7">
        <v>2016</v>
      </c>
      <c r="B193" s="8">
        <v>61000</v>
      </c>
      <c r="C193" s="10">
        <v>74.3</v>
      </c>
      <c r="D193" s="8" t="s">
        <v>181</v>
      </c>
      <c r="E193" s="10" t="s">
        <v>181</v>
      </c>
      <c r="F193" s="8">
        <v>34000</v>
      </c>
      <c r="G193" s="10">
        <v>22.7</v>
      </c>
      <c r="H193" s="8"/>
    </row>
    <row r="194" spans="1:8" x14ac:dyDescent="0.25">
      <c r="A194" s="7">
        <v>2017</v>
      </c>
      <c r="B194" s="8">
        <v>51000</v>
      </c>
      <c r="C194" s="10">
        <v>67.2</v>
      </c>
      <c r="D194" s="8" t="s">
        <v>181</v>
      </c>
      <c r="E194" s="10" t="s">
        <v>181</v>
      </c>
      <c r="F194" s="8">
        <v>39000</v>
      </c>
      <c r="G194" s="10">
        <v>29.2</v>
      </c>
      <c r="H194" s="8"/>
    </row>
    <row r="195" spans="1:8" x14ac:dyDescent="0.25">
      <c r="A195" s="7">
        <v>2018</v>
      </c>
      <c r="B195" s="8">
        <v>56000</v>
      </c>
      <c r="C195" s="10">
        <v>73.099999999999994</v>
      </c>
      <c r="D195" s="8" t="s">
        <v>181</v>
      </c>
      <c r="E195" s="10" t="s">
        <v>181</v>
      </c>
      <c r="F195" s="8">
        <v>35000</v>
      </c>
      <c r="G195" s="10">
        <v>24.9</v>
      </c>
      <c r="H195" s="8"/>
    </row>
    <row r="196" spans="1:8" x14ac:dyDescent="0.25">
      <c r="A196" s="7">
        <v>2019</v>
      </c>
      <c r="B196" s="8">
        <v>57000</v>
      </c>
      <c r="C196" s="10">
        <v>75.400000000000006</v>
      </c>
      <c r="D196" s="12">
        <v>2000</v>
      </c>
      <c r="E196" s="11">
        <v>2.6</v>
      </c>
      <c r="F196" s="8">
        <v>36000</v>
      </c>
      <c r="G196" s="10">
        <v>22.5</v>
      </c>
      <c r="H196" s="8" t="s">
        <v>182</v>
      </c>
    </row>
    <row r="197" spans="1:8" x14ac:dyDescent="0.25">
      <c r="A197" s="7">
        <v>2020</v>
      </c>
      <c r="B197" s="8">
        <v>47000</v>
      </c>
      <c r="C197" s="10">
        <v>72.7</v>
      </c>
      <c r="D197" s="12">
        <v>2000</v>
      </c>
      <c r="E197" s="11">
        <v>3.7</v>
      </c>
      <c r="F197" s="8">
        <v>31000</v>
      </c>
      <c r="G197" s="10">
        <v>24.3</v>
      </c>
      <c r="H197" s="8" t="s">
        <v>182</v>
      </c>
    </row>
    <row r="198" spans="1:8" x14ac:dyDescent="0.25">
      <c r="A198" s="7">
        <v>2021</v>
      </c>
      <c r="B198" s="8">
        <v>50000</v>
      </c>
      <c r="C198" s="10">
        <v>70.5</v>
      </c>
      <c r="D198" s="12">
        <v>1000</v>
      </c>
      <c r="E198" s="11">
        <v>2.6</v>
      </c>
      <c r="F198" s="8">
        <v>38000</v>
      </c>
      <c r="G198" s="10">
        <v>28.2</v>
      </c>
      <c r="H198" s="8" t="s">
        <v>182</v>
      </c>
    </row>
    <row r="199" spans="1:8" x14ac:dyDescent="0.25">
      <c r="A199" s="7">
        <v>2022</v>
      </c>
      <c r="B199" s="8">
        <v>55000</v>
      </c>
      <c r="C199" s="10">
        <v>73.2</v>
      </c>
      <c r="D199" s="8" t="s">
        <v>183</v>
      </c>
      <c r="E199" s="10" t="s">
        <v>183</v>
      </c>
      <c r="F199" s="8">
        <v>35000</v>
      </c>
      <c r="G199" s="10">
        <v>26.5</v>
      </c>
      <c r="H199" s="8"/>
    </row>
    <row r="200" spans="1:8" x14ac:dyDescent="0.25">
      <c r="A200" s="7">
        <v>2023</v>
      </c>
      <c r="B200" s="8">
        <v>54000</v>
      </c>
      <c r="C200" s="10">
        <v>77.599999999999994</v>
      </c>
      <c r="D200" s="12">
        <v>2000</v>
      </c>
      <c r="E200" s="11">
        <v>3.2</v>
      </c>
      <c r="F200" s="8">
        <v>29000</v>
      </c>
      <c r="G200" s="10">
        <v>19.8</v>
      </c>
      <c r="H200" s="8" t="s">
        <v>182</v>
      </c>
    </row>
    <row r="201" spans="1:8" x14ac:dyDescent="0.25">
      <c r="A201" s="8"/>
      <c r="B201" s="8"/>
      <c r="C201" s="10"/>
      <c r="D201" s="8"/>
      <c r="E201" s="10"/>
      <c r="F201" s="8"/>
      <c r="G201" s="10"/>
      <c r="H201" s="8"/>
    </row>
    <row r="202" spans="1:8" ht="15.6" x14ac:dyDescent="0.3">
      <c r="A202" s="3" t="s">
        <v>55</v>
      </c>
    </row>
    <row r="203" spans="1:8" ht="62.4" x14ac:dyDescent="0.3">
      <c r="A203" s="5" t="s">
        <v>145</v>
      </c>
      <c r="B203" s="6" t="s">
        <v>178</v>
      </c>
      <c r="C203" s="6" t="s">
        <v>179</v>
      </c>
      <c r="D203" s="6" t="s">
        <v>149</v>
      </c>
      <c r="E203" s="6" t="s">
        <v>168</v>
      </c>
      <c r="F203" s="6" t="s">
        <v>152</v>
      </c>
      <c r="G203" s="6" t="s">
        <v>171</v>
      </c>
      <c r="H203" s="6" t="s">
        <v>180</v>
      </c>
    </row>
    <row r="204" spans="1:8" x14ac:dyDescent="0.25">
      <c r="A204" s="7">
        <v>2014</v>
      </c>
      <c r="B204" s="8">
        <v>51000</v>
      </c>
      <c r="C204" s="10">
        <v>73.7</v>
      </c>
      <c r="D204" s="8" t="s">
        <v>181</v>
      </c>
      <c r="E204" s="10" t="s">
        <v>181</v>
      </c>
      <c r="F204" s="8">
        <v>35000</v>
      </c>
      <c r="G204" s="10">
        <v>24.9</v>
      </c>
      <c r="H204" s="8"/>
    </row>
    <row r="205" spans="1:8" x14ac:dyDescent="0.25">
      <c r="A205" s="7">
        <v>2015</v>
      </c>
      <c r="B205" s="8">
        <v>52000</v>
      </c>
      <c r="C205" s="10">
        <v>71.2</v>
      </c>
      <c r="D205" s="8" t="s">
        <v>181</v>
      </c>
      <c r="E205" s="10" t="s">
        <v>181</v>
      </c>
      <c r="F205" s="8">
        <v>33000</v>
      </c>
      <c r="G205" s="10">
        <v>25.6</v>
      </c>
      <c r="H205" s="8"/>
    </row>
    <row r="206" spans="1:8" x14ac:dyDescent="0.25">
      <c r="A206" s="7">
        <v>2016</v>
      </c>
      <c r="B206" s="8">
        <v>50000</v>
      </c>
      <c r="C206" s="10">
        <v>70.099999999999994</v>
      </c>
      <c r="D206" s="8" t="s">
        <v>181</v>
      </c>
      <c r="E206" s="10" t="s">
        <v>181</v>
      </c>
      <c r="F206" s="8">
        <v>39000</v>
      </c>
      <c r="G206" s="10">
        <v>27.1</v>
      </c>
      <c r="H206" s="8"/>
    </row>
    <row r="207" spans="1:8" x14ac:dyDescent="0.25">
      <c r="A207" s="7">
        <v>2017</v>
      </c>
      <c r="B207" s="8">
        <v>42000</v>
      </c>
      <c r="C207" s="10">
        <v>71</v>
      </c>
      <c r="D207" s="8" t="s">
        <v>181</v>
      </c>
      <c r="E207" s="10" t="s">
        <v>181</v>
      </c>
      <c r="F207" s="8">
        <v>31000</v>
      </c>
      <c r="G207" s="10">
        <v>26.2</v>
      </c>
      <c r="H207" s="8"/>
    </row>
    <row r="208" spans="1:8" x14ac:dyDescent="0.25">
      <c r="A208" s="7">
        <v>2018</v>
      </c>
      <c r="B208" s="8">
        <v>37000</v>
      </c>
      <c r="C208" s="10">
        <v>69.900000000000006</v>
      </c>
      <c r="D208" s="8" t="s">
        <v>181</v>
      </c>
      <c r="E208" s="10" t="s">
        <v>181</v>
      </c>
      <c r="F208" s="8">
        <v>30000</v>
      </c>
      <c r="G208" s="10">
        <v>28.5</v>
      </c>
      <c r="H208" s="8"/>
    </row>
    <row r="209" spans="1:8" x14ac:dyDescent="0.25">
      <c r="A209" s="7">
        <v>2019</v>
      </c>
      <c r="B209" s="8">
        <v>39000</v>
      </c>
      <c r="C209" s="10">
        <v>71.8</v>
      </c>
      <c r="D209" s="12">
        <v>1000</v>
      </c>
      <c r="E209" s="11">
        <v>3</v>
      </c>
      <c r="F209" s="8">
        <v>25000</v>
      </c>
      <c r="G209" s="10">
        <v>25.9</v>
      </c>
      <c r="H209" s="8" t="s">
        <v>182</v>
      </c>
    </row>
    <row r="210" spans="1:8" x14ac:dyDescent="0.25">
      <c r="A210" s="7">
        <v>2020</v>
      </c>
      <c r="B210" s="8">
        <v>48000</v>
      </c>
      <c r="C210" s="10">
        <v>74.2</v>
      </c>
      <c r="D210" s="12">
        <v>2000</v>
      </c>
      <c r="E210" s="11">
        <v>3</v>
      </c>
      <c r="F210" s="8">
        <v>28000</v>
      </c>
      <c r="G210" s="10">
        <v>23.3</v>
      </c>
      <c r="H210" s="8" t="s">
        <v>182</v>
      </c>
    </row>
    <row r="211" spans="1:8" x14ac:dyDescent="0.25">
      <c r="A211" s="7">
        <v>2021</v>
      </c>
      <c r="B211" s="8">
        <v>41000</v>
      </c>
      <c r="C211" s="10">
        <v>69.099999999999994</v>
      </c>
      <c r="D211" s="12">
        <v>2000</v>
      </c>
      <c r="E211" s="11">
        <v>4.0999999999999996</v>
      </c>
      <c r="F211" s="8">
        <v>31000</v>
      </c>
      <c r="G211" s="10">
        <v>27.9</v>
      </c>
      <c r="H211" s="8" t="s">
        <v>182</v>
      </c>
    </row>
    <row r="212" spans="1:8" x14ac:dyDescent="0.25">
      <c r="A212" s="7">
        <v>2022</v>
      </c>
      <c r="B212" s="8">
        <v>46000</v>
      </c>
      <c r="C212" s="10">
        <v>75.2</v>
      </c>
      <c r="D212" s="12">
        <v>1000</v>
      </c>
      <c r="E212" s="11">
        <v>2.1</v>
      </c>
      <c r="F212" s="8">
        <v>28000</v>
      </c>
      <c r="G212" s="10">
        <v>23.2</v>
      </c>
      <c r="H212" s="8" t="s">
        <v>182</v>
      </c>
    </row>
    <row r="213" spans="1:8" x14ac:dyDescent="0.25">
      <c r="A213" s="7">
        <v>2023</v>
      </c>
      <c r="B213" s="8">
        <v>50000</v>
      </c>
      <c r="C213" s="10">
        <v>76.5</v>
      </c>
      <c r="D213" s="15" t="s">
        <v>183</v>
      </c>
      <c r="E213" s="16" t="s">
        <v>183</v>
      </c>
      <c r="F213" s="8">
        <v>33000</v>
      </c>
      <c r="G213" s="10">
        <v>23.5</v>
      </c>
      <c r="H213" s="8"/>
    </row>
    <row r="214" spans="1:8" x14ac:dyDescent="0.25">
      <c r="A214" s="8"/>
      <c r="B214" s="8"/>
      <c r="C214" s="10"/>
      <c r="D214" s="8"/>
      <c r="E214" s="10"/>
      <c r="F214" s="8"/>
      <c r="G214" s="10"/>
      <c r="H214" s="8"/>
    </row>
    <row r="215" spans="1:8" ht="15.6" x14ac:dyDescent="0.3">
      <c r="A215" s="3" t="s">
        <v>56</v>
      </c>
    </row>
    <row r="216" spans="1:8" ht="62.4" x14ac:dyDescent="0.3">
      <c r="A216" s="5" t="s">
        <v>145</v>
      </c>
      <c r="B216" s="6" t="s">
        <v>178</v>
      </c>
      <c r="C216" s="6" t="s">
        <v>179</v>
      </c>
      <c r="D216" s="6" t="s">
        <v>149</v>
      </c>
      <c r="E216" s="6" t="s">
        <v>168</v>
      </c>
      <c r="F216" s="6" t="s">
        <v>152</v>
      </c>
      <c r="G216" s="6" t="s">
        <v>171</v>
      </c>
      <c r="H216" s="6" t="s">
        <v>180</v>
      </c>
    </row>
    <row r="217" spans="1:8" x14ac:dyDescent="0.25">
      <c r="A217" s="7">
        <v>2014</v>
      </c>
      <c r="B217" s="8">
        <v>60000</v>
      </c>
      <c r="C217" s="10">
        <v>74.7</v>
      </c>
      <c r="D217" s="8" t="s">
        <v>181</v>
      </c>
      <c r="E217" s="10" t="s">
        <v>181</v>
      </c>
      <c r="F217" s="8">
        <v>34000</v>
      </c>
      <c r="G217" s="10">
        <v>22.1</v>
      </c>
      <c r="H217" s="8"/>
    </row>
    <row r="218" spans="1:8" x14ac:dyDescent="0.25">
      <c r="A218" s="7">
        <v>2015</v>
      </c>
      <c r="B218" s="8">
        <v>61000</v>
      </c>
      <c r="C218" s="10">
        <v>73.3</v>
      </c>
      <c r="D218" s="8" t="s">
        <v>181</v>
      </c>
      <c r="E218" s="10" t="s">
        <v>181</v>
      </c>
      <c r="F218" s="8">
        <v>39000</v>
      </c>
      <c r="G218" s="10">
        <v>22.7</v>
      </c>
      <c r="H218" s="8"/>
    </row>
    <row r="219" spans="1:8" x14ac:dyDescent="0.25">
      <c r="A219" s="7">
        <v>2016</v>
      </c>
      <c r="B219" s="8">
        <v>53000</v>
      </c>
      <c r="C219" s="10">
        <v>69.5</v>
      </c>
      <c r="D219" s="8" t="s">
        <v>181</v>
      </c>
      <c r="E219" s="10" t="s">
        <v>181</v>
      </c>
      <c r="F219" s="8">
        <v>38000</v>
      </c>
      <c r="G219" s="10">
        <v>27.1</v>
      </c>
      <c r="H219" s="8"/>
    </row>
    <row r="220" spans="1:8" x14ac:dyDescent="0.25">
      <c r="A220" s="7">
        <v>2017</v>
      </c>
      <c r="B220" s="8">
        <v>61000</v>
      </c>
      <c r="C220" s="10">
        <v>73.099999999999994</v>
      </c>
      <c r="D220" s="8" t="s">
        <v>181</v>
      </c>
      <c r="E220" s="10" t="s">
        <v>181</v>
      </c>
      <c r="F220" s="8">
        <v>37000</v>
      </c>
      <c r="G220" s="10">
        <v>25.5</v>
      </c>
      <c r="H220" s="8"/>
    </row>
    <row r="221" spans="1:8" x14ac:dyDescent="0.25">
      <c r="A221" s="7">
        <v>2018</v>
      </c>
      <c r="B221" s="8">
        <v>61000</v>
      </c>
      <c r="C221" s="10">
        <v>71.099999999999994</v>
      </c>
      <c r="D221" s="8" t="s">
        <v>181</v>
      </c>
      <c r="E221" s="10" t="s">
        <v>181</v>
      </c>
      <c r="F221" s="8">
        <v>38000</v>
      </c>
      <c r="G221" s="10">
        <v>25.5</v>
      </c>
      <c r="H221" s="8"/>
    </row>
    <row r="222" spans="1:8" x14ac:dyDescent="0.25">
      <c r="A222" s="7">
        <v>2019</v>
      </c>
      <c r="B222" s="8">
        <v>58000</v>
      </c>
      <c r="C222" s="10">
        <v>68.599999999999994</v>
      </c>
      <c r="D222" s="12">
        <v>1000</v>
      </c>
      <c r="E222" s="11">
        <v>2.4</v>
      </c>
      <c r="F222" s="8">
        <v>42000</v>
      </c>
      <c r="G222" s="10">
        <v>29.6</v>
      </c>
      <c r="H222" s="8" t="s">
        <v>182</v>
      </c>
    </row>
    <row r="223" spans="1:8" x14ac:dyDescent="0.25">
      <c r="A223" s="7">
        <v>2020</v>
      </c>
      <c r="B223" s="8">
        <v>61000</v>
      </c>
      <c r="C223" s="10">
        <v>70</v>
      </c>
      <c r="D223" s="12">
        <v>2000</v>
      </c>
      <c r="E223" s="11">
        <v>2.7</v>
      </c>
      <c r="F223" s="8">
        <v>43000</v>
      </c>
      <c r="G223" s="10">
        <v>28</v>
      </c>
      <c r="H223" s="8" t="s">
        <v>182</v>
      </c>
    </row>
    <row r="224" spans="1:8" x14ac:dyDescent="0.25">
      <c r="A224" s="7">
        <v>2021</v>
      </c>
      <c r="B224" s="8">
        <v>60000</v>
      </c>
      <c r="C224" s="10">
        <v>69.3</v>
      </c>
      <c r="D224" s="12">
        <v>3000</v>
      </c>
      <c r="E224" s="11">
        <v>5.4</v>
      </c>
      <c r="F224" s="8">
        <v>45000</v>
      </c>
      <c r="G224" s="10">
        <v>26.6</v>
      </c>
      <c r="H224" s="8" t="s">
        <v>182</v>
      </c>
    </row>
    <row r="225" spans="1:8" x14ac:dyDescent="0.25">
      <c r="A225" s="7">
        <v>2022</v>
      </c>
      <c r="B225" s="8">
        <v>65000</v>
      </c>
      <c r="C225" s="10">
        <v>75.8</v>
      </c>
      <c r="D225" s="12">
        <v>2000</v>
      </c>
      <c r="E225" s="11">
        <v>3.3</v>
      </c>
      <c r="F225" s="8">
        <v>38000</v>
      </c>
      <c r="G225" s="10">
        <v>21.6</v>
      </c>
      <c r="H225" s="8" t="s">
        <v>182</v>
      </c>
    </row>
    <row r="226" spans="1:8" x14ac:dyDescent="0.25">
      <c r="A226" s="7">
        <v>2023</v>
      </c>
      <c r="B226" s="8">
        <v>67000</v>
      </c>
      <c r="C226" s="10">
        <v>77.400000000000006</v>
      </c>
      <c r="D226" s="12">
        <v>3000</v>
      </c>
      <c r="E226" s="11">
        <v>3.8</v>
      </c>
      <c r="F226" s="8">
        <v>36000</v>
      </c>
      <c r="G226" s="10">
        <v>19.7</v>
      </c>
      <c r="H226" s="8" t="s">
        <v>182</v>
      </c>
    </row>
    <row r="227" spans="1:8" x14ac:dyDescent="0.25">
      <c r="A227" s="8"/>
      <c r="B227" s="8"/>
      <c r="C227" s="10"/>
      <c r="D227" s="8"/>
      <c r="E227" s="10"/>
      <c r="F227" s="8"/>
      <c r="G227" s="10"/>
      <c r="H227" s="8"/>
    </row>
    <row r="228" spans="1:8" ht="15.6" x14ac:dyDescent="0.3">
      <c r="A228" s="3" t="s">
        <v>57</v>
      </c>
    </row>
    <row r="229" spans="1:8" ht="62.4" x14ac:dyDescent="0.3">
      <c r="A229" s="5" t="s">
        <v>145</v>
      </c>
      <c r="B229" s="6" t="s">
        <v>178</v>
      </c>
      <c r="C229" s="6" t="s">
        <v>179</v>
      </c>
      <c r="D229" s="6" t="s">
        <v>149</v>
      </c>
      <c r="E229" s="6" t="s">
        <v>168</v>
      </c>
      <c r="F229" s="6" t="s">
        <v>152</v>
      </c>
      <c r="G229" s="6" t="s">
        <v>171</v>
      </c>
      <c r="H229" s="6" t="s">
        <v>180</v>
      </c>
    </row>
    <row r="230" spans="1:8" x14ac:dyDescent="0.25">
      <c r="A230" s="7">
        <v>2014</v>
      </c>
      <c r="B230" s="8">
        <v>40000</v>
      </c>
      <c r="C230" s="10">
        <v>62.7</v>
      </c>
      <c r="D230" s="8" t="s">
        <v>181</v>
      </c>
      <c r="E230" s="10" t="s">
        <v>181</v>
      </c>
      <c r="F230" s="8">
        <v>30000</v>
      </c>
      <c r="G230" s="10">
        <v>29.4</v>
      </c>
      <c r="H230" s="8"/>
    </row>
    <row r="231" spans="1:8" x14ac:dyDescent="0.25">
      <c r="A231" s="7">
        <v>2015</v>
      </c>
      <c r="B231" s="8">
        <v>43000</v>
      </c>
      <c r="C231" s="10">
        <v>70.2</v>
      </c>
      <c r="D231" s="8" t="s">
        <v>181</v>
      </c>
      <c r="E231" s="10" t="s">
        <v>181</v>
      </c>
      <c r="F231" s="8">
        <v>26000</v>
      </c>
      <c r="G231" s="10">
        <v>23.7</v>
      </c>
      <c r="H231" s="8"/>
    </row>
    <row r="232" spans="1:8" x14ac:dyDescent="0.25">
      <c r="A232" s="7">
        <v>2016</v>
      </c>
      <c r="B232" s="8">
        <v>44000</v>
      </c>
      <c r="C232" s="10">
        <v>66.599999999999994</v>
      </c>
      <c r="D232" s="8" t="s">
        <v>181</v>
      </c>
      <c r="E232" s="10" t="s">
        <v>181</v>
      </c>
      <c r="F232" s="8">
        <v>25000</v>
      </c>
      <c r="G232" s="10">
        <v>28.2</v>
      </c>
      <c r="H232" s="8"/>
    </row>
    <row r="233" spans="1:8" x14ac:dyDescent="0.25">
      <c r="A233" s="7">
        <v>2017</v>
      </c>
      <c r="B233" s="8">
        <v>42000</v>
      </c>
      <c r="C233" s="10">
        <v>69</v>
      </c>
      <c r="D233" s="8" t="s">
        <v>181</v>
      </c>
      <c r="E233" s="10" t="s">
        <v>181</v>
      </c>
      <c r="F233" s="8">
        <v>26000</v>
      </c>
      <c r="G233" s="10">
        <v>26.9</v>
      </c>
      <c r="H233" s="8"/>
    </row>
    <row r="234" spans="1:8" x14ac:dyDescent="0.25">
      <c r="A234" s="7">
        <v>2018</v>
      </c>
      <c r="B234" s="8">
        <v>40000</v>
      </c>
      <c r="C234" s="10">
        <v>66.099999999999994</v>
      </c>
      <c r="D234" s="8" t="s">
        <v>181</v>
      </c>
      <c r="E234" s="10" t="s">
        <v>181</v>
      </c>
      <c r="F234" s="8">
        <v>29000</v>
      </c>
      <c r="G234" s="10">
        <v>29.8</v>
      </c>
      <c r="H234" s="8"/>
    </row>
    <row r="235" spans="1:8" x14ac:dyDescent="0.25">
      <c r="A235" s="7">
        <v>2019</v>
      </c>
      <c r="B235" s="8">
        <v>42000</v>
      </c>
      <c r="C235" s="10">
        <v>66</v>
      </c>
      <c r="D235" s="12">
        <v>1000</v>
      </c>
      <c r="E235" s="11">
        <v>2.2999999999999998</v>
      </c>
      <c r="F235" s="8">
        <v>33000</v>
      </c>
      <c r="G235" s="10">
        <v>32.299999999999997</v>
      </c>
      <c r="H235" s="8" t="s">
        <v>182</v>
      </c>
    </row>
    <row r="236" spans="1:8" x14ac:dyDescent="0.25">
      <c r="A236" s="7">
        <v>2020</v>
      </c>
      <c r="B236" s="8">
        <v>39000</v>
      </c>
      <c r="C236" s="10">
        <v>65.900000000000006</v>
      </c>
      <c r="D236" s="12">
        <v>1000</v>
      </c>
      <c r="E236" s="11">
        <v>1.8</v>
      </c>
      <c r="F236" s="8">
        <v>31000</v>
      </c>
      <c r="G236" s="10">
        <v>32.799999999999997</v>
      </c>
      <c r="H236" s="8" t="s">
        <v>182</v>
      </c>
    </row>
    <row r="237" spans="1:8" x14ac:dyDescent="0.25">
      <c r="A237" s="7">
        <v>2021</v>
      </c>
      <c r="B237" s="8">
        <v>41000</v>
      </c>
      <c r="C237" s="10">
        <v>67.599999999999994</v>
      </c>
      <c r="D237" s="12">
        <v>1000</v>
      </c>
      <c r="E237" s="11">
        <v>2.1</v>
      </c>
      <c r="F237" s="8">
        <v>33000</v>
      </c>
      <c r="G237" s="10">
        <v>30.9</v>
      </c>
      <c r="H237" s="8" t="s">
        <v>182</v>
      </c>
    </row>
    <row r="238" spans="1:8" x14ac:dyDescent="0.25">
      <c r="A238" s="7">
        <v>2022</v>
      </c>
      <c r="B238" s="8">
        <v>41000</v>
      </c>
      <c r="C238" s="10">
        <v>70.599999999999994</v>
      </c>
      <c r="D238" s="12">
        <v>1000</v>
      </c>
      <c r="E238" s="11">
        <v>2</v>
      </c>
      <c r="F238" s="8">
        <v>34000</v>
      </c>
      <c r="G238" s="10">
        <v>27.9</v>
      </c>
      <c r="H238" s="8" t="s">
        <v>182</v>
      </c>
    </row>
    <row r="239" spans="1:8" x14ac:dyDescent="0.25">
      <c r="A239" s="7">
        <v>2023</v>
      </c>
      <c r="B239" s="8">
        <v>45000</v>
      </c>
      <c r="C239" s="10">
        <v>72.400000000000006</v>
      </c>
      <c r="D239" s="12">
        <v>2000</v>
      </c>
      <c r="E239" s="11">
        <v>4.0999999999999996</v>
      </c>
      <c r="F239" s="8">
        <v>29000</v>
      </c>
      <c r="G239" s="10">
        <v>24.4</v>
      </c>
      <c r="H239" s="8" t="s">
        <v>182</v>
      </c>
    </row>
    <row r="240" spans="1:8" x14ac:dyDescent="0.25">
      <c r="A240" s="8"/>
      <c r="B240" s="8"/>
      <c r="C240" s="10"/>
      <c r="D240" s="8"/>
      <c r="E240" s="10"/>
      <c r="F240" s="8"/>
      <c r="G240" s="10"/>
      <c r="H240" s="8"/>
    </row>
  </sheetData>
  <pageMargins left="0.7" right="0.7" top="0.75" bottom="0.75" header="0.3" footer="0.3"/>
  <pageSetup paperSize="9" orientation="portrait" horizontalDpi="300" verticalDpi="300"/>
  <tableParts count="18">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4"/>
  <sheetViews>
    <sheetView zoomScaleNormal="100" workbookViewId="0"/>
  </sheetViews>
  <sheetFormatPr defaultColWidth="10.90625" defaultRowHeight="15" x14ac:dyDescent="0.25"/>
  <cols>
    <col min="2" max="7" width="18.81640625" customWidth="1"/>
    <col min="8" max="8" width="50.81640625" customWidth="1"/>
  </cols>
  <sheetData>
    <row r="1" spans="1:8" ht="19.2" x14ac:dyDescent="0.35">
      <c r="A1" s="2" t="s">
        <v>184</v>
      </c>
    </row>
    <row r="2" spans="1:8" x14ac:dyDescent="0.25">
      <c r="A2" t="s">
        <v>185</v>
      </c>
    </row>
    <row r="3" spans="1:8" x14ac:dyDescent="0.25">
      <c r="A3" t="s">
        <v>141</v>
      </c>
    </row>
    <row r="4" spans="1:8" x14ac:dyDescent="0.25">
      <c r="A4" t="s">
        <v>176</v>
      </c>
    </row>
    <row r="5" spans="1:8" x14ac:dyDescent="0.25">
      <c r="A5" t="s">
        <v>142</v>
      </c>
    </row>
    <row r="6" spans="1:8" x14ac:dyDescent="0.25">
      <c r="A6" t="s">
        <v>186</v>
      </c>
    </row>
    <row r="7" spans="1:8" ht="15.6" x14ac:dyDescent="0.3">
      <c r="A7" s="3" t="s">
        <v>59</v>
      </c>
    </row>
    <row r="8" spans="1:8" ht="62.4" x14ac:dyDescent="0.3">
      <c r="A8" s="5" t="s">
        <v>145</v>
      </c>
      <c r="B8" s="6" t="s">
        <v>178</v>
      </c>
      <c r="C8" s="6" t="s">
        <v>179</v>
      </c>
      <c r="D8" s="6" t="s">
        <v>149</v>
      </c>
      <c r="E8" s="6" t="s">
        <v>168</v>
      </c>
      <c r="F8" s="6" t="s">
        <v>152</v>
      </c>
      <c r="G8" s="6" t="s">
        <v>171</v>
      </c>
      <c r="H8" s="6" t="s">
        <v>180</v>
      </c>
    </row>
    <row r="9" spans="1:8" x14ac:dyDescent="0.25">
      <c r="A9" s="7">
        <v>2009</v>
      </c>
      <c r="B9" s="8">
        <v>64000</v>
      </c>
      <c r="C9" s="10">
        <v>71.900000000000006</v>
      </c>
      <c r="D9" s="8" t="s">
        <v>181</v>
      </c>
      <c r="E9" s="10" t="s">
        <v>181</v>
      </c>
      <c r="F9" s="8">
        <v>38000</v>
      </c>
      <c r="G9" s="10">
        <v>25</v>
      </c>
      <c r="H9" s="8"/>
    </row>
    <row r="10" spans="1:8" x14ac:dyDescent="0.25">
      <c r="A10" s="7">
        <v>2010</v>
      </c>
      <c r="B10" s="8">
        <v>61000</v>
      </c>
      <c r="C10" s="10">
        <v>70.599999999999994</v>
      </c>
      <c r="D10" s="8" t="s">
        <v>181</v>
      </c>
      <c r="E10" s="10" t="s">
        <v>181</v>
      </c>
      <c r="F10" s="8">
        <v>44000</v>
      </c>
      <c r="G10" s="10">
        <v>26.1</v>
      </c>
      <c r="H10" s="8"/>
    </row>
    <row r="11" spans="1:8" x14ac:dyDescent="0.25">
      <c r="A11" s="7">
        <v>2011</v>
      </c>
      <c r="B11" s="8">
        <v>63000</v>
      </c>
      <c r="C11" s="10">
        <v>75.400000000000006</v>
      </c>
      <c r="D11" s="8" t="s">
        <v>181</v>
      </c>
      <c r="E11" s="10" t="s">
        <v>181</v>
      </c>
      <c r="F11" s="8">
        <v>41000</v>
      </c>
      <c r="G11" s="10">
        <v>20</v>
      </c>
      <c r="H11" s="8"/>
    </row>
    <row r="12" spans="1:8" x14ac:dyDescent="0.25">
      <c r="A12" s="7">
        <v>2012</v>
      </c>
      <c r="B12" s="8">
        <v>70000</v>
      </c>
      <c r="C12" s="10">
        <v>74.3</v>
      </c>
      <c r="D12" s="8" t="s">
        <v>181</v>
      </c>
      <c r="E12" s="10" t="s">
        <v>181</v>
      </c>
      <c r="F12" s="8">
        <v>36000</v>
      </c>
      <c r="G12" s="10">
        <v>21.5</v>
      </c>
      <c r="H12" s="8"/>
    </row>
    <row r="13" spans="1:8" x14ac:dyDescent="0.25">
      <c r="A13" s="7">
        <v>2013</v>
      </c>
      <c r="B13" s="8">
        <v>67000</v>
      </c>
      <c r="C13" s="10">
        <v>72.099999999999994</v>
      </c>
      <c r="D13" s="8" t="s">
        <v>181</v>
      </c>
      <c r="E13" s="10" t="s">
        <v>181</v>
      </c>
      <c r="F13" s="8">
        <v>39000</v>
      </c>
      <c r="G13" s="10">
        <v>24</v>
      </c>
      <c r="H13" s="8"/>
    </row>
    <row r="14" spans="1:8" x14ac:dyDescent="0.25">
      <c r="A14" s="7">
        <v>2014</v>
      </c>
      <c r="B14" s="8">
        <v>61000</v>
      </c>
      <c r="C14" s="10">
        <v>71.5</v>
      </c>
      <c r="D14" s="8" t="s">
        <v>181</v>
      </c>
      <c r="E14" s="10" t="s">
        <v>181</v>
      </c>
      <c r="F14" s="8">
        <v>42000</v>
      </c>
      <c r="G14" s="10">
        <v>26.1</v>
      </c>
      <c r="H14" s="8"/>
    </row>
    <row r="15" spans="1:8" x14ac:dyDescent="0.25">
      <c r="A15" s="7">
        <v>2015</v>
      </c>
      <c r="B15" s="8">
        <v>62000</v>
      </c>
      <c r="C15" s="10">
        <v>70.8</v>
      </c>
      <c r="D15" s="8" t="s">
        <v>181</v>
      </c>
      <c r="E15" s="10" t="s">
        <v>181</v>
      </c>
      <c r="F15" s="8">
        <v>39000</v>
      </c>
      <c r="G15" s="10">
        <v>24.7</v>
      </c>
      <c r="H15" s="8"/>
    </row>
    <row r="16" spans="1:8" x14ac:dyDescent="0.25">
      <c r="A16" s="7">
        <v>2016</v>
      </c>
      <c r="B16" s="8">
        <v>67000</v>
      </c>
      <c r="C16" s="10">
        <v>74.599999999999994</v>
      </c>
      <c r="D16" s="8" t="s">
        <v>181</v>
      </c>
      <c r="E16" s="10" t="s">
        <v>181</v>
      </c>
      <c r="F16" s="8">
        <v>39000</v>
      </c>
      <c r="G16" s="10">
        <v>19.5</v>
      </c>
      <c r="H16" s="8"/>
    </row>
    <row r="17" spans="1:8" x14ac:dyDescent="0.25">
      <c r="A17" s="7">
        <v>2017</v>
      </c>
      <c r="B17" s="8">
        <v>70000</v>
      </c>
      <c r="C17" s="10">
        <v>76</v>
      </c>
      <c r="D17" s="8" t="s">
        <v>181</v>
      </c>
      <c r="E17" s="10" t="s">
        <v>181</v>
      </c>
      <c r="F17" s="8">
        <v>40000</v>
      </c>
      <c r="G17" s="10">
        <v>19.5</v>
      </c>
      <c r="H17" s="8"/>
    </row>
    <row r="18" spans="1:8" x14ac:dyDescent="0.25">
      <c r="A18" s="7">
        <v>2018</v>
      </c>
      <c r="B18" s="8">
        <v>73000</v>
      </c>
      <c r="C18" s="10">
        <v>77.7</v>
      </c>
      <c r="D18" s="8" t="s">
        <v>181</v>
      </c>
      <c r="E18" s="10" t="s">
        <v>181</v>
      </c>
      <c r="F18" s="8">
        <v>40000</v>
      </c>
      <c r="G18" s="10">
        <v>19.899999999999999</v>
      </c>
      <c r="H18" s="8"/>
    </row>
    <row r="19" spans="1:8" x14ac:dyDescent="0.25">
      <c r="A19" s="7">
        <v>2019</v>
      </c>
      <c r="B19" s="8">
        <v>74000</v>
      </c>
      <c r="C19" s="10">
        <v>77.3</v>
      </c>
      <c r="D19" s="12">
        <v>2000</v>
      </c>
      <c r="E19" s="11">
        <v>2.6</v>
      </c>
      <c r="F19" s="8">
        <v>37000</v>
      </c>
      <c r="G19" s="10">
        <v>20.6</v>
      </c>
      <c r="H19" s="8" t="s">
        <v>182</v>
      </c>
    </row>
    <row r="20" spans="1:8" x14ac:dyDescent="0.25">
      <c r="A20" s="7">
        <v>2020</v>
      </c>
      <c r="B20" s="8">
        <v>67000</v>
      </c>
      <c r="C20" s="10">
        <v>73.099999999999994</v>
      </c>
      <c r="D20" s="12">
        <v>2000</v>
      </c>
      <c r="E20" s="11">
        <v>2.8</v>
      </c>
      <c r="F20" s="8">
        <v>45000</v>
      </c>
      <c r="G20" s="10">
        <v>24.7</v>
      </c>
      <c r="H20" s="8" t="s">
        <v>182</v>
      </c>
    </row>
    <row r="21" spans="1:8" x14ac:dyDescent="0.25">
      <c r="A21" s="7">
        <v>2021</v>
      </c>
      <c r="B21" s="8">
        <v>68000</v>
      </c>
      <c r="C21" s="10">
        <v>74.3</v>
      </c>
      <c r="D21" s="12">
        <v>1000</v>
      </c>
      <c r="E21" s="11">
        <v>2.2000000000000002</v>
      </c>
      <c r="F21" s="8">
        <v>43000</v>
      </c>
      <c r="G21" s="10">
        <v>24</v>
      </c>
      <c r="H21" s="8" t="s">
        <v>182</v>
      </c>
    </row>
    <row r="22" spans="1:8" x14ac:dyDescent="0.25">
      <c r="A22" s="7">
        <v>2022</v>
      </c>
      <c r="B22" s="8">
        <v>73000</v>
      </c>
      <c r="C22" s="10">
        <v>74.8</v>
      </c>
      <c r="D22" s="12">
        <v>2000</v>
      </c>
      <c r="E22" s="11">
        <v>2.1</v>
      </c>
      <c r="F22" s="8">
        <v>42000</v>
      </c>
      <c r="G22" s="10">
        <v>23.6</v>
      </c>
      <c r="H22" s="8" t="s">
        <v>182</v>
      </c>
    </row>
    <row r="23" spans="1:8" x14ac:dyDescent="0.25">
      <c r="A23" s="7">
        <v>2023</v>
      </c>
      <c r="B23" s="8">
        <v>74000</v>
      </c>
      <c r="C23" s="10">
        <v>78.5</v>
      </c>
      <c r="D23" s="12">
        <v>2000</v>
      </c>
      <c r="E23" s="11">
        <v>2.5</v>
      </c>
      <c r="F23" s="8">
        <v>40000</v>
      </c>
      <c r="G23" s="10">
        <v>19.8</v>
      </c>
      <c r="H23" s="8" t="s">
        <v>182</v>
      </c>
    </row>
    <row r="24" spans="1:8" x14ac:dyDescent="0.25">
      <c r="A24" s="8"/>
      <c r="B24" s="8"/>
      <c r="C24" s="10"/>
      <c r="D24" s="8"/>
      <c r="E24" s="10"/>
      <c r="F24" s="8"/>
      <c r="G24" s="10"/>
      <c r="H24" s="8"/>
    </row>
    <row r="25" spans="1:8" ht="15.6" x14ac:dyDescent="0.3">
      <c r="A25" s="3" t="s">
        <v>60</v>
      </c>
    </row>
    <row r="26" spans="1:8" ht="62.4" x14ac:dyDescent="0.3">
      <c r="A26" s="5" t="s">
        <v>145</v>
      </c>
      <c r="B26" s="6" t="s">
        <v>178</v>
      </c>
      <c r="C26" s="6" t="s">
        <v>179</v>
      </c>
      <c r="D26" s="6" t="s">
        <v>149</v>
      </c>
      <c r="E26" s="6" t="s">
        <v>168</v>
      </c>
      <c r="F26" s="6" t="s">
        <v>152</v>
      </c>
      <c r="G26" s="6" t="s">
        <v>171</v>
      </c>
      <c r="H26" s="6" t="s">
        <v>180</v>
      </c>
    </row>
    <row r="27" spans="1:8" x14ac:dyDescent="0.25">
      <c r="A27" s="7">
        <v>2009</v>
      </c>
      <c r="B27" s="8">
        <v>73000</v>
      </c>
      <c r="C27" s="10">
        <v>69.8</v>
      </c>
      <c r="D27" s="8" t="s">
        <v>181</v>
      </c>
      <c r="E27" s="10" t="s">
        <v>181</v>
      </c>
      <c r="F27" s="8">
        <v>47000</v>
      </c>
      <c r="G27" s="10">
        <v>26.5</v>
      </c>
      <c r="H27" s="8"/>
    </row>
    <row r="28" spans="1:8" x14ac:dyDescent="0.25">
      <c r="A28" s="7">
        <v>2010</v>
      </c>
      <c r="B28" s="8">
        <v>68000</v>
      </c>
      <c r="C28" s="10">
        <v>66.400000000000006</v>
      </c>
      <c r="D28" s="8" t="s">
        <v>181</v>
      </c>
      <c r="E28" s="10" t="s">
        <v>181</v>
      </c>
      <c r="F28" s="8">
        <v>53000</v>
      </c>
      <c r="G28" s="10">
        <v>29.6</v>
      </c>
      <c r="H28" s="8"/>
    </row>
    <row r="29" spans="1:8" x14ac:dyDescent="0.25">
      <c r="A29" s="7">
        <v>2011</v>
      </c>
      <c r="B29" s="8">
        <v>70000</v>
      </c>
      <c r="C29" s="10">
        <v>69.5</v>
      </c>
      <c r="D29" s="8" t="s">
        <v>181</v>
      </c>
      <c r="E29" s="10" t="s">
        <v>181</v>
      </c>
      <c r="F29" s="8">
        <v>52000</v>
      </c>
      <c r="G29" s="10">
        <v>25.9</v>
      </c>
      <c r="H29" s="8"/>
    </row>
    <row r="30" spans="1:8" x14ac:dyDescent="0.25">
      <c r="A30" s="7">
        <v>2012</v>
      </c>
      <c r="B30" s="8">
        <v>70000</v>
      </c>
      <c r="C30" s="10">
        <v>68.8</v>
      </c>
      <c r="D30" s="8" t="s">
        <v>181</v>
      </c>
      <c r="E30" s="10" t="s">
        <v>181</v>
      </c>
      <c r="F30" s="8">
        <v>49000</v>
      </c>
      <c r="G30" s="10">
        <v>27</v>
      </c>
      <c r="H30" s="8"/>
    </row>
    <row r="31" spans="1:8" x14ac:dyDescent="0.25">
      <c r="A31" s="7">
        <v>2013</v>
      </c>
      <c r="B31" s="8">
        <v>63000</v>
      </c>
      <c r="C31" s="10">
        <v>69.8</v>
      </c>
      <c r="D31" s="8" t="s">
        <v>181</v>
      </c>
      <c r="E31" s="10" t="s">
        <v>181</v>
      </c>
      <c r="F31" s="8">
        <v>55000</v>
      </c>
      <c r="G31" s="10">
        <v>25.4</v>
      </c>
      <c r="H31" s="8"/>
    </row>
    <row r="32" spans="1:8" x14ac:dyDescent="0.25">
      <c r="A32" s="7">
        <v>2014</v>
      </c>
      <c r="B32" s="8">
        <v>67000</v>
      </c>
      <c r="C32" s="10">
        <v>73.8</v>
      </c>
      <c r="D32" s="8" t="s">
        <v>181</v>
      </c>
      <c r="E32" s="10" t="s">
        <v>181</v>
      </c>
      <c r="F32" s="8">
        <v>53000</v>
      </c>
      <c r="G32" s="10">
        <v>23.8</v>
      </c>
      <c r="H32" s="8"/>
    </row>
    <row r="33" spans="1:8" x14ac:dyDescent="0.25">
      <c r="A33" s="7">
        <v>2015</v>
      </c>
      <c r="B33" s="8">
        <v>72000</v>
      </c>
      <c r="C33" s="10">
        <v>74.3</v>
      </c>
      <c r="D33" s="8" t="s">
        <v>181</v>
      </c>
      <c r="E33" s="10" t="s">
        <v>181</v>
      </c>
      <c r="F33" s="8">
        <v>47000</v>
      </c>
      <c r="G33" s="10">
        <v>22.4</v>
      </c>
      <c r="H33" s="8"/>
    </row>
    <row r="34" spans="1:8" x14ac:dyDescent="0.25">
      <c r="A34" s="7">
        <v>2016</v>
      </c>
      <c r="B34" s="8">
        <v>73000</v>
      </c>
      <c r="C34" s="10">
        <v>74.099999999999994</v>
      </c>
      <c r="D34" s="8" t="s">
        <v>181</v>
      </c>
      <c r="E34" s="10" t="s">
        <v>181</v>
      </c>
      <c r="F34" s="8">
        <v>49000</v>
      </c>
      <c r="G34" s="10">
        <v>22.5</v>
      </c>
      <c r="H34" s="8"/>
    </row>
    <row r="35" spans="1:8" x14ac:dyDescent="0.25">
      <c r="A35" s="7">
        <v>2017</v>
      </c>
      <c r="B35" s="8">
        <v>79000</v>
      </c>
      <c r="C35" s="10">
        <v>76</v>
      </c>
      <c r="D35" s="8" t="s">
        <v>181</v>
      </c>
      <c r="E35" s="10" t="s">
        <v>181</v>
      </c>
      <c r="F35" s="8">
        <v>51000</v>
      </c>
      <c r="G35" s="10">
        <v>22</v>
      </c>
      <c r="H35" s="8"/>
    </row>
    <row r="36" spans="1:8" x14ac:dyDescent="0.25">
      <c r="A36" s="7">
        <v>2018</v>
      </c>
      <c r="B36" s="8">
        <v>76000</v>
      </c>
      <c r="C36" s="10">
        <v>72.900000000000006</v>
      </c>
      <c r="D36" s="8" t="s">
        <v>181</v>
      </c>
      <c r="E36" s="10" t="s">
        <v>181</v>
      </c>
      <c r="F36" s="8">
        <v>51000</v>
      </c>
      <c r="G36" s="10">
        <v>25.5</v>
      </c>
      <c r="H36" s="8"/>
    </row>
    <row r="37" spans="1:8" x14ac:dyDescent="0.25">
      <c r="A37" s="7">
        <v>2019</v>
      </c>
      <c r="B37" s="8">
        <v>74000</v>
      </c>
      <c r="C37" s="10">
        <v>73.099999999999994</v>
      </c>
      <c r="D37" s="12">
        <v>2000</v>
      </c>
      <c r="E37" s="11">
        <v>2.4</v>
      </c>
      <c r="F37" s="8">
        <v>49000</v>
      </c>
      <c r="G37" s="10">
        <v>25.3</v>
      </c>
      <c r="H37" s="8" t="s">
        <v>182</v>
      </c>
    </row>
    <row r="38" spans="1:8" x14ac:dyDescent="0.25">
      <c r="A38" s="7">
        <v>2020</v>
      </c>
      <c r="B38" s="8">
        <v>70000</v>
      </c>
      <c r="C38" s="10">
        <v>70.8</v>
      </c>
      <c r="D38" s="12">
        <v>2000</v>
      </c>
      <c r="E38" s="11">
        <v>2.6</v>
      </c>
      <c r="F38" s="8">
        <v>59000</v>
      </c>
      <c r="G38" s="10">
        <v>27.3</v>
      </c>
      <c r="H38" s="8" t="s">
        <v>182</v>
      </c>
    </row>
    <row r="39" spans="1:8" x14ac:dyDescent="0.25">
      <c r="A39" s="7">
        <v>2021</v>
      </c>
      <c r="B39" s="8">
        <v>72000</v>
      </c>
      <c r="C39" s="10">
        <v>73.2</v>
      </c>
      <c r="D39" s="12">
        <v>3000</v>
      </c>
      <c r="E39" s="11">
        <v>4</v>
      </c>
      <c r="F39" s="8">
        <v>56000</v>
      </c>
      <c r="G39" s="10">
        <v>23.6</v>
      </c>
      <c r="H39" s="8" t="s">
        <v>182</v>
      </c>
    </row>
    <row r="40" spans="1:8" x14ac:dyDescent="0.25">
      <c r="A40" s="7">
        <v>2022</v>
      </c>
      <c r="B40" s="8">
        <v>77000</v>
      </c>
      <c r="C40" s="10">
        <v>72.8</v>
      </c>
      <c r="D40" s="12">
        <v>2000</v>
      </c>
      <c r="E40" s="11">
        <v>2.6</v>
      </c>
      <c r="F40" s="8">
        <v>51000</v>
      </c>
      <c r="G40" s="10">
        <v>25.2</v>
      </c>
      <c r="H40" s="8" t="s">
        <v>182</v>
      </c>
    </row>
    <row r="41" spans="1:8" x14ac:dyDescent="0.25">
      <c r="A41" s="7">
        <v>2023</v>
      </c>
      <c r="B41" s="8">
        <v>77000</v>
      </c>
      <c r="C41" s="10">
        <v>75.5</v>
      </c>
      <c r="D41" s="12">
        <v>1000</v>
      </c>
      <c r="E41" s="11">
        <v>1</v>
      </c>
      <c r="F41" s="8">
        <v>56000</v>
      </c>
      <c r="G41" s="10">
        <v>23.6</v>
      </c>
      <c r="H41" s="8" t="s">
        <v>182</v>
      </c>
    </row>
    <row r="42" spans="1:8" x14ac:dyDescent="0.25">
      <c r="A42" s="8"/>
      <c r="B42" s="8"/>
      <c r="C42" s="10"/>
      <c r="D42" s="8"/>
      <c r="E42" s="10"/>
      <c r="F42" s="8"/>
      <c r="G42" s="10"/>
      <c r="H42" s="8"/>
    </row>
    <row r="43" spans="1:8" ht="15.6" x14ac:dyDescent="0.3">
      <c r="A43" s="3" t="s">
        <v>61</v>
      </c>
    </row>
    <row r="44" spans="1:8" ht="62.4" x14ac:dyDescent="0.3">
      <c r="A44" s="5" t="s">
        <v>145</v>
      </c>
      <c r="B44" s="6" t="s">
        <v>178</v>
      </c>
      <c r="C44" s="6" t="s">
        <v>179</v>
      </c>
      <c r="D44" s="6" t="s">
        <v>149</v>
      </c>
      <c r="E44" s="6" t="s">
        <v>168</v>
      </c>
      <c r="F44" s="6" t="s">
        <v>152</v>
      </c>
      <c r="G44" s="6" t="s">
        <v>171</v>
      </c>
      <c r="H44" s="6" t="s">
        <v>180</v>
      </c>
    </row>
    <row r="45" spans="1:8" x14ac:dyDescent="0.25">
      <c r="A45" s="7">
        <v>2009</v>
      </c>
      <c r="B45" s="8">
        <v>86000</v>
      </c>
      <c r="C45" s="10">
        <v>67.2</v>
      </c>
      <c r="D45" s="8" t="s">
        <v>181</v>
      </c>
      <c r="E45" s="10" t="s">
        <v>181</v>
      </c>
      <c r="F45" s="8">
        <v>54000</v>
      </c>
      <c r="G45" s="10">
        <v>26.7</v>
      </c>
      <c r="H45" s="8"/>
    </row>
    <row r="46" spans="1:8" x14ac:dyDescent="0.25">
      <c r="A46" s="7">
        <v>2010</v>
      </c>
      <c r="B46" s="8">
        <v>95000</v>
      </c>
      <c r="C46" s="10">
        <v>70.2</v>
      </c>
      <c r="D46" s="8" t="s">
        <v>181</v>
      </c>
      <c r="E46" s="10" t="s">
        <v>181</v>
      </c>
      <c r="F46" s="8">
        <v>50000</v>
      </c>
      <c r="G46" s="10">
        <v>22.7</v>
      </c>
      <c r="H46" s="8"/>
    </row>
    <row r="47" spans="1:8" x14ac:dyDescent="0.25">
      <c r="A47" s="7">
        <v>2011</v>
      </c>
      <c r="B47" s="8">
        <v>91000</v>
      </c>
      <c r="C47" s="10">
        <v>70.900000000000006</v>
      </c>
      <c r="D47" s="8" t="s">
        <v>181</v>
      </c>
      <c r="E47" s="10" t="s">
        <v>181</v>
      </c>
      <c r="F47" s="8">
        <v>55000</v>
      </c>
      <c r="G47" s="10">
        <v>24.6</v>
      </c>
      <c r="H47" s="8"/>
    </row>
    <row r="48" spans="1:8" x14ac:dyDescent="0.25">
      <c r="A48" s="7">
        <v>2012</v>
      </c>
      <c r="B48" s="8">
        <v>83000</v>
      </c>
      <c r="C48" s="10">
        <v>68.2</v>
      </c>
      <c r="D48" s="8" t="s">
        <v>181</v>
      </c>
      <c r="E48" s="10" t="s">
        <v>181</v>
      </c>
      <c r="F48" s="8">
        <v>65000</v>
      </c>
      <c r="G48" s="10">
        <v>27.5</v>
      </c>
      <c r="H48" s="8"/>
    </row>
    <row r="49" spans="1:8" x14ac:dyDescent="0.25">
      <c r="A49" s="7">
        <v>2013</v>
      </c>
      <c r="B49" s="8">
        <v>88000</v>
      </c>
      <c r="C49" s="10">
        <v>68.400000000000006</v>
      </c>
      <c r="D49" s="8" t="s">
        <v>181</v>
      </c>
      <c r="E49" s="10" t="s">
        <v>181</v>
      </c>
      <c r="F49" s="8">
        <v>61000</v>
      </c>
      <c r="G49" s="10">
        <v>26.5</v>
      </c>
      <c r="H49" s="8"/>
    </row>
    <row r="50" spans="1:8" x14ac:dyDescent="0.25">
      <c r="A50" s="7">
        <v>2014</v>
      </c>
      <c r="B50" s="8">
        <v>92000</v>
      </c>
      <c r="C50" s="10">
        <v>71</v>
      </c>
      <c r="D50" s="8" t="s">
        <v>181</v>
      </c>
      <c r="E50" s="10" t="s">
        <v>181</v>
      </c>
      <c r="F50" s="8">
        <v>62000</v>
      </c>
      <c r="G50" s="10">
        <v>25.4</v>
      </c>
      <c r="H50" s="8"/>
    </row>
    <row r="51" spans="1:8" x14ac:dyDescent="0.25">
      <c r="A51" s="7">
        <v>2015</v>
      </c>
      <c r="B51" s="8">
        <v>96000</v>
      </c>
      <c r="C51" s="10">
        <v>69.400000000000006</v>
      </c>
      <c r="D51" s="8" t="s">
        <v>181</v>
      </c>
      <c r="E51" s="10" t="s">
        <v>181</v>
      </c>
      <c r="F51" s="8">
        <v>66000</v>
      </c>
      <c r="G51" s="10">
        <v>26.3</v>
      </c>
      <c r="H51" s="8"/>
    </row>
    <row r="52" spans="1:8" x14ac:dyDescent="0.25">
      <c r="A52" s="7">
        <v>2016</v>
      </c>
      <c r="B52" s="8">
        <v>98000</v>
      </c>
      <c r="C52" s="10">
        <v>70.8</v>
      </c>
      <c r="D52" s="8" t="s">
        <v>181</v>
      </c>
      <c r="E52" s="10" t="s">
        <v>181</v>
      </c>
      <c r="F52" s="8">
        <v>64000</v>
      </c>
      <c r="G52" s="10">
        <v>25.4</v>
      </c>
      <c r="H52" s="8"/>
    </row>
    <row r="53" spans="1:8" x14ac:dyDescent="0.25">
      <c r="A53" s="7">
        <v>2017</v>
      </c>
      <c r="B53" s="8">
        <v>98000</v>
      </c>
      <c r="C53" s="10">
        <v>73.3</v>
      </c>
      <c r="D53" s="8" t="s">
        <v>181</v>
      </c>
      <c r="E53" s="10" t="s">
        <v>181</v>
      </c>
      <c r="F53" s="8">
        <v>61000</v>
      </c>
      <c r="G53" s="10">
        <v>24.9</v>
      </c>
      <c r="H53" s="8"/>
    </row>
    <row r="54" spans="1:8" x14ac:dyDescent="0.25">
      <c r="A54" s="7">
        <v>2018</v>
      </c>
      <c r="B54" s="8">
        <v>104000</v>
      </c>
      <c r="C54" s="10">
        <v>73.900000000000006</v>
      </c>
      <c r="D54" s="8" t="s">
        <v>181</v>
      </c>
      <c r="E54" s="10" t="s">
        <v>181</v>
      </c>
      <c r="F54" s="8">
        <v>60000</v>
      </c>
      <c r="G54" s="10">
        <v>22.9</v>
      </c>
      <c r="H54" s="8"/>
    </row>
    <row r="55" spans="1:8" x14ac:dyDescent="0.25">
      <c r="A55" s="7">
        <v>2019</v>
      </c>
      <c r="B55" s="8">
        <v>101000</v>
      </c>
      <c r="C55" s="10">
        <v>72.3</v>
      </c>
      <c r="D55" s="12">
        <v>3000</v>
      </c>
      <c r="E55" s="11">
        <v>2.5</v>
      </c>
      <c r="F55" s="8">
        <v>66000</v>
      </c>
      <c r="G55" s="10">
        <v>25.7</v>
      </c>
      <c r="H55" s="8" t="s">
        <v>182</v>
      </c>
    </row>
    <row r="56" spans="1:8" x14ac:dyDescent="0.25">
      <c r="A56" s="7">
        <v>2020</v>
      </c>
      <c r="B56" s="8">
        <v>97000</v>
      </c>
      <c r="C56" s="10">
        <v>71.3</v>
      </c>
      <c r="D56" s="12">
        <v>3000</v>
      </c>
      <c r="E56" s="11">
        <v>2.6</v>
      </c>
      <c r="F56" s="8">
        <v>66000</v>
      </c>
      <c r="G56" s="10">
        <v>26.7</v>
      </c>
      <c r="H56" s="8" t="s">
        <v>182</v>
      </c>
    </row>
    <row r="57" spans="1:8" x14ac:dyDescent="0.25">
      <c r="A57" s="7">
        <v>2021</v>
      </c>
      <c r="B57" s="8">
        <v>97000</v>
      </c>
      <c r="C57" s="10">
        <v>70.900000000000006</v>
      </c>
      <c r="D57" s="12">
        <v>4000</v>
      </c>
      <c r="E57" s="11">
        <v>4.2</v>
      </c>
      <c r="F57" s="8">
        <v>66000</v>
      </c>
      <c r="G57" s="10">
        <v>25.9</v>
      </c>
      <c r="H57" s="8" t="s">
        <v>182</v>
      </c>
    </row>
    <row r="58" spans="1:8" x14ac:dyDescent="0.25">
      <c r="A58" s="7">
        <v>2022</v>
      </c>
      <c r="B58" s="8">
        <v>106000</v>
      </c>
      <c r="C58" s="10">
        <v>75.2</v>
      </c>
      <c r="D58" s="12">
        <v>3000</v>
      </c>
      <c r="E58" s="11">
        <v>2.7</v>
      </c>
      <c r="F58" s="8">
        <v>59000</v>
      </c>
      <c r="G58" s="10">
        <v>22.6</v>
      </c>
      <c r="H58" s="8" t="s">
        <v>182</v>
      </c>
    </row>
    <row r="59" spans="1:8" x14ac:dyDescent="0.25">
      <c r="A59" s="7">
        <v>2023</v>
      </c>
      <c r="B59" s="8">
        <v>113000</v>
      </c>
      <c r="C59" s="10">
        <v>76.599999999999994</v>
      </c>
      <c r="D59" s="12">
        <v>4000</v>
      </c>
      <c r="E59" s="11">
        <v>3.4</v>
      </c>
      <c r="F59" s="8">
        <v>60000</v>
      </c>
      <c r="G59" s="10">
        <v>20.9</v>
      </c>
      <c r="H59" s="8" t="s">
        <v>182</v>
      </c>
    </row>
    <row r="60" spans="1:8" x14ac:dyDescent="0.25">
      <c r="A60" s="8"/>
      <c r="B60" s="8"/>
      <c r="C60" s="10"/>
      <c r="D60" s="8"/>
      <c r="E60" s="10"/>
      <c r="F60" s="8"/>
      <c r="G60" s="10"/>
      <c r="H60" s="8"/>
    </row>
    <row r="61" spans="1:8" ht="15.6" x14ac:dyDescent="0.3">
      <c r="A61" s="3" t="s">
        <v>62</v>
      </c>
    </row>
    <row r="62" spans="1:8" ht="62.4" x14ac:dyDescent="0.3">
      <c r="A62" s="5" t="s">
        <v>145</v>
      </c>
      <c r="B62" s="6" t="s">
        <v>178</v>
      </c>
      <c r="C62" s="6" t="s">
        <v>179</v>
      </c>
      <c r="D62" s="6" t="s">
        <v>149</v>
      </c>
      <c r="E62" s="6" t="s">
        <v>168</v>
      </c>
      <c r="F62" s="6" t="s">
        <v>152</v>
      </c>
      <c r="G62" s="6" t="s">
        <v>171</v>
      </c>
      <c r="H62" s="6" t="s">
        <v>180</v>
      </c>
    </row>
    <row r="63" spans="1:8" x14ac:dyDescent="0.25">
      <c r="A63" s="7">
        <v>2009</v>
      </c>
      <c r="B63" s="8">
        <v>125000</v>
      </c>
      <c r="C63" s="10">
        <v>58.3</v>
      </c>
      <c r="D63" s="8" t="s">
        <v>181</v>
      </c>
      <c r="E63" s="10" t="s">
        <v>181</v>
      </c>
      <c r="F63" s="8">
        <v>121000</v>
      </c>
      <c r="G63" s="10">
        <v>35.700000000000003</v>
      </c>
      <c r="H63" s="8"/>
    </row>
    <row r="64" spans="1:8" x14ac:dyDescent="0.25">
      <c r="A64" s="7">
        <v>2010</v>
      </c>
      <c r="B64" s="8">
        <v>141000</v>
      </c>
      <c r="C64" s="10">
        <v>65.3</v>
      </c>
      <c r="D64" s="8" t="s">
        <v>181</v>
      </c>
      <c r="E64" s="10" t="s">
        <v>181</v>
      </c>
      <c r="F64" s="8">
        <v>106000</v>
      </c>
      <c r="G64" s="10">
        <v>29.8</v>
      </c>
      <c r="H64" s="8"/>
    </row>
    <row r="65" spans="1:8" x14ac:dyDescent="0.25">
      <c r="A65" s="7">
        <v>2011</v>
      </c>
      <c r="B65" s="8">
        <v>132000</v>
      </c>
      <c r="C65" s="10">
        <v>61.9</v>
      </c>
      <c r="D65" s="8" t="s">
        <v>181</v>
      </c>
      <c r="E65" s="10" t="s">
        <v>181</v>
      </c>
      <c r="F65" s="8">
        <v>110000</v>
      </c>
      <c r="G65" s="10">
        <v>31.7</v>
      </c>
      <c r="H65" s="8"/>
    </row>
    <row r="66" spans="1:8" x14ac:dyDescent="0.25">
      <c r="A66" s="7">
        <v>2012</v>
      </c>
      <c r="B66" s="8">
        <v>133000</v>
      </c>
      <c r="C66" s="10">
        <v>60.8</v>
      </c>
      <c r="D66" s="8" t="s">
        <v>181</v>
      </c>
      <c r="E66" s="10" t="s">
        <v>181</v>
      </c>
      <c r="F66" s="8">
        <v>112000</v>
      </c>
      <c r="G66" s="10">
        <v>30.8</v>
      </c>
      <c r="H66" s="8"/>
    </row>
    <row r="67" spans="1:8" x14ac:dyDescent="0.25">
      <c r="A67" s="7">
        <v>2013</v>
      </c>
      <c r="B67" s="8">
        <v>152000</v>
      </c>
      <c r="C67" s="10">
        <v>67.400000000000006</v>
      </c>
      <c r="D67" s="8" t="s">
        <v>181</v>
      </c>
      <c r="E67" s="10" t="s">
        <v>181</v>
      </c>
      <c r="F67" s="8">
        <v>107000</v>
      </c>
      <c r="G67" s="10">
        <v>28.4</v>
      </c>
      <c r="H67" s="8"/>
    </row>
    <row r="68" spans="1:8" x14ac:dyDescent="0.25">
      <c r="A68" s="7">
        <v>2014</v>
      </c>
      <c r="B68" s="8">
        <v>147000</v>
      </c>
      <c r="C68" s="10">
        <v>64.400000000000006</v>
      </c>
      <c r="D68" s="8" t="s">
        <v>181</v>
      </c>
      <c r="E68" s="10" t="s">
        <v>181</v>
      </c>
      <c r="F68" s="8">
        <v>106000</v>
      </c>
      <c r="G68" s="10">
        <v>31</v>
      </c>
      <c r="H68" s="8"/>
    </row>
    <row r="69" spans="1:8" x14ac:dyDescent="0.25">
      <c r="A69" s="7">
        <v>2015</v>
      </c>
      <c r="B69" s="8">
        <v>148000</v>
      </c>
      <c r="C69" s="10">
        <v>66.5</v>
      </c>
      <c r="D69" s="8" t="s">
        <v>181</v>
      </c>
      <c r="E69" s="10" t="s">
        <v>181</v>
      </c>
      <c r="F69" s="8">
        <v>116000</v>
      </c>
      <c r="G69" s="10">
        <v>30.1</v>
      </c>
      <c r="H69" s="8"/>
    </row>
    <row r="70" spans="1:8" x14ac:dyDescent="0.25">
      <c r="A70" s="7">
        <v>2016</v>
      </c>
      <c r="B70" s="8">
        <v>152000</v>
      </c>
      <c r="C70" s="10">
        <v>69.099999999999994</v>
      </c>
      <c r="D70" s="8" t="s">
        <v>181</v>
      </c>
      <c r="E70" s="10" t="s">
        <v>181</v>
      </c>
      <c r="F70" s="8">
        <v>105000</v>
      </c>
      <c r="G70" s="10">
        <v>26.1</v>
      </c>
      <c r="H70" s="8"/>
    </row>
    <row r="71" spans="1:8" x14ac:dyDescent="0.25">
      <c r="A71" s="7">
        <v>2017</v>
      </c>
      <c r="B71" s="8">
        <v>144000</v>
      </c>
      <c r="C71" s="10">
        <v>65.2</v>
      </c>
      <c r="D71" s="8" t="s">
        <v>181</v>
      </c>
      <c r="E71" s="10" t="s">
        <v>181</v>
      </c>
      <c r="F71" s="8">
        <v>110000</v>
      </c>
      <c r="G71" s="10">
        <v>30.6</v>
      </c>
      <c r="H71" s="8"/>
    </row>
    <row r="72" spans="1:8" x14ac:dyDescent="0.25">
      <c r="A72" s="7">
        <v>2018</v>
      </c>
      <c r="B72" s="8">
        <v>145000</v>
      </c>
      <c r="C72" s="10">
        <v>64.7</v>
      </c>
      <c r="D72" s="8" t="s">
        <v>181</v>
      </c>
      <c r="E72" s="10" t="s">
        <v>181</v>
      </c>
      <c r="F72" s="8">
        <v>113000</v>
      </c>
      <c r="G72" s="10">
        <v>32.700000000000003</v>
      </c>
      <c r="H72" s="8"/>
    </row>
    <row r="73" spans="1:8" x14ac:dyDescent="0.25">
      <c r="A73" s="7">
        <v>2019</v>
      </c>
      <c r="B73" s="8">
        <v>153000</v>
      </c>
      <c r="C73" s="10">
        <v>67.599999999999994</v>
      </c>
      <c r="D73" s="12">
        <v>4000</v>
      </c>
      <c r="E73" s="11">
        <v>2.7</v>
      </c>
      <c r="F73" s="8">
        <v>111000</v>
      </c>
      <c r="G73" s="10">
        <v>30.5</v>
      </c>
      <c r="H73" s="8" t="s">
        <v>182</v>
      </c>
    </row>
    <row r="74" spans="1:8" x14ac:dyDescent="0.25">
      <c r="A74" s="7">
        <v>2020</v>
      </c>
      <c r="B74" s="8">
        <v>149000</v>
      </c>
      <c r="C74" s="10">
        <v>65.599999999999994</v>
      </c>
      <c r="D74" s="8">
        <v>7000</v>
      </c>
      <c r="E74" s="10">
        <v>4.4000000000000004</v>
      </c>
      <c r="F74" s="8">
        <v>109000</v>
      </c>
      <c r="G74" s="10">
        <v>31.3</v>
      </c>
      <c r="H74" s="8"/>
    </row>
    <row r="75" spans="1:8" x14ac:dyDescent="0.25">
      <c r="A75" s="7">
        <v>2021</v>
      </c>
      <c r="B75" s="8">
        <v>147000</v>
      </c>
      <c r="C75" s="10">
        <v>66.900000000000006</v>
      </c>
      <c r="D75" s="8">
        <v>7000</v>
      </c>
      <c r="E75" s="10">
        <v>4.7</v>
      </c>
      <c r="F75" s="8">
        <v>103000</v>
      </c>
      <c r="G75" s="10">
        <v>29.7</v>
      </c>
      <c r="H75" s="8"/>
    </row>
    <row r="76" spans="1:8" x14ac:dyDescent="0.25">
      <c r="A76" s="7">
        <v>2022</v>
      </c>
      <c r="B76" s="8">
        <v>150000</v>
      </c>
      <c r="C76" s="10">
        <v>65.5</v>
      </c>
      <c r="D76" s="12">
        <v>5000</v>
      </c>
      <c r="E76" s="11">
        <v>3.3</v>
      </c>
      <c r="F76" s="8">
        <v>113000</v>
      </c>
      <c r="G76" s="10">
        <v>32.1</v>
      </c>
      <c r="H76" s="8" t="s">
        <v>182</v>
      </c>
    </row>
    <row r="77" spans="1:8" x14ac:dyDescent="0.25">
      <c r="A77" s="7">
        <v>2023</v>
      </c>
      <c r="B77" s="8">
        <v>155000</v>
      </c>
      <c r="C77" s="10">
        <v>67.900000000000006</v>
      </c>
      <c r="D77" s="12">
        <v>4000</v>
      </c>
      <c r="E77" s="11">
        <v>2.2999999999999998</v>
      </c>
      <c r="F77" s="8">
        <v>110000</v>
      </c>
      <c r="G77" s="10">
        <v>30.5</v>
      </c>
      <c r="H77" s="8" t="s">
        <v>182</v>
      </c>
    </row>
    <row r="78" spans="1:8" x14ac:dyDescent="0.25">
      <c r="A78" s="8"/>
      <c r="B78" s="8"/>
      <c r="C78" s="10"/>
      <c r="D78" s="8"/>
      <c r="E78" s="10"/>
      <c r="F78" s="8"/>
      <c r="G78" s="10"/>
      <c r="H78" s="8"/>
    </row>
    <row r="79" spans="1:8" ht="15.6" x14ac:dyDescent="0.3">
      <c r="A79" s="3" t="s">
        <v>63</v>
      </c>
    </row>
    <row r="80" spans="1:8" ht="62.4" x14ac:dyDescent="0.3">
      <c r="A80" s="5" t="s">
        <v>145</v>
      </c>
      <c r="B80" s="6" t="s">
        <v>178</v>
      </c>
      <c r="C80" s="6" t="s">
        <v>179</v>
      </c>
      <c r="D80" s="6" t="s">
        <v>149</v>
      </c>
      <c r="E80" s="6" t="s">
        <v>168</v>
      </c>
      <c r="F80" s="6" t="s">
        <v>152</v>
      </c>
      <c r="G80" s="6" t="s">
        <v>171</v>
      </c>
      <c r="H80" s="6" t="s">
        <v>180</v>
      </c>
    </row>
    <row r="81" spans="1:8" x14ac:dyDescent="0.25">
      <c r="A81" s="7">
        <v>2009</v>
      </c>
      <c r="B81" s="8">
        <v>57000</v>
      </c>
      <c r="C81" s="10">
        <v>61.6</v>
      </c>
      <c r="D81" s="8" t="s">
        <v>181</v>
      </c>
      <c r="E81" s="10" t="s">
        <v>181</v>
      </c>
      <c r="F81" s="8">
        <v>51000</v>
      </c>
      <c r="G81" s="10">
        <v>32.1</v>
      </c>
      <c r="H81" s="8"/>
    </row>
    <row r="82" spans="1:8" x14ac:dyDescent="0.25">
      <c r="A82" s="7">
        <v>2010</v>
      </c>
      <c r="B82" s="8">
        <v>60000</v>
      </c>
      <c r="C82" s="10">
        <v>64.5</v>
      </c>
      <c r="D82" s="8" t="s">
        <v>181</v>
      </c>
      <c r="E82" s="10" t="s">
        <v>181</v>
      </c>
      <c r="F82" s="8">
        <v>46000</v>
      </c>
      <c r="G82" s="10">
        <v>28.6</v>
      </c>
      <c r="H82" s="8"/>
    </row>
    <row r="83" spans="1:8" x14ac:dyDescent="0.25">
      <c r="A83" s="7">
        <v>2011</v>
      </c>
      <c r="B83" s="8">
        <v>65000</v>
      </c>
      <c r="C83" s="10">
        <v>65.599999999999994</v>
      </c>
      <c r="D83" s="8" t="s">
        <v>181</v>
      </c>
      <c r="E83" s="10" t="s">
        <v>181</v>
      </c>
      <c r="F83" s="8">
        <v>40000</v>
      </c>
      <c r="G83" s="10">
        <v>28.9</v>
      </c>
      <c r="H83" s="8"/>
    </row>
    <row r="84" spans="1:8" x14ac:dyDescent="0.25">
      <c r="A84" s="7">
        <v>2012</v>
      </c>
      <c r="B84" s="8">
        <v>60000</v>
      </c>
      <c r="C84" s="10">
        <v>62.1</v>
      </c>
      <c r="D84" s="8" t="s">
        <v>181</v>
      </c>
      <c r="E84" s="10" t="s">
        <v>181</v>
      </c>
      <c r="F84" s="8">
        <v>47000</v>
      </c>
      <c r="G84" s="10">
        <v>31.7</v>
      </c>
      <c r="H84" s="8"/>
    </row>
    <row r="85" spans="1:8" x14ac:dyDescent="0.25">
      <c r="A85" s="7">
        <v>2013</v>
      </c>
      <c r="B85" s="8">
        <v>54000</v>
      </c>
      <c r="C85" s="10">
        <v>59.6</v>
      </c>
      <c r="D85" s="8" t="s">
        <v>181</v>
      </c>
      <c r="E85" s="10" t="s">
        <v>181</v>
      </c>
      <c r="F85" s="8">
        <v>47000</v>
      </c>
      <c r="G85" s="10">
        <v>34.6</v>
      </c>
      <c r="H85" s="8"/>
    </row>
    <row r="86" spans="1:8" x14ac:dyDescent="0.25">
      <c r="A86" s="7">
        <v>2014</v>
      </c>
      <c r="B86" s="8">
        <v>60000</v>
      </c>
      <c r="C86" s="10">
        <v>66</v>
      </c>
      <c r="D86" s="8" t="s">
        <v>181</v>
      </c>
      <c r="E86" s="10" t="s">
        <v>181</v>
      </c>
      <c r="F86" s="8">
        <v>48000</v>
      </c>
      <c r="G86" s="10">
        <v>27.1</v>
      </c>
      <c r="H86" s="8"/>
    </row>
    <row r="87" spans="1:8" x14ac:dyDescent="0.25">
      <c r="A87" s="7">
        <v>2015</v>
      </c>
      <c r="B87" s="8">
        <v>56000</v>
      </c>
      <c r="C87" s="10">
        <v>62.4</v>
      </c>
      <c r="D87" s="8" t="s">
        <v>181</v>
      </c>
      <c r="E87" s="10" t="s">
        <v>181</v>
      </c>
      <c r="F87" s="8">
        <v>50000</v>
      </c>
      <c r="G87" s="10">
        <v>30</v>
      </c>
      <c r="H87" s="8"/>
    </row>
    <row r="88" spans="1:8" x14ac:dyDescent="0.25">
      <c r="A88" s="7">
        <v>2016</v>
      </c>
      <c r="B88" s="8">
        <v>50000</v>
      </c>
      <c r="C88" s="10">
        <v>56.8</v>
      </c>
      <c r="D88" s="8" t="s">
        <v>181</v>
      </c>
      <c r="E88" s="10" t="s">
        <v>181</v>
      </c>
      <c r="F88" s="8">
        <v>48000</v>
      </c>
      <c r="G88" s="10">
        <v>34</v>
      </c>
      <c r="H88" s="8"/>
    </row>
    <row r="89" spans="1:8" x14ac:dyDescent="0.25">
      <c r="A89" s="7">
        <v>2017</v>
      </c>
      <c r="B89" s="8">
        <v>53000</v>
      </c>
      <c r="C89" s="10">
        <v>61.1</v>
      </c>
      <c r="D89" s="8" t="s">
        <v>181</v>
      </c>
      <c r="E89" s="10" t="s">
        <v>181</v>
      </c>
      <c r="F89" s="8">
        <v>53000</v>
      </c>
      <c r="G89" s="10">
        <v>33.799999999999997</v>
      </c>
      <c r="H89" s="8"/>
    </row>
    <row r="90" spans="1:8" x14ac:dyDescent="0.25">
      <c r="A90" s="7">
        <v>2018</v>
      </c>
      <c r="B90" s="8">
        <v>57000</v>
      </c>
      <c r="C90" s="10">
        <v>66.8</v>
      </c>
      <c r="D90" s="8" t="s">
        <v>181</v>
      </c>
      <c r="E90" s="10" t="s">
        <v>181</v>
      </c>
      <c r="F90" s="8">
        <v>52000</v>
      </c>
      <c r="G90" s="10">
        <v>29.3</v>
      </c>
      <c r="H90" s="8"/>
    </row>
    <row r="91" spans="1:8" x14ac:dyDescent="0.25">
      <c r="A91" s="7">
        <v>2019</v>
      </c>
      <c r="B91" s="8">
        <v>57000</v>
      </c>
      <c r="C91" s="10">
        <v>67.599999999999994</v>
      </c>
      <c r="D91" s="12">
        <v>2000</v>
      </c>
      <c r="E91" s="11">
        <v>3.5</v>
      </c>
      <c r="F91" s="8">
        <v>49000</v>
      </c>
      <c r="G91" s="10">
        <v>29.9</v>
      </c>
      <c r="H91" s="8" t="s">
        <v>182</v>
      </c>
    </row>
    <row r="92" spans="1:8" x14ac:dyDescent="0.25">
      <c r="A92" s="7">
        <v>2020</v>
      </c>
      <c r="B92" s="8">
        <v>58000</v>
      </c>
      <c r="C92" s="10">
        <v>66.3</v>
      </c>
      <c r="D92" s="12">
        <v>1000</v>
      </c>
      <c r="E92" s="11">
        <v>2.4</v>
      </c>
      <c r="F92" s="8">
        <v>48000</v>
      </c>
      <c r="G92" s="10">
        <v>32</v>
      </c>
      <c r="H92" s="8" t="s">
        <v>182</v>
      </c>
    </row>
    <row r="93" spans="1:8" x14ac:dyDescent="0.25">
      <c r="A93" s="7">
        <v>2021</v>
      </c>
      <c r="B93" s="8">
        <v>61000</v>
      </c>
      <c r="C93" s="10">
        <v>68.8</v>
      </c>
      <c r="D93" s="12">
        <v>1000</v>
      </c>
      <c r="E93" s="11">
        <v>1.8</v>
      </c>
      <c r="F93" s="8">
        <v>50000</v>
      </c>
      <c r="G93" s="10">
        <v>30</v>
      </c>
      <c r="H93" s="8" t="s">
        <v>182</v>
      </c>
    </row>
    <row r="94" spans="1:8" x14ac:dyDescent="0.25">
      <c r="A94" s="7">
        <v>2022</v>
      </c>
      <c r="B94" s="8">
        <v>56000</v>
      </c>
      <c r="C94" s="10">
        <v>67.599999999999994</v>
      </c>
      <c r="D94" s="12">
        <v>2000</v>
      </c>
      <c r="E94" s="11">
        <v>3.1</v>
      </c>
      <c r="F94" s="8">
        <v>52000</v>
      </c>
      <c r="G94" s="10">
        <v>30.1</v>
      </c>
      <c r="H94" s="8" t="s">
        <v>182</v>
      </c>
    </row>
    <row r="95" spans="1:8" x14ac:dyDescent="0.25">
      <c r="A95" s="7">
        <v>2023</v>
      </c>
      <c r="B95" s="8">
        <v>57000</v>
      </c>
      <c r="C95" s="10">
        <v>68.3</v>
      </c>
      <c r="D95" s="12">
        <v>1000</v>
      </c>
      <c r="E95" s="11">
        <v>1.5</v>
      </c>
      <c r="F95" s="8">
        <v>51000</v>
      </c>
      <c r="G95" s="10">
        <v>30.6</v>
      </c>
      <c r="H95" s="8" t="s">
        <v>182</v>
      </c>
    </row>
    <row r="96" spans="1:8" x14ac:dyDescent="0.25">
      <c r="A96" s="8"/>
      <c r="B96" s="8"/>
      <c r="C96" s="10"/>
      <c r="D96" s="8"/>
      <c r="E96" s="10"/>
      <c r="F96" s="8"/>
      <c r="G96" s="10"/>
      <c r="H96" s="8"/>
    </row>
    <row r="97" spans="1:8" ht="15.6" x14ac:dyDescent="0.3">
      <c r="A97" s="3" t="s">
        <v>64</v>
      </c>
    </row>
    <row r="98" spans="1:8" ht="62.4" x14ac:dyDescent="0.3">
      <c r="A98" s="5" t="s">
        <v>145</v>
      </c>
      <c r="B98" s="6" t="s">
        <v>178</v>
      </c>
      <c r="C98" s="6" t="s">
        <v>179</v>
      </c>
      <c r="D98" s="6" t="s">
        <v>149</v>
      </c>
      <c r="E98" s="6" t="s">
        <v>168</v>
      </c>
      <c r="F98" s="6" t="s">
        <v>152</v>
      </c>
      <c r="G98" s="6" t="s">
        <v>171</v>
      </c>
      <c r="H98" s="6" t="s">
        <v>180</v>
      </c>
    </row>
    <row r="99" spans="1:8" x14ac:dyDescent="0.25">
      <c r="A99" s="7">
        <v>2009</v>
      </c>
      <c r="B99" s="8">
        <v>56000</v>
      </c>
      <c r="C99" s="10">
        <v>57.4</v>
      </c>
      <c r="D99" s="8" t="s">
        <v>181</v>
      </c>
      <c r="E99" s="10" t="s">
        <v>181</v>
      </c>
      <c r="F99" s="8">
        <v>51000</v>
      </c>
      <c r="G99" s="10">
        <v>36.200000000000003</v>
      </c>
      <c r="H99" s="8"/>
    </row>
    <row r="100" spans="1:8" x14ac:dyDescent="0.25">
      <c r="A100" s="7">
        <v>2010</v>
      </c>
      <c r="B100" s="8">
        <v>55000</v>
      </c>
      <c r="C100" s="10">
        <v>55</v>
      </c>
      <c r="D100" s="8" t="s">
        <v>181</v>
      </c>
      <c r="E100" s="10" t="s">
        <v>181</v>
      </c>
      <c r="F100" s="8">
        <v>49000</v>
      </c>
      <c r="G100" s="10">
        <v>33.4</v>
      </c>
      <c r="H100" s="8"/>
    </row>
    <row r="101" spans="1:8" x14ac:dyDescent="0.25">
      <c r="A101" s="7">
        <v>2011</v>
      </c>
      <c r="B101" s="8">
        <v>58000</v>
      </c>
      <c r="C101" s="10">
        <v>60.2</v>
      </c>
      <c r="D101" s="8" t="s">
        <v>181</v>
      </c>
      <c r="E101" s="10" t="s">
        <v>181</v>
      </c>
      <c r="F101" s="8">
        <v>46000</v>
      </c>
      <c r="G101" s="10">
        <v>31.5</v>
      </c>
      <c r="H101" s="8"/>
    </row>
    <row r="102" spans="1:8" x14ac:dyDescent="0.25">
      <c r="A102" s="7">
        <v>2012</v>
      </c>
      <c r="B102" s="8">
        <v>56000</v>
      </c>
      <c r="C102" s="10">
        <v>61.2</v>
      </c>
      <c r="D102" s="8" t="s">
        <v>181</v>
      </c>
      <c r="E102" s="10" t="s">
        <v>181</v>
      </c>
      <c r="F102" s="8">
        <v>45000</v>
      </c>
      <c r="G102" s="10">
        <v>29.3</v>
      </c>
      <c r="H102" s="8"/>
    </row>
    <row r="103" spans="1:8" x14ac:dyDescent="0.25">
      <c r="A103" s="7">
        <v>2013</v>
      </c>
      <c r="B103" s="8">
        <v>56000</v>
      </c>
      <c r="C103" s="10">
        <v>55.8</v>
      </c>
      <c r="D103" s="8" t="s">
        <v>181</v>
      </c>
      <c r="E103" s="10" t="s">
        <v>181</v>
      </c>
      <c r="F103" s="8">
        <v>46000</v>
      </c>
      <c r="G103" s="10">
        <v>31.9</v>
      </c>
      <c r="H103" s="8"/>
    </row>
    <row r="104" spans="1:8" x14ac:dyDescent="0.25">
      <c r="A104" s="7">
        <v>2014</v>
      </c>
      <c r="B104" s="8">
        <v>59000</v>
      </c>
      <c r="C104" s="10">
        <v>56.6</v>
      </c>
      <c r="D104" s="8" t="s">
        <v>181</v>
      </c>
      <c r="E104" s="10" t="s">
        <v>181</v>
      </c>
      <c r="F104" s="8">
        <v>52000</v>
      </c>
      <c r="G104" s="10">
        <v>33.5</v>
      </c>
      <c r="H104" s="8"/>
    </row>
    <row r="105" spans="1:8" x14ac:dyDescent="0.25">
      <c r="A105" s="7">
        <v>2015</v>
      </c>
      <c r="B105" s="8">
        <v>61000</v>
      </c>
      <c r="C105" s="10">
        <v>59.6</v>
      </c>
      <c r="D105" s="8" t="s">
        <v>181</v>
      </c>
      <c r="E105" s="10" t="s">
        <v>181</v>
      </c>
      <c r="F105" s="8">
        <v>48000</v>
      </c>
      <c r="G105" s="10">
        <v>32.9</v>
      </c>
      <c r="H105" s="8"/>
    </row>
    <row r="106" spans="1:8" x14ac:dyDescent="0.25">
      <c r="A106" s="7">
        <v>2016</v>
      </c>
      <c r="B106" s="8">
        <v>54000</v>
      </c>
      <c r="C106" s="10">
        <v>54.8</v>
      </c>
      <c r="D106" s="8" t="s">
        <v>181</v>
      </c>
      <c r="E106" s="10" t="s">
        <v>181</v>
      </c>
      <c r="F106" s="8">
        <v>55000</v>
      </c>
      <c r="G106" s="10">
        <v>37.6</v>
      </c>
      <c r="H106" s="8"/>
    </row>
    <row r="107" spans="1:8" x14ac:dyDescent="0.25">
      <c r="A107" s="7">
        <v>2017</v>
      </c>
      <c r="B107" s="8">
        <v>54000</v>
      </c>
      <c r="C107" s="10">
        <v>56.9</v>
      </c>
      <c r="D107" s="8" t="s">
        <v>181</v>
      </c>
      <c r="E107" s="10" t="s">
        <v>181</v>
      </c>
      <c r="F107" s="8">
        <v>52000</v>
      </c>
      <c r="G107" s="10">
        <v>36.9</v>
      </c>
      <c r="H107" s="8"/>
    </row>
    <row r="108" spans="1:8" x14ac:dyDescent="0.25">
      <c r="A108" s="7">
        <v>2018</v>
      </c>
      <c r="B108" s="8">
        <v>60000</v>
      </c>
      <c r="C108" s="10">
        <v>61.6</v>
      </c>
      <c r="D108" s="8" t="s">
        <v>181</v>
      </c>
      <c r="E108" s="10" t="s">
        <v>181</v>
      </c>
      <c r="F108" s="8">
        <v>50000</v>
      </c>
      <c r="G108" s="10">
        <v>34.1</v>
      </c>
      <c r="H108" s="8"/>
    </row>
    <row r="109" spans="1:8" x14ac:dyDescent="0.25">
      <c r="A109" s="7">
        <v>2019</v>
      </c>
      <c r="B109" s="8">
        <v>66000</v>
      </c>
      <c r="C109" s="10">
        <v>68</v>
      </c>
      <c r="D109" s="12">
        <v>2000</v>
      </c>
      <c r="E109" s="11">
        <v>2.5</v>
      </c>
      <c r="F109" s="8">
        <v>50000</v>
      </c>
      <c r="G109" s="10">
        <v>30.4</v>
      </c>
      <c r="H109" s="8" t="s">
        <v>182</v>
      </c>
    </row>
    <row r="110" spans="1:8" x14ac:dyDescent="0.25">
      <c r="A110" s="7">
        <v>2020</v>
      </c>
      <c r="B110" s="8">
        <v>58000</v>
      </c>
      <c r="C110" s="10">
        <v>60.8</v>
      </c>
      <c r="D110" s="12">
        <v>2000</v>
      </c>
      <c r="E110" s="11">
        <v>2.6</v>
      </c>
      <c r="F110" s="8">
        <v>60000</v>
      </c>
      <c r="G110" s="10">
        <v>37.6</v>
      </c>
      <c r="H110" s="8" t="s">
        <v>182</v>
      </c>
    </row>
    <row r="111" spans="1:8" x14ac:dyDescent="0.25">
      <c r="A111" s="7">
        <v>2021</v>
      </c>
      <c r="B111" s="8">
        <v>62000</v>
      </c>
      <c r="C111" s="10">
        <v>65.400000000000006</v>
      </c>
      <c r="D111" s="12">
        <v>3000</v>
      </c>
      <c r="E111" s="11">
        <v>3.9</v>
      </c>
      <c r="F111" s="8">
        <v>54000</v>
      </c>
      <c r="G111" s="10">
        <v>32</v>
      </c>
      <c r="H111" s="8" t="s">
        <v>182</v>
      </c>
    </row>
    <row r="112" spans="1:8" x14ac:dyDescent="0.25">
      <c r="A112" s="7">
        <v>2022</v>
      </c>
      <c r="B112" s="8">
        <v>61000</v>
      </c>
      <c r="C112" s="10">
        <v>67.599999999999994</v>
      </c>
      <c r="D112" s="12">
        <v>2000</v>
      </c>
      <c r="E112" s="11">
        <v>2.5</v>
      </c>
      <c r="F112" s="8">
        <v>52000</v>
      </c>
      <c r="G112" s="10">
        <v>30.6</v>
      </c>
      <c r="H112" s="8" t="s">
        <v>182</v>
      </c>
    </row>
    <row r="113" spans="1:8" x14ac:dyDescent="0.25">
      <c r="A113" s="7">
        <v>2023</v>
      </c>
      <c r="B113" s="8">
        <v>62000</v>
      </c>
      <c r="C113" s="10">
        <v>65.400000000000006</v>
      </c>
      <c r="D113" s="12">
        <v>2000</v>
      </c>
      <c r="E113" s="11">
        <v>2.7</v>
      </c>
      <c r="F113" s="8">
        <v>52000</v>
      </c>
      <c r="G113" s="10">
        <v>32.700000000000003</v>
      </c>
      <c r="H113" s="8" t="s">
        <v>182</v>
      </c>
    </row>
    <row r="114" spans="1:8" x14ac:dyDescent="0.25">
      <c r="A114" s="8"/>
      <c r="B114" s="8"/>
      <c r="C114" s="10"/>
      <c r="D114" s="8"/>
      <c r="E114" s="10"/>
      <c r="F114" s="8"/>
      <c r="G114" s="10"/>
      <c r="H114" s="8"/>
    </row>
    <row r="115" spans="1:8" ht="15.6" x14ac:dyDescent="0.3">
      <c r="A115" s="3" t="s">
        <v>65</v>
      </c>
    </row>
    <row r="116" spans="1:8" ht="62.4" x14ac:dyDescent="0.3">
      <c r="A116" s="5" t="s">
        <v>145</v>
      </c>
      <c r="B116" s="6" t="s">
        <v>178</v>
      </c>
      <c r="C116" s="6" t="s">
        <v>179</v>
      </c>
      <c r="D116" s="6" t="s">
        <v>149</v>
      </c>
      <c r="E116" s="6" t="s">
        <v>168</v>
      </c>
      <c r="F116" s="6" t="s">
        <v>152</v>
      </c>
      <c r="G116" s="6" t="s">
        <v>171</v>
      </c>
      <c r="H116" s="6" t="s">
        <v>180</v>
      </c>
    </row>
    <row r="117" spans="1:8" x14ac:dyDescent="0.25">
      <c r="A117" s="7">
        <v>2009</v>
      </c>
      <c r="B117" s="8">
        <v>47000</v>
      </c>
      <c r="C117" s="10">
        <v>64.8</v>
      </c>
      <c r="D117" s="8" t="s">
        <v>181</v>
      </c>
      <c r="E117" s="10" t="s">
        <v>181</v>
      </c>
      <c r="F117" s="8">
        <v>35000</v>
      </c>
      <c r="G117" s="10">
        <v>32.6</v>
      </c>
      <c r="H117" s="8"/>
    </row>
    <row r="118" spans="1:8" x14ac:dyDescent="0.25">
      <c r="A118" s="7">
        <v>2010</v>
      </c>
      <c r="B118" s="8">
        <v>48000</v>
      </c>
      <c r="C118" s="10">
        <v>62.6</v>
      </c>
      <c r="D118" s="8" t="s">
        <v>181</v>
      </c>
      <c r="E118" s="10" t="s">
        <v>181</v>
      </c>
      <c r="F118" s="8">
        <v>32000</v>
      </c>
      <c r="G118" s="10">
        <v>33.299999999999997</v>
      </c>
      <c r="H118" s="8"/>
    </row>
    <row r="119" spans="1:8" x14ac:dyDescent="0.25">
      <c r="A119" s="7">
        <v>2011</v>
      </c>
      <c r="B119" s="8">
        <v>48000</v>
      </c>
      <c r="C119" s="10">
        <v>63.3</v>
      </c>
      <c r="D119" s="8" t="s">
        <v>181</v>
      </c>
      <c r="E119" s="10" t="s">
        <v>181</v>
      </c>
      <c r="F119" s="8">
        <v>34000</v>
      </c>
      <c r="G119" s="10">
        <v>30.6</v>
      </c>
      <c r="H119" s="8"/>
    </row>
    <row r="120" spans="1:8" x14ac:dyDescent="0.25">
      <c r="A120" s="7">
        <v>2012</v>
      </c>
      <c r="B120" s="8">
        <v>53000</v>
      </c>
      <c r="C120" s="10">
        <v>67.2</v>
      </c>
      <c r="D120" s="8" t="s">
        <v>181</v>
      </c>
      <c r="E120" s="10" t="s">
        <v>181</v>
      </c>
      <c r="F120" s="8">
        <v>34000</v>
      </c>
      <c r="G120" s="10">
        <v>27.1</v>
      </c>
      <c r="H120" s="8"/>
    </row>
    <row r="121" spans="1:8" x14ac:dyDescent="0.25">
      <c r="A121" s="7">
        <v>2013</v>
      </c>
      <c r="B121" s="8">
        <v>47000</v>
      </c>
      <c r="C121" s="10">
        <v>64</v>
      </c>
      <c r="D121" s="8" t="s">
        <v>181</v>
      </c>
      <c r="E121" s="10" t="s">
        <v>181</v>
      </c>
      <c r="F121" s="8">
        <v>37000</v>
      </c>
      <c r="G121" s="10">
        <v>30.1</v>
      </c>
      <c r="H121" s="8"/>
    </row>
    <row r="122" spans="1:8" x14ac:dyDescent="0.25">
      <c r="A122" s="7">
        <v>2014</v>
      </c>
      <c r="B122" s="8">
        <v>49000</v>
      </c>
      <c r="C122" s="10">
        <v>64.3</v>
      </c>
      <c r="D122" s="8" t="s">
        <v>181</v>
      </c>
      <c r="E122" s="10" t="s">
        <v>181</v>
      </c>
      <c r="F122" s="8">
        <v>36000</v>
      </c>
      <c r="G122" s="10">
        <v>31.1</v>
      </c>
      <c r="H122" s="8"/>
    </row>
    <row r="123" spans="1:8" x14ac:dyDescent="0.25">
      <c r="A123" s="7">
        <v>2015</v>
      </c>
      <c r="B123" s="8">
        <v>56000</v>
      </c>
      <c r="C123" s="10">
        <v>73.8</v>
      </c>
      <c r="D123" s="8" t="s">
        <v>181</v>
      </c>
      <c r="E123" s="10" t="s">
        <v>181</v>
      </c>
      <c r="F123" s="8">
        <v>31000</v>
      </c>
      <c r="G123" s="10">
        <v>22.8</v>
      </c>
      <c r="H123" s="8"/>
    </row>
    <row r="124" spans="1:8" x14ac:dyDescent="0.25">
      <c r="A124" s="7">
        <v>2016</v>
      </c>
      <c r="B124" s="8">
        <v>51000</v>
      </c>
      <c r="C124" s="10">
        <v>66.099999999999994</v>
      </c>
      <c r="D124" s="8" t="s">
        <v>181</v>
      </c>
      <c r="E124" s="10" t="s">
        <v>181</v>
      </c>
      <c r="F124" s="8">
        <v>36000</v>
      </c>
      <c r="G124" s="10">
        <v>29.7</v>
      </c>
      <c r="H124" s="8"/>
    </row>
    <row r="125" spans="1:8" x14ac:dyDescent="0.25">
      <c r="A125" s="7">
        <v>2017</v>
      </c>
      <c r="B125" s="8">
        <v>52000</v>
      </c>
      <c r="C125" s="10">
        <v>67.599999999999994</v>
      </c>
      <c r="D125" s="8" t="s">
        <v>181</v>
      </c>
      <c r="E125" s="10" t="s">
        <v>181</v>
      </c>
      <c r="F125" s="8">
        <v>35000</v>
      </c>
      <c r="G125" s="10">
        <v>30.1</v>
      </c>
      <c r="H125" s="8"/>
    </row>
    <row r="126" spans="1:8" x14ac:dyDescent="0.25">
      <c r="A126" s="7">
        <v>2018</v>
      </c>
      <c r="B126" s="8">
        <v>55000</v>
      </c>
      <c r="C126" s="10">
        <v>68.8</v>
      </c>
      <c r="D126" s="8" t="s">
        <v>181</v>
      </c>
      <c r="E126" s="10" t="s">
        <v>181</v>
      </c>
      <c r="F126" s="8">
        <v>35000</v>
      </c>
      <c r="G126" s="10">
        <v>27</v>
      </c>
      <c r="H126" s="8"/>
    </row>
    <row r="127" spans="1:8" x14ac:dyDescent="0.25">
      <c r="A127" s="7">
        <v>2019</v>
      </c>
      <c r="B127" s="8">
        <v>51000</v>
      </c>
      <c r="C127" s="10">
        <v>65</v>
      </c>
      <c r="D127" s="12">
        <v>1000</v>
      </c>
      <c r="E127" s="11">
        <v>2.7</v>
      </c>
      <c r="F127" s="8">
        <v>44000</v>
      </c>
      <c r="G127" s="10">
        <v>33.1</v>
      </c>
      <c r="H127" s="8" t="s">
        <v>182</v>
      </c>
    </row>
    <row r="128" spans="1:8" x14ac:dyDescent="0.25">
      <c r="A128" s="7">
        <v>2020</v>
      </c>
      <c r="B128" s="8">
        <v>51000</v>
      </c>
      <c r="C128" s="10">
        <v>66.7</v>
      </c>
      <c r="D128" s="12">
        <v>1000</v>
      </c>
      <c r="E128" s="11">
        <v>2.5</v>
      </c>
      <c r="F128" s="8">
        <v>39000</v>
      </c>
      <c r="G128" s="10">
        <v>31.4</v>
      </c>
      <c r="H128" s="8" t="s">
        <v>182</v>
      </c>
    </row>
    <row r="129" spans="1:8" x14ac:dyDescent="0.25">
      <c r="A129" s="7">
        <v>2021</v>
      </c>
      <c r="B129" s="8">
        <v>53000</v>
      </c>
      <c r="C129" s="10">
        <v>72.099999999999994</v>
      </c>
      <c r="D129" s="12">
        <v>2000</v>
      </c>
      <c r="E129" s="11">
        <v>3.5</v>
      </c>
      <c r="F129" s="8">
        <v>36000</v>
      </c>
      <c r="G129" s="10">
        <v>25.1</v>
      </c>
      <c r="H129" s="8" t="s">
        <v>182</v>
      </c>
    </row>
    <row r="130" spans="1:8" x14ac:dyDescent="0.25">
      <c r="A130" s="7">
        <v>2022</v>
      </c>
      <c r="B130" s="8">
        <v>53000</v>
      </c>
      <c r="C130" s="10">
        <v>73.3</v>
      </c>
      <c r="D130" s="12">
        <v>1000</v>
      </c>
      <c r="E130" s="11">
        <v>1.9</v>
      </c>
      <c r="F130" s="8">
        <v>41000</v>
      </c>
      <c r="G130" s="10">
        <v>25.2</v>
      </c>
      <c r="H130" s="8" t="s">
        <v>182</v>
      </c>
    </row>
    <row r="131" spans="1:8" x14ac:dyDescent="0.25">
      <c r="A131" s="7">
        <v>2023</v>
      </c>
      <c r="B131" s="8">
        <v>53000</v>
      </c>
      <c r="C131" s="10">
        <v>70.599999999999994</v>
      </c>
      <c r="D131" s="12">
        <v>3000</v>
      </c>
      <c r="E131" s="11">
        <v>4.5999999999999996</v>
      </c>
      <c r="F131" s="8">
        <v>40000</v>
      </c>
      <c r="G131" s="10">
        <v>26</v>
      </c>
      <c r="H131" s="8" t="s">
        <v>182</v>
      </c>
    </row>
    <row r="132" spans="1:8" x14ac:dyDescent="0.25">
      <c r="A132" s="8"/>
      <c r="B132" s="8"/>
      <c r="C132" s="10"/>
      <c r="D132" s="8"/>
      <c r="E132" s="10"/>
      <c r="F132" s="8"/>
      <c r="G132" s="10"/>
      <c r="H132" s="8"/>
    </row>
    <row r="133" spans="1:8" ht="15.6" x14ac:dyDescent="0.3">
      <c r="A133" s="3" t="s">
        <v>66</v>
      </c>
    </row>
    <row r="134" spans="1:8" ht="62.4" x14ac:dyDescent="0.3">
      <c r="A134" s="5" t="s">
        <v>145</v>
      </c>
      <c r="B134" s="6" t="s">
        <v>178</v>
      </c>
      <c r="C134" s="6" t="s">
        <v>179</v>
      </c>
      <c r="D134" s="6" t="s">
        <v>149</v>
      </c>
      <c r="E134" s="6" t="s">
        <v>168</v>
      </c>
      <c r="F134" s="6" t="s">
        <v>152</v>
      </c>
      <c r="G134" s="6" t="s">
        <v>171</v>
      </c>
      <c r="H134" s="6" t="s">
        <v>180</v>
      </c>
    </row>
    <row r="135" spans="1:8" x14ac:dyDescent="0.25">
      <c r="A135" s="7">
        <v>2009</v>
      </c>
      <c r="B135" s="8">
        <v>60000</v>
      </c>
      <c r="C135" s="10">
        <v>69.3</v>
      </c>
      <c r="D135" s="8" t="s">
        <v>181</v>
      </c>
      <c r="E135" s="10" t="s">
        <v>181</v>
      </c>
      <c r="F135" s="8">
        <v>43000</v>
      </c>
      <c r="G135" s="10">
        <v>28.5</v>
      </c>
      <c r="H135" s="8"/>
    </row>
    <row r="136" spans="1:8" x14ac:dyDescent="0.25">
      <c r="A136" s="7">
        <v>2010</v>
      </c>
      <c r="B136" s="8">
        <v>61000</v>
      </c>
      <c r="C136" s="10">
        <v>72</v>
      </c>
      <c r="D136" s="8" t="s">
        <v>181</v>
      </c>
      <c r="E136" s="10" t="s">
        <v>181</v>
      </c>
      <c r="F136" s="8">
        <v>42000</v>
      </c>
      <c r="G136" s="10">
        <v>24.6</v>
      </c>
      <c r="H136" s="8"/>
    </row>
    <row r="137" spans="1:8" x14ac:dyDescent="0.25">
      <c r="A137" s="7">
        <v>2011</v>
      </c>
      <c r="B137" s="8">
        <v>68000</v>
      </c>
      <c r="C137" s="10">
        <v>76.5</v>
      </c>
      <c r="D137" s="8" t="s">
        <v>181</v>
      </c>
      <c r="E137" s="10" t="s">
        <v>181</v>
      </c>
      <c r="F137" s="8">
        <v>40000</v>
      </c>
      <c r="G137" s="10">
        <v>19.399999999999999</v>
      </c>
      <c r="H137" s="8"/>
    </row>
    <row r="138" spans="1:8" x14ac:dyDescent="0.25">
      <c r="A138" s="7">
        <v>2012</v>
      </c>
      <c r="B138" s="8">
        <v>68000</v>
      </c>
      <c r="C138" s="10">
        <v>73.8</v>
      </c>
      <c r="D138" s="8" t="s">
        <v>181</v>
      </c>
      <c r="E138" s="10" t="s">
        <v>181</v>
      </c>
      <c r="F138" s="8">
        <v>39000</v>
      </c>
      <c r="G138" s="10">
        <v>21.9</v>
      </c>
      <c r="H138" s="8"/>
    </row>
    <row r="139" spans="1:8" x14ac:dyDescent="0.25">
      <c r="A139" s="7">
        <v>2013</v>
      </c>
      <c r="B139" s="8">
        <v>66000</v>
      </c>
      <c r="C139" s="10">
        <v>71.2</v>
      </c>
      <c r="D139" s="8" t="s">
        <v>181</v>
      </c>
      <c r="E139" s="10" t="s">
        <v>181</v>
      </c>
      <c r="F139" s="8">
        <v>37000</v>
      </c>
      <c r="G139" s="10">
        <v>24.3</v>
      </c>
      <c r="H139" s="8"/>
    </row>
    <row r="140" spans="1:8" x14ac:dyDescent="0.25">
      <c r="A140" s="7">
        <v>2014</v>
      </c>
      <c r="B140" s="8">
        <v>65000</v>
      </c>
      <c r="C140" s="10">
        <v>70.400000000000006</v>
      </c>
      <c r="D140" s="8" t="s">
        <v>181</v>
      </c>
      <c r="E140" s="10" t="s">
        <v>181</v>
      </c>
      <c r="F140" s="8">
        <v>43000</v>
      </c>
      <c r="G140" s="10">
        <v>24.9</v>
      </c>
      <c r="H140" s="8"/>
    </row>
    <row r="141" spans="1:8" x14ac:dyDescent="0.25">
      <c r="A141" s="7">
        <v>2015</v>
      </c>
      <c r="B141" s="8">
        <v>64000</v>
      </c>
      <c r="C141" s="10">
        <v>72.2</v>
      </c>
      <c r="D141" s="8" t="s">
        <v>181</v>
      </c>
      <c r="E141" s="10" t="s">
        <v>181</v>
      </c>
      <c r="F141" s="8">
        <v>40000</v>
      </c>
      <c r="G141" s="10">
        <v>23.5</v>
      </c>
      <c r="H141" s="8"/>
    </row>
    <row r="142" spans="1:8" x14ac:dyDescent="0.25">
      <c r="A142" s="7">
        <v>2016</v>
      </c>
      <c r="B142" s="8">
        <v>75000</v>
      </c>
      <c r="C142" s="10">
        <v>75.5</v>
      </c>
      <c r="D142" s="8" t="s">
        <v>181</v>
      </c>
      <c r="E142" s="10" t="s">
        <v>181</v>
      </c>
      <c r="F142" s="8">
        <v>40000</v>
      </c>
      <c r="G142" s="10">
        <v>20.2</v>
      </c>
      <c r="H142" s="8"/>
    </row>
    <row r="143" spans="1:8" x14ac:dyDescent="0.25">
      <c r="A143" s="7">
        <v>2017</v>
      </c>
      <c r="B143" s="8">
        <v>71000</v>
      </c>
      <c r="C143" s="10">
        <v>76</v>
      </c>
      <c r="D143" s="8" t="s">
        <v>181</v>
      </c>
      <c r="E143" s="10" t="s">
        <v>181</v>
      </c>
      <c r="F143" s="8">
        <v>40000</v>
      </c>
      <c r="G143" s="10">
        <v>22.3</v>
      </c>
      <c r="H143" s="8"/>
    </row>
    <row r="144" spans="1:8" x14ac:dyDescent="0.25">
      <c r="A144" s="7">
        <v>2018</v>
      </c>
      <c r="B144" s="8">
        <v>68000</v>
      </c>
      <c r="C144" s="10">
        <v>76.8</v>
      </c>
      <c r="D144" s="8" t="s">
        <v>181</v>
      </c>
      <c r="E144" s="10" t="s">
        <v>181</v>
      </c>
      <c r="F144" s="8">
        <v>39000</v>
      </c>
      <c r="G144" s="10">
        <v>21.1</v>
      </c>
      <c r="H144" s="8"/>
    </row>
    <row r="145" spans="1:8" x14ac:dyDescent="0.25">
      <c r="A145" s="7">
        <v>2019</v>
      </c>
      <c r="B145" s="8">
        <v>76000</v>
      </c>
      <c r="C145" s="10">
        <v>81.099999999999994</v>
      </c>
      <c r="D145" s="12">
        <v>1000</v>
      </c>
      <c r="E145" s="11">
        <v>1.7</v>
      </c>
      <c r="F145" s="8">
        <v>36000</v>
      </c>
      <c r="G145" s="10">
        <v>17.399999999999999</v>
      </c>
      <c r="H145" s="8" t="s">
        <v>182</v>
      </c>
    </row>
    <row r="146" spans="1:8" x14ac:dyDescent="0.25">
      <c r="A146" s="7">
        <v>2020</v>
      </c>
      <c r="B146" s="8">
        <v>72000</v>
      </c>
      <c r="C146" s="10">
        <v>78.599999999999994</v>
      </c>
      <c r="D146" s="12">
        <v>1000</v>
      </c>
      <c r="E146" s="11">
        <v>1.6</v>
      </c>
      <c r="F146" s="8">
        <v>43000</v>
      </c>
      <c r="G146" s="10">
        <v>20</v>
      </c>
      <c r="H146" s="8" t="s">
        <v>182</v>
      </c>
    </row>
    <row r="147" spans="1:8" x14ac:dyDescent="0.25">
      <c r="A147" s="7">
        <v>2021</v>
      </c>
      <c r="B147" s="8">
        <v>76000</v>
      </c>
      <c r="C147" s="10">
        <v>75.2</v>
      </c>
      <c r="D147" s="12">
        <v>3000</v>
      </c>
      <c r="E147" s="11">
        <v>3.9</v>
      </c>
      <c r="F147" s="8">
        <v>41000</v>
      </c>
      <c r="G147" s="10">
        <v>21.6</v>
      </c>
      <c r="H147" s="8" t="s">
        <v>182</v>
      </c>
    </row>
    <row r="148" spans="1:8" x14ac:dyDescent="0.25">
      <c r="A148" s="7">
        <v>2022</v>
      </c>
      <c r="B148" s="8">
        <v>76000</v>
      </c>
      <c r="C148" s="10">
        <v>75</v>
      </c>
      <c r="D148" s="12">
        <v>2000</v>
      </c>
      <c r="E148" s="11">
        <v>2.1</v>
      </c>
      <c r="F148" s="8">
        <v>40000</v>
      </c>
      <c r="G148" s="10">
        <v>23.4</v>
      </c>
      <c r="H148" s="8" t="s">
        <v>182</v>
      </c>
    </row>
    <row r="149" spans="1:8" x14ac:dyDescent="0.25">
      <c r="A149" s="7">
        <v>2023</v>
      </c>
      <c r="B149" s="8">
        <v>76000</v>
      </c>
      <c r="C149" s="10">
        <v>77.8</v>
      </c>
      <c r="D149" s="14" t="s">
        <v>220</v>
      </c>
      <c r="E149" s="11">
        <v>0.6</v>
      </c>
      <c r="F149" s="8">
        <v>37000</v>
      </c>
      <c r="G149" s="10">
        <v>21.7</v>
      </c>
      <c r="H149" s="8" t="s">
        <v>182</v>
      </c>
    </row>
    <row r="150" spans="1:8" x14ac:dyDescent="0.25">
      <c r="A150" s="8"/>
      <c r="B150" s="8"/>
      <c r="C150" s="10"/>
      <c r="D150" s="8"/>
      <c r="E150" s="10"/>
      <c r="F150" s="8"/>
      <c r="G150" s="10"/>
      <c r="H150" s="8"/>
    </row>
    <row r="151" spans="1:8" ht="15.6" x14ac:dyDescent="0.3">
      <c r="A151" s="3" t="s">
        <v>67</v>
      </c>
    </row>
    <row r="152" spans="1:8" ht="62.4" x14ac:dyDescent="0.3">
      <c r="A152" s="5" t="s">
        <v>145</v>
      </c>
      <c r="B152" s="6" t="s">
        <v>178</v>
      </c>
      <c r="C152" s="6" t="s">
        <v>179</v>
      </c>
      <c r="D152" s="6" t="s">
        <v>149</v>
      </c>
      <c r="E152" s="6" t="s">
        <v>168</v>
      </c>
      <c r="F152" s="6" t="s">
        <v>152</v>
      </c>
      <c r="G152" s="6" t="s">
        <v>171</v>
      </c>
      <c r="H152" s="6" t="s">
        <v>180</v>
      </c>
    </row>
    <row r="153" spans="1:8" x14ac:dyDescent="0.25">
      <c r="A153" s="7">
        <v>2009</v>
      </c>
      <c r="B153" s="8">
        <v>65000</v>
      </c>
      <c r="C153" s="10">
        <v>72.2</v>
      </c>
      <c r="D153" s="8" t="s">
        <v>181</v>
      </c>
      <c r="E153" s="10" t="s">
        <v>181</v>
      </c>
      <c r="F153" s="8">
        <v>41000</v>
      </c>
      <c r="G153" s="10">
        <v>23.9</v>
      </c>
      <c r="H153" s="8"/>
    </row>
    <row r="154" spans="1:8" x14ac:dyDescent="0.25">
      <c r="A154" s="7">
        <v>2010</v>
      </c>
      <c r="B154" s="8">
        <v>59000</v>
      </c>
      <c r="C154" s="10">
        <v>66.8</v>
      </c>
      <c r="D154" s="8" t="s">
        <v>181</v>
      </c>
      <c r="E154" s="10" t="s">
        <v>181</v>
      </c>
      <c r="F154" s="8">
        <v>48000</v>
      </c>
      <c r="G154" s="10">
        <v>31.3</v>
      </c>
      <c r="H154" s="8"/>
    </row>
    <row r="155" spans="1:8" x14ac:dyDescent="0.25">
      <c r="A155" s="7">
        <v>2011</v>
      </c>
      <c r="B155" s="8">
        <v>64000</v>
      </c>
      <c r="C155" s="10">
        <v>69.099999999999994</v>
      </c>
      <c r="D155" s="8" t="s">
        <v>181</v>
      </c>
      <c r="E155" s="10" t="s">
        <v>181</v>
      </c>
      <c r="F155" s="8">
        <v>41000</v>
      </c>
      <c r="G155" s="10">
        <v>27</v>
      </c>
      <c r="H155" s="8"/>
    </row>
    <row r="156" spans="1:8" x14ac:dyDescent="0.25">
      <c r="A156" s="7">
        <v>2012</v>
      </c>
      <c r="B156" s="8">
        <v>66000</v>
      </c>
      <c r="C156" s="10">
        <v>75</v>
      </c>
      <c r="D156" s="8" t="s">
        <v>181</v>
      </c>
      <c r="E156" s="10" t="s">
        <v>181</v>
      </c>
      <c r="F156" s="8">
        <v>41000</v>
      </c>
      <c r="G156" s="10">
        <v>21.7</v>
      </c>
      <c r="H156" s="8"/>
    </row>
    <row r="157" spans="1:8" x14ac:dyDescent="0.25">
      <c r="A157" s="7">
        <v>2013</v>
      </c>
      <c r="B157" s="8">
        <v>64000</v>
      </c>
      <c r="C157" s="10">
        <v>69.400000000000006</v>
      </c>
      <c r="D157" s="8" t="s">
        <v>181</v>
      </c>
      <c r="E157" s="10" t="s">
        <v>181</v>
      </c>
      <c r="F157" s="8">
        <v>38000</v>
      </c>
      <c r="G157" s="10">
        <v>25.9</v>
      </c>
      <c r="H157" s="8"/>
    </row>
    <row r="158" spans="1:8" x14ac:dyDescent="0.25">
      <c r="A158" s="7">
        <v>2014</v>
      </c>
      <c r="B158" s="8">
        <v>59000</v>
      </c>
      <c r="C158" s="10">
        <v>68.7</v>
      </c>
      <c r="D158" s="8" t="s">
        <v>181</v>
      </c>
      <c r="E158" s="10" t="s">
        <v>181</v>
      </c>
      <c r="F158" s="8">
        <v>46000</v>
      </c>
      <c r="G158" s="10">
        <v>26.6</v>
      </c>
      <c r="H158" s="8"/>
    </row>
    <row r="159" spans="1:8" x14ac:dyDescent="0.25">
      <c r="A159" s="7">
        <v>2015</v>
      </c>
      <c r="B159" s="8">
        <v>64000</v>
      </c>
      <c r="C159" s="10">
        <v>73.900000000000006</v>
      </c>
      <c r="D159" s="8" t="s">
        <v>181</v>
      </c>
      <c r="E159" s="10" t="s">
        <v>181</v>
      </c>
      <c r="F159" s="8">
        <v>41000</v>
      </c>
      <c r="G159" s="10">
        <v>22.6</v>
      </c>
      <c r="H159" s="8"/>
    </row>
    <row r="160" spans="1:8" x14ac:dyDescent="0.25">
      <c r="A160" s="7">
        <v>2016</v>
      </c>
      <c r="B160" s="8">
        <v>67000</v>
      </c>
      <c r="C160" s="10">
        <v>73.8</v>
      </c>
      <c r="D160" s="8" t="s">
        <v>181</v>
      </c>
      <c r="E160" s="10" t="s">
        <v>181</v>
      </c>
      <c r="F160" s="8">
        <v>39000</v>
      </c>
      <c r="G160" s="10">
        <v>23.9</v>
      </c>
      <c r="H160" s="8"/>
    </row>
    <row r="161" spans="1:8" x14ac:dyDescent="0.25">
      <c r="A161" s="7">
        <v>2017</v>
      </c>
      <c r="B161" s="8">
        <v>65000</v>
      </c>
      <c r="C161" s="10">
        <v>70.599999999999994</v>
      </c>
      <c r="D161" s="8" t="s">
        <v>181</v>
      </c>
      <c r="E161" s="10" t="s">
        <v>181</v>
      </c>
      <c r="F161" s="8">
        <v>47000</v>
      </c>
      <c r="G161" s="10">
        <v>26.2</v>
      </c>
      <c r="H161" s="8"/>
    </row>
    <row r="162" spans="1:8" x14ac:dyDescent="0.25">
      <c r="A162" s="7">
        <v>2018</v>
      </c>
      <c r="B162" s="8">
        <v>63000</v>
      </c>
      <c r="C162" s="10">
        <v>71.2</v>
      </c>
      <c r="D162" s="8" t="s">
        <v>181</v>
      </c>
      <c r="E162" s="10" t="s">
        <v>181</v>
      </c>
      <c r="F162" s="8">
        <v>44000</v>
      </c>
      <c r="G162" s="10">
        <v>25.5</v>
      </c>
      <c r="H162" s="8"/>
    </row>
    <row r="163" spans="1:8" x14ac:dyDescent="0.25">
      <c r="A163" s="7">
        <v>2019</v>
      </c>
      <c r="B163" s="8">
        <v>64000</v>
      </c>
      <c r="C163" s="10">
        <v>74.2</v>
      </c>
      <c r="D163" s="12">
        <v>2000</v>
      </c>
      <c r="E163" s="11">
        <v>2.5</v>
      </c>
      <c r="F163" s="8">
        <v>44000</v>
      </c>
      <c r="G163" s="10">
        <v>23.9</v>
      </c>
      <c r="H163" s="8" t="s">
        <v>182</v>
      </c>
    </row>
    <row r="164" spans="1:8" x14ac:dyDescent="0.25">
      <c r="A164" s="7">
        <v>2020</v>
      </c>
      <c r="B164" s="8">
        <v>61000</v>
      </c>
      <c r="C164" s="10">
        <v>71.7</v>
      </c>
      <c r="D164" s="12">
        <v>1000</v>
      </c>
      <c r="E164" s="11">
        <v>2.1</v>
      </c>
      <c r="F164" s="8">
        <v>48000</v>
      </c>
      <c r="G164" s="10">
        <v>26.7</v>
      </c>
      <c r="H164" s="8" t="s">
        <v>182</v>
      </c>
    </row>
    <row r="165" spans="1:8" x14ac:dyDescent="0.25">
      <c r="A165" s="7">
        <v>2021</v>
      </c>
      <c r="B165" s="8">
        <v>62000</v>
      </c>
      <c r="C165" s="10">
        <v>71.7</v>
      </c>
      <c r="D165" s="12">
        <v>3000</v>
      </c>
      <c r="E165" s="11">
        <v>4.0999999999999996</v>
      </c>
      <c r="F165" s="8">
        <v>45000</v>
      </c>
      <c r="G165" s="10">
        <v>25.1</v>
      </c>
      <c r="H165" s="8" t="s">
        <v>182</v>
      </c>
    </row>
    <row r="166" spans="1:8" x14ac:dyDescent="0.25">
      <c r="A166" s="7">
        <v>2022</v>
      </c>
      <c r="B166" s="8">
        <v>71000</v>
      </c>
      <c r="C166" s="10">
        <v>76.900000000000006</v>
      </c>
      <c r="D166" s="12">
        <v>1000</v>
      </c>
      <c r="E166" s="11">
        <v>1.3</v>
      </c>
      <c r="F166" s="8">
        <v>41000</v>
      </c>
      <c r="G166" s="10">
        <v>22.1</v>
      </c>
      <c r="H166" s="8" t="s">
        <v>182</v>
      </c>
    </row>
    <row r="167" spans="1:8" x14ac:dyDescent="0.25">
      <c r="A167" s="7">
        <v>2023</v>
      </c>
      <c r="B167" s="8">
        <v>72000</v>
      </c>
      <c r="C167" s="10">
        <v>79.5</v>
      </c>
      <c r="D167" s="12">
        <v>1000</v>
      </c>
      <c r="E167" s="11">
        <v>1.4</v>
      </c>
      <c r="F167" s="8">
        <v>37000</v>
      </c>
      <c r="G167" s="10">
        <v>19.3</v>
      </c>
      <c r="H167" s="8" t="s">
        <v>182</v>
      </c>
    </row>
    <row r="168" spans="1:8" x14ac:dyDescent="0.25">
      <c r="A168" s="8"/>
      <c r="B168" s="8"/>
      <c r="C168" s="10"/>
      <c r="D168" s="8"/>
      <c r="E168" s="10"/>
      <c r="F168" s="8"/>
      <c r="G168" s="10"/>
      <c r="H168" s="8"/>
    </row>
    <row r="169" spans="1:8" ht="15.6" x14ac:dyDescent="0.3">
      <c r="A169" s="3" t="s">
        <v>68</v>
      </c>
    </row>
    <row r="170" spans="1:8" ht="62.4" x14ac:dyDescent="0.3">
      <c r="A170" s="5" t="s">
        <v>145</v>
      </c>
      <c r="B170" s="6" t="s">
        <v>178</v>
      </c>
      <c r="C170" s="6" t="s">
        <v>179</v>
      </c>
      <c r="D170" s="6" t="s">
        <v>149</v>
      </c>
      <c r="E170" s="6" t="s">
        <v>168</v>
      </c>
      <c r="F170" s="6" t="s">
        <v>152</v>
      </c>
      <c r="G170" s="6" t="s">
        <v>171</v>
      </c>
      <c r="H170" s="6" t="s">
        <v>180</v>
      </c>
    </row>
    <row r="171" spans="1:8" x14ac:dyDescent="0.25">
      <c r="A171" s="7">
        <v>2009</v>
      </c>
      <c r="B171" s="8">
        <v>61000</v>
      </c>
      <c r="C171" s="10">
        <v>68.900000000000006</v>
      </c>
      <c r="D171" s="8" t="s">
        <v>181</v>
      </c>
      <c r="E171" s="10" t="s">
        <v>181</v>
      </c>
      <c r="F171" s="8">
        <v>39000</v>
      </c>
      <c r="G171" s="10">
        <v>27.7</v>
      </c>
      <c r="H171" s="8"/>
    </row>
    <row r="172" spans="1:8" x14ac:dyDescent="0.25">
      <c r="A172" s="7">
        <v>2010</v>
      </c>
      <c r="B172" s="8">
        <v>61000</v>
      </c>
      <c r="C172" s="10">
        <v>63.6</v>
      </c>
      <c r="D172" s="8" t="s">
        <v>181</v>
      </c>
      <c r="E172" s="10" t="s">
        <v>181</v>
      </c>
      <c r="F172" s="8">
        <v>44000</v>
      </c>
      <c r="G172" s="10">
        <v>32.5</v>
      </c>
      <c r="H172" s="8"/>
    </row>
    <row r="173" spans="1:8" x14ac:dyDescent="0.25">
      <c r="A173" s="7">
        <v>2011</v>
      </c>
      <c r="B173" s="8">
        <v>64000</v>
      </c>
      <c r="C173" s="10">
        <v>65.2</v>
      </c>
      <c r="D173" s="8" t="s">
        <v>181</v>
      </c>
      <c r="E173" s="10" t="s">
        <v>181</v>
      </c>
      <c r="F173" s="8">
        <v>42000</v>
      </c>
      <c r="G173" s="10">
        <v>29.6</v>
      </c>
      <c r="H173" s="8"/>
    </row>
    <row r="174" spans="1:8" x14ac:dyDescent="0.25">
      <c r="A174" s="7">
        <v>2012</v>
      </c>
      <c r="B174" s="8">
        <v>60000</v>
      </c>
      <c r="C174" s="10">
        <v>68.8</v>
      </c>
      <c r="D174" s="8" t="s">
        <v>181</v>
      </c>
      <c r="E174" s="10" t="s">
        <v>181</v>
      </c>
      <c r="F174" s="8">
        <v>41000</v>
      </c>
      <c r="G174" s="10">
        <v>28.7</v>
      </c>
      <c r="H174" s="8"/>
    </row>
    <row r="175" spans="1:8" x14ac:dyDescent="0.25">
      <c r="A175" s="7">
        <v>2013</v>
      </c>
      <c r="B175" s="8">
        <v>64000</v>
      </c>
      <c r="C175" s="10">
        <v>70.599999999999994</v>
      </c>
      <c r="D175" s="8" t="s">
        <v>181</v>
      </c>
      <c r="E175" s="10" t="s">
        <v>181</v>
      </c>
      <c r="F175" s="8">
        <v>42000</v>
      </c>
      <c r="G175" s="10">
        <v>25.1</v>
      </c>
      <c r="H175" s="8"/>
    </row>
    <row r="176" spans="1:8" x14ac:dyDescent="0.25">
      <c r="A176" s="7">
        <v>2014</v>
      </c>
      <c r="B176" s="8">
        <v>68000</v>
      </c>
      <c r="C176" s="10">
        <v>69.400000000000006</v>
      </c>
      <c r="D176" s="8" t="s">
        <v>181</v>
      </c>
      <c r="E176" s="10" t="s">
        <v>181</v>
      </c>
      <c r="F176" s="8">
        <v>37000</v>
      </c>
      <c r="G176" s="10">
        <v>24.9</v>
      </c>
      <c r="H176" s="8"/>
    </row>
    <row r="177" spans="1:8" x14ac:dyDescent="0.25">
      <c r="A177" s="7">
        <v>2015</v>
      </c>
      <c r="B177" s="8">
        <v>67000</v>
      </c>
      <c r="C177" s="10">
        <v>68.7</v>
      </c>
      <c r="D177" s="8" t="s">
        <v>181</v>
      </c>
      <c r="E177" s="10" t="s">
        <v>181</v>
      </c>
      <c r="F177" s="8">
        <v>37000</v>
      </c>
      <c r="G177" s="10">
        <v>27</v>
      </c>
      <c r="H177" s="8"/>
    </row>
    <row r="178" spans="1:8" x14ac:dyDescent="0.25">
      <c r="A178" s="7">
        <v>2016</v>
      </c>
      <c r="B178" s="8">
        <v>66000</v>
      </c>
      <c r="C178" s="10">
        <v>73</v>
      </c>
      <c r="D178" s="8" t="s">
        <v>181</v>
      </c>
      <c r="E178" s="10" t="s">
        <v>181</v>
      </c>
      <c r="F178" s="8">
        <v>42000</v>
      </c>
      <c r="G178" s="10">
        <v>23.9</v>
      </c>
      <c r="H178" s="8"/>
    </row>
    <row r="179" spans="1:8" x14ac:dyDescent="0.25">
      <c r="A179" s="7">
        <v>2017</v>
      </c>
      <c r="B179" s="8">
        <v>68000</v>
      </c>
      <c r="C179" s="10">
        <v>74.8</v>
      </c>
      <c r="D179" s="8" t="s">
        <v>181</v>
      </c>
      <c r="E179" s="10" t="s">
        <v>181</v>
      </c>
      <c r="F179" s="8">
        <v>35000</v>
      </c>
      <c r="G179" s="10">
        <v>23.2</v>
      </c>
      <c r="H179" s="8"/>
    </row>
    <row r="180" spans="1:8" x14ac:dyDescent="0.25">
      <c r="A180" s="7">
        <v>2018</v>
      </c>
      <c r="B180" s="8">
        <v>71000</v>
      </c>
      <c r="C180" s="10">
        <v>74.2</v>
      </c>
      <c r="D180" s="8" t="s">
        <v>181</v>
      </c>
      <c r="E180" s="10" t="s">
        <v>181</v>
      </c>
      <c r="F180" s="8">
        <v>40000</v>
      </c>
      <c r="G180" s="10">
        <v>23.5</v>
      </c>
      <c r="H180" s="8"/>
    </row>
    <row r="181" spans="1:8" x14ac:dyDescent="0.25">
      <c r="A181" s="7">
        <v>2019</v>
      </c>
      <c r="B181" s="8">
        <v>73000</v>
      </c>
      <c r="C181" s="10">
        <v>75.3</v>
      </c>
      <c r="D181" s="12">
        <v>2000</v>
      </c>
      <c r="E181" s="11">
        <v>2.8</v>
      </c>
      <c r="F181" s="8">
        <v>37000</v>
      </c>
      <c r="G181" s="10">
        <v>22.4</v>
      </c>
      <c r="H181" s="8" t="s">
        <v>182</v>
      </c>
    </row>
    <row r="182" spans="1:8" x14ac:dyDescent="0.25">
      <c r="A182" s="7">
        <v>2020</v>
      </c>
      <c r="B182" s="8">
        <v>74000</v>
      </c>
      <c r="C182" s="10">
        <v>73.8</v>
      </c>
      <c r="D182" s="12">
        <v>2000</v>
      </c>
      <c r="E182" s="11">
        <v>3.1</v>
      </c>
      <c r="F182" s="8">
        <v>39000</v>
      </c>
      <c r="G182" s="10">
        <v>23.8</v>
      </c>
      <c r="H182" s="8" t="s">
        <v>182</v>
      </c>
    </row>
    <row r="183" spans="1:8" x14ac:dyDescent="0.25">
      <c r="A183" s="7">
        <v>2021</v>
      </c>
      <c r="B183" s="8">
        <v>70000</v>
      </c>
      <c r="C183" s="10">
        <v>70.3</v>
      </c>
      <c r="D183" s="12">
        <v>2000</v>
      </c>
      <c r="E183" s="11">
        <v>3.2</v>
      </c>
      <c r="F183" s="8">
        <v>41000</v>
      </c>
      <c r="G183" s="10">
        <v>27.3</v>
      </c>
      <c r="H183" s="8" t="s">
        <v>182</v>
      </c>
    </row>
    <row r="184" spans="1:8" x14ac:dyDescent="0.25">
      <c r="A184" s="7">
        <v>2022</v>
      </c>
      <c r="B184" s="8">
        <v>70000</v>
      </c>
      <c r="C184" s="10">
        <v>73.8</v>
      </c>
      <c r="D184" s="12">
        <v>1000</v>
      </c>
      <c r="E184" s="11">
        <v>1.3</v>
      </c>
      <c r="F184" s="8">
        <v>41000</v>
      </c>
      <c r="G184" s="10">
        <v>25.1</v>
      </c>
      <c r="H184" s="8" t="s">
        <v>182</v>
      </c>
    </row>
    <row r="185" spans="1:8" x14ac:dyDescent="0.25">
      <c r="A185" s="7">
        <v>2023</v>
      </c>
      <c r="B185" s="8">
        <v>72000</v>
      </c>
      <c r="C185" s="10">
        <v>74.900000000000006</v>
      </c>
      <c r="D185" s="12">
        <v>2000</v>
      </c>
      <c r="E185" s="11">
        <v>2.2000000000000002</v>
      </c>
      <c r="F185" s="8">
        <v>38000</v>
      </c>
      <c r="G185" s="10">
        <v>23.3</v>
      </c>
      <c r="H185" s="8" t="s">
        <v>182</v>
      </c>
    </row>
    <row r="186" spans="1:8" x14ac:dyDescent="0.25">
      <c r="A186" s="8"/>
      <c r="B186" s="8"/>
      <c r="C186" s="10"/>
      <c r="D186" s="8"/>
      <c r="E186" s="10"/>
      <c r="F186" s="8"/>
      <c r="G186" s="10"/>
      <c r="H186" s="8"/>
    </row>
    <row r="187" spans="1:8" ht="15.6" x14ac:dyDescent="0.3">
      <c r="A187" s="3" t="s">
        <v>69</v>
      </c>
    </row>
    <row r="188" spans="1:8" ht="62.4" x14ac:dyDescent="0.3">
      <c r="A188" s="5" t="s">
        <v>145</v>
      </c>
      <c r="B188" s="6" t="s">
        <v>178</v>
      </c>
      <c r="C188" s="6" t="s">
        <v>179</v>
      </c>
      <c r="D188" s="6" t="s">
        <v>149</v>
      </c>
      <c r="E188" s="6" t="s">
        <v>168</v>
      </c>
      <c r="F188" s="6" t="s">
        <v>152</v>
      </c>
      <c r="G188" s="6" t="s">
        <v>171</v>
      </c>
      <c r="H188" s="6" t="s">
        <v>180</v>
      </c>
    </row>
    <row r="189" spans="1:8" x14ac:dyDescent="0.25">
      <c r="A189" s="7">
        <v>2009</v>
      </c>
      <c r="B189" s="8">
        <v>71000</v>
      </c>
      <c r="C189" s="10">
        <v>64.599999999999994</v>
      </c>
      <c r="D189" s="8" t="s">
        <v>181</v>
      </c>
      <c r="E189" s="10" t="s">
        <v>181</v>
      </c>
      <c r="F189" s="8">
        <v>52000</v>
      </c>
      <c r="G189" s="10">
        <v>30.1</v>
      </c>
      <c r="H189" s="8"/>
    </row>
    <row r="190" spans="1:8" x14ac:dyDescent="0.25">
      <c r="A190" s="7">
        <v>2010</v>
      </c>
      <c r="B190" s="8">
        <v>69000</v>
      </c>
      <c r="C190" s="10">
        <v>66.5</v>
      </c>
      <c r="D190" s="8" t="s">
        <v>181</v>
      </c>
      <c r="E190" s="10" t="s">
        <v>181</v>
      </c>
      <c r="F190" s="8">
        <v>56000</v>
      </c>
      <c r="G190" s="10">
        <v>30.1</v>
      </c>
      <c r="H190" s="8"/>
    </row>
    <row r="191" spans="1:8" x14ac:dyDescent="0.25">
      <c r="A191" s="7">
        <v>2011</v>
      </c>
      <c r="B191" s="8">
        <v>75000</v>
      </c>
      <c r="C191" s="10">
        <v>66.5</v>
      </c>
      <c r="D191" s="8" t="s">
        <v>181</v>
      </c>
      <c r="E191" s="10" t="s">
        <v>181</v>
      </c>
      <c r="F191" s="8">
        <v>53000</v>
      </c>
      <c r="G191" s="10">
        <v>28.9</v>
      </c>
      <c r="H191" s="8"/>
    </row>
    <row r="192" spans="1:8" x14ac:dyDescent="0.25">
      <c r="A192" s="7">
        <v>2012</v>
      </c>
      <c r="B192" s="8">
        <v>77000</v>
      </c>
      <c r="C192" s="10">
        <v>66</v>
      </c>
      <c r="D192" s="8" t="s">
        <v>181</v>
      </c>
      <c r="E192" s="10" t="s">
        <v>181</v>
      </c>
      <c r="F192" s="8">
        <v>53000</v>
      </c>
      <c r="G192" s="10">
        <v>30.9</v>
      </c>
      <c r="H192" s="8"/>
    </row>
    <row r="193" spans="1:8" x14ac:dyDescent="0.25">
      <c r="A193" s="7">
        <v>2013</v>
      </c>
      <c r="B193" s="8">
        <v>79000</v>
      </c>
      <c r="C193" s="10">
        <v>69</v>
      </c>
      <c r="D193" s="8" t="s">
        <v>181</v>
      </c>
      <c r="E193" s="10" t="s">
        <v>181</v>
      </c>
      <c r="F193" s="8">
        <v>52000</v>
      </c>
      <c r="G193" s="10">
        <v>25.5</v>
      </c>
      <c r="H193" s="8"/>
    </row>
    <row r="194" spans="1:8" x14ac:dyDescent="0.25">
      <c r="A194" s="7">
        <v>2014</v>
      </c>
      <c r="B194" s="8">
        <v>79000</v>
      </c>
      <c r="C194" s="10">
        <v>72.099999999999994</v>
      </c>
      <c r="D194" s="8" t="s">
        <v>181</v>
      </c>
      <c r="E194" s="10" t="s">
        <v>181</v>
      </c>
      <c r="F194" s="8">
        <v>46000</v>
      </c>
      <c r="G194" s="10">
        <v>24.8</v>
      </c>
      <c r="H194" s="8"/>
    </row>
    <row r="195" spans="1:8" x14ac:dyDescent="0.25">
      <c r="A195" s="7">
        <v>2015</v>
      </c>
      <c r="B195" s="8">
        <v>77000</v>
      </c>
      <c r="C195" s="10">
        <v>66.2</v>
      </c>
      <c r="D195" s="8" t="s">
        <v>181</v>
      </c>
      <c r="E195" s="10" t="s">
        <v>181</v>
      </c>
      <c r="F195" s="8">
        <v>52000</v>
      </c>
      <c r="G195" s="10">
        <v>29.5</v>
      </c>
      <c r="H195" s="8"/>
    </row>
    <row r="196" spans="1:8" x14ac:dyDescent="0.25">
      <c r="A196" s="7">
        <v>2016</v>
      </c>
      <c r="B196" s="8">
        <v>83000</v>
      </c>
      <c r="C196" s="10">
        <v>72.599999999999994</v>
      </c>
      <c r="D196" s="8" t="s">
        <v>181</v>
      </c>
      <c r="E196" s="10" t="s">
        <v>181</v>
      </c>
      <c r="F196" s="8">
        <v>47000</v>
      </c>
      <c r="G196" s="10">
        <v>24.3</v>
      </c>
      <c r="H196" s="8"/>
    </row>
    <row r="197" spans="1:8" x14ac:dyDescent="0.25">
      <c r="A197" s="7">
        <v>2017</v>
      </c>
      <c r="B197" s="8">
        <v>78000</v>
      </c>
      <c r="C197" s="10">
        <v>65.599999999999994</v>
      </c>
      <c r="D197" s="8" t="s">
        <v>181</v>
      </c>
      <c r="E197" s="10" t="s">
        <v>181</v>
      </c>
      <c r="F197" s="8">
        <v>62000</v>
      </c>
      <c r="G197" s="10">
        <v>31.5</v>
      </c>
      <c r="H197" s="8"/>
    </row>
    <row r="198" spans="1:8" x14ac:dyDescent="0.25">
      <c r="A198" s="7">
        <v>2018</v>
      </c>
      <c r="B198" s="8">
        <v>76000</v>
      </c>
      <c r="C198" s="10">
        <v>67.099999999999994</v>
      </c>
      <c r="D198" s="8" t="s">
        <v>181</v>
      </c>
      <c r="E198" s="10" t="s">
        <v>181</v>
      </c>
      <c r="F198" s="8">
        <v>59000</v>
      </c>
      <c r="G198" s="10">
        <v>31</v>
      </c>
      <c r="H198" s="8"/>
    </row>
    <row r="199" spans="1:8" x14ac:dyDescent="0.25">
      <c r="A199" s="7">
        <v>2019</v>
      </c>
      <c r="B199" s="8">
        <v>84000</v>
      </c>
      <c r="C199" s="10">
        <v>73.599999999999994</v>
      </c>
      <c r="D199" s="12">
        <v>2000</v>
      </c>
      <c r="E199" s="11">
        <v>2.6</v>
      </c>
      <c r="F199" s="8">
        <v>52000</v>
      </c>
      <c r="G199" s="10">
        <v>24.4</v>
      </c>
      <c r="H199" s="8" t="s">
        <v>182</v>
      </c>
    </row>
    <row r="200" spans="1:8" x14ac:dyDescent="0.25">
      <c r="A200" s="7">
        <v>2020</v>
      </c>
      <c r="B200" s="8">
        <v>87000</v>
      </c>
      <c r="C200" s="10">
        <v>73.7</v>
      </c>
      <c r="D200" s="12">
        <v>3000</v>
      </c>
      <c r="E200" s="11">
        <v>3.2</v>
      </c>
      <c r="F200" s="8">
        <v>47000</v>
      </c>
      <c r="G200" s="10">
        <v>23.8</v>
      </c>
      <c r="H200" s="8" t="s">
        <v>182</v>
      </c>
    </row>
    <row r="201" spans="1:8" x14ac:dyDescent="0.25">
      <c r="A201" s="7">
        <v>2021</v>
      </c>
      <c r="B201" s="8">
        <v>82000</v>
      </c>
      <c r="C201" s="10">
        <v>68.5</v>
      </c>
      <c r="D201" s="12">
        <v>3000</v>
      </c>
      <c r="E201" s="11">
        <v>4</v>
      </c>
      <c r="F201" s="8">
        <v>62000</v>
      </c>
      <c r="G201" s="10">
        <v>29</v>
      </c>
      <c r="H201" s="8" t="s">
        <v>182</v>
      </c>
    </row>
    <row r="202" spans="1:8" x14ac:dyDescent="0.25">
      <c r="A202" s="7">
        <v>2022</v>
      </c>
      <c r="B202" s="8">
        <v>86000</v>
      </c>
      <c r="C202" s="10">
        <v>74.900000000000006</v>
      </c>
      <c r="D202" s="12">
        <v>1000</v>
      </c>
      <c r="E202" s="11">
        <v>0.7</v>
      </c>
      <c r="F202" s="8">
        <v>53000</v>
      </c>
      <c r="G202" s="10">
        <v>24.6</v>
      </c>
      <c r="H202" s="8" t="s">
        <v>182</v>
      </c>
    </row>
    <row r="203" spans="1:8" x14ac:dyDescent="0.25">
      <c r="A203" s="7">
        <v>2023</v>
      </c>
      <c r="B203" s="8">
        <v>90000</v>
      </c>
      <c r="C203" s="10">
        <v>78.8</v>
      </c>
      <c r="D203" s="12">
        <v>2000</v>
      </c>
      <c r="E203" s="11">
        <v>2.2000000000000002</v>
      </c>
      <c r="F203" s="8">
        <v>45000</v>
      </c>
      <c r="G203" s="10">
        <v>19.5</v>
      </c>
      <c r="H203" s="8" t="s">
        <v>182</v>
      </c>
    </row>
    <row r="204" spans="1:8" x14ac:dyDescent="0.25">
      <c r="A204" s="8"/>
      <c r="B204" s="8"/>
      <c r="C204" s="10"/>
      <c r="D204" s="8"/>
      <c r="E204" s="10"/>
      <c r="F204" s="8"/>
      <c r="G204" s="10"/>
      <c r="H204" s="8"/>
    </row>
  </sheetData>
  <pageMargins left="0.7" right="0.7" top="0.75" bottom="0.75" header="0.3" footer="0.3"/>
  <pageSetup paperSize="9" orientation="portrait" horizontalDpi="300" verticalDpi="300"/>
  <tableParts count="11">
    <tablePart r:id="rId1"/>
    <tablePart r:id="rId2"/>
    <tablePart r:id="rId3"/>
    <tablePart r:id="rId4"/>
    <tablePart r:id="rId5"/>
    <tablePart r:id="rId6"/>
    <tablePart r:id="rId7"/>
    <tablePart r:id="rId8"/>
    <tablePart r:id="rId9"/>
    <tablePart r:id="rId10"/>
    <tablePart r:id="rId1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1"/>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187</v>
      </c>
    </row>
    <row r="2" spans="1:8" x14ac:dyDescent="0.25">
      <c r="A2" t="s">
        <v>188</v>
      </c>
    </row>
    <row r="3" spans="1:8" x14ac:dyDescent="0.25">
      <c r="A3" t="s">
        <v>141</v>
      </c>
    </row>
    <row r="4" spans="1:8" x14ac:dyDescent="0.25">
      <c r="A4" t="s">
        <v>189</v>
      </c>
    </row>
    <row r="5" spans="1:8" x14ac:dyDescent="0.25">
      <c r="A5" t="s">
        <v>142</v>
      </c>
    </row>
    <row r="6" spans="1:8" x14ac:dyDescent="0.25">
      <c r="A6" t="s">
        <v>177</v>
      </c>
    </row>
    <row r="7" spans="1:8" ht="15.6" x14ac:dyDescent="0.3">
      <c r="A7" s="3" t="s">
        <v>71</v>
      </c>
    </row>
    <row r="8" spans="1:8" ht="62.4" x14ac:dyDescent="0.3">
      <c r="A8" s="5" t="s">
        <v>145</v>
      </c>
      <c r="B8" s="6" t="s">
        <v>178</v>
      </c>
      <c r="C8" s="6" t="s">
        <v>179</v>
      </c>
      <c r="D8" s="6" t="s">
        <v>149</v>
      </c>
      <c r="E8" s="6" t="s">
        <v>168</v>
      </c>
      <c r="F8" s="6" t="s">
        <v>152</v>
      </c>
      <c r="G8" s="6" t="s">
        <v>171</v>
      </c>
      <c r="H8" s="6" t="s">
        <v>180</v>
      </c>
    </row>
    <row r="9" spans="1:8" x14ac:dyDescent="0.25">
      <c r="A9" s="7">
        <v>2014</v>
      </c>
      <c r="B9" s="8">
        <v>113000</v>
      </c>
      <c r="C9" s="10">
        <v>55</v>
      </c>
      <c r="D9" s="8">
        <v>18000</v>
      </c>
      <c r="E9" s="10">
        <v>13.6</v>
      </c>
      <c r="F9" s="8">
        <v>110000</v>
      </c>
      <c r="G9" s="10">
        <v>36.200000000000003</v>
      </c>
      <c r="H9" s="8"/>
    </row>
    <row r="10" spans="1:8" x14ac:dyDescent="0.25">
      <c r="A10" s="7">
        <v>2015</v>
      </c>
      <c r="B10" s="8">
        <v>124000</v>
      </c>
      <c r="C10" s="10">
        <v>58.8</v>
      </c>
      <c r="D10" s="8">
        <v>13000</v>
      </c>
      <c r="E10" s="10">
        <v>9.6</v>
      </c>
      <c r="F10" s="8">
        <v>115000</v>
      </c>
      <c r="G10" s="10">
        <v>34.799999999999997</v>
      </c>
      <c r="H10" s="8"/>
    </row>
    <row r="11" spans="1:8" x14ac:dyDescent="0.25">
      <c r="A11" s="7">
        <v>2016</v>
      </c>
      <c r="B11" s="8">
        <v>132000</v>
      </c>
      <c r="C11" s="10">
        <v>58.4</v>
      </c>
      <c r="D11" s="8">
        <v>16000</v>
      </c>
      <c r="E11" s="10">
        <v>10.6</v>
      </c>
      <c r="F11" s="8">
        <v>118000</v>
      </c>
      <c r="G11" s="10">
        <v>34.5</v>
      </c>
      <c r="H11" s="8"/>
    </row>
    <row r="12" spans="1:8" x14ac:dyDescent="0.25">
      <c r="A12" s="7">
        <v>2017</v>
      </c>
      <c r="B12" s="8">
        <v>126000</v>
      </c>
      <c r="C12" s="10">
        <v>55.7</v>
      </c>
      <c r="D12" s="8">
        <v>10000</v>
      </c>
      <c r="E12" s="10">
        <v>7.2</v>
      </c>
      <c r="F12" s="8">
        <v>133000</v>
      </c>
      <c r="G12" s="10">
        <v>40</v>
      </c>
      <c r="H12" s="8"/>
    </row>
    <row r="13" spans="1:8" x14ac:dyDescent="0.25">
      <c r="A13" s="7">
        <v>2018</v>
      </c>
      <c r="B13" s="8">
        <v>116000</v>
      </c>
      <c r="C13" s="10">
        <v>55.1</v>
      </c>
      <c r="D13" s="8">
        <v>12000</v>
      </c>
      <c r="E13" s="10">
        <v>9.1999999999999993</v>
      </c>
      <c r="F13" s="8">
        <v>124000</v>
      </c>
      <c r="G13" s="10">
        <v>39.200000000000003</v>
      </c>
      <c r="H13" s="8"/>
    </row>
    <row r="14" spans="1:8" x14ac:dyDescent="0.25">
      <c r="A14" s="7">
        <v>2019</v>
      </c>
      <c r="B14" s="8">
        <v>127000</v>
      </c>
      <c r="C14" s="10">
        <v>58.7</v>
      </c>
      <c r="D14" s="8">
        <v>7000</v>
      </c>
      <c r="E14" s="10">
        <v>5.4</v>
      </c>
      <c r="F14" s="8">
        <v>126000</v>
      </c>
      <c r="G14" s="10">
        <v>37.9</v>
      </c>
      <c r="H14" s="8"/>
    </row>
    <row r="15" spans="1:8" x14ac:dyDescent="0.25">
      <c r="A15" s="7">
        <v>2020</v>
      </c>
      <c r="B15" s="8">
        <v>126000</v>
      </c>
      <c r="C15" s="10">
        <v>57</v>
      </c>
      <c r="D15" s="8">
        <v>8000</v>
      </c>
      <c r="E15" s="10">
        <v>6.2</v>
      </c>
      <c r="F15" s="8">
        <v>127000</v>
      </c>
      <c r="G15" s="10">
        <v>39.200000000000003</v>
      </c>
      <c r="H15" s="8"/>
    </row>
    <row r="16" spans="1:8" x14ac:dyDescent="0.25">
      <c r="A16" s="7">
        <v>2021</v>
      </c>
      <c r="B16" s="8">
        <v>117000</v>
      </c>
      <c r="C16" s="10">
        <v>56.1</v>
      </c>
      <c r="D16" s="8">
        <v>9000</v>
      </c>
      <c r="E16" s="10">
        <v>6.9</v>
      </c>
      <c r="F16" s="8">
        <v>122000</v>
      </c>
      <c r="G16" s="10">
        <v>39.6</v>
      </c>
      <c r="H16" s="8"/>
    </row>
    <row r="17" spans="1:8" x14ac:dyDescent="0.25">
      <c r="A17" s="7">
        <v>2022</v>
      </c>
      <c r="B17" s="8">
        <v>125000</v>
      </c>
      <c r="C17" s="10">
        <v>60.5</v>
      </c>
      <c r="D17" s="8">
        <v>5000</v>
      </c>
      <c r="E17" s="10">
        <v>4</v>
      </c>
      <c r="F17" s="8">
        <v>126000</v>
      </c>
      <c r="G17" s="10">
        <v>36.9</v>
      </c>
      <c r="H17" s="8"/>
    </row>
    <row r="18" spans="1:8" x14ac:dyDescent="0.25">
      <c r="A18" s="7">
        <v>2023</v>
      </c>
      <c r="B18" s="8">
        <v>135000</v>
      </c>
      <c r="C18" s="10">
        <v>62</v>
      </c>
      <c r="D18" s="12">
        <v>6000</v>
      </c>
      <c r="E18" s="11">
        <v>4.2</v>
      </c>
      <c r="F18" s="8">
        <v>116000</v>
      </c>
      <c r="G18" s="10">
        <v>35.5</v>
      </c>
      <c r="H18" s="8" t="s">
        <v>182</v>
      </c>
    </row>
    <row r="19" spans="1:8" x14ac:dyDescent="0.25">
      <c r="A19" s="8"/>
      <c r="B19" s="8"/>
      <c r="C19" s="10"/>
      <c r="D19" s="8"/>
      <c r="E19" s="10"/>
      <c r="F19" s="8"/>
      <c r="G19" s="10"/>
      <c r="H19" s="8"/>
    </row>
    <row r="20" spans="1:8" ht="15.6" x14ac:dyDescent="0.3">
      <c r="A20" s="3" t="s">
        <v>72</v>
      </c>
    </row>
    <row r="21" spans="1:8" ht="62.4" x14ac:dyDescent="0.3">
      <c r="A21" s="5" t="s">
        <v>145</v>
      </c>
      <c r="B21" s="6" t="s">
        <v>178</v>
      </c>
      <c r="C21" s="6" t="s">
        <v>179</v>
      </c>
      <c r="D21" s="6" t="s">
        <v>149</v>
      </c>
      <c r="E21" s="6" t="s">
        <v>168</v>
      </c>
      <c r="F21" s="6" t="s">
        <v>152</v>
      </c>
      <c r="G21" s="6" t="s">
        <v>171</v>
      </c>
      <c r="H21" s="6" t="s">
        <v>180</v>
      </c>
    </row>
    <row r="22" spans="1:8" x14ac:dyDescent="0.25">
      <c r="A22" s="7">
        <v>2014</v>
      </c>
      <c r="B22" s="8">
        <v>153000</v>
      </c>
      <c r="C22" s="10">
        <v>62.7</v>
      </c>
      <c r="D22" s="8">
        <v>12000</v>
      </c>
      <c r="E22" s="10">
        <v>7.5</v>
      </c>
      <c r="F22" s="8">
        <v>134000</v>
      </c>
      <c r="G22" s="10">
        <v>32.1</v>
      </c>
      <c r="H22" s="8"/>
    </row>
    <row r="23" spans="1:8" x14ac:dyDescent="0.25">
      <c r="A23" s="7">
        <v>2015</v>
      </c>
      <c r="B23" s="8">
        <v>170000</v>
      </c>
      <c r="C23" s="10">
        <v>64.400000000000006</v>
      </c>
      <c r="D23" s="8">
        <v>13000</v>
      </c>
      <c r="E23" s="10">
        <v>7.2</v>
      </c>
      <c r="F23" s="8">
        <v>131000</v>
      </c>
      <c r="G23" s="10">
        <v>30.5</v>
      </c>
      <c r="H23" s="8"/>
    </row>
    <row r="24" spans="1:8" x14ac:dyDescent="0.25">
      <c r="A24" s="7">
        <v>2016</v>
      </c>
      <c r="B24" s="8">
        <v>160000</v>
      </c>
      <c r="C24" s="10">
        <v>64.900000000000006</v>
      </c>
      <c r="D24" s="8">
        <v>15000</v>
      </c>
      <c r="E24" s="10">
        <v>8.6999999999999993</v>
      </c>
      <c r="F24" s="8">
        <v>122000</v>
      </c>
      <c r="G24" s="10">
        <v>28.8</v>
      </c>
      <c r="H24" s="8"/>
    </row>
    <row r="25" spans="1:8" x14ac:dyDescent="0.25">
      <c r="A25" s="7">
        <v>2017</v>
      </c>
      <c r="B25" s="8">
        <v>155000</v>
      </c>
      <c r="C25" s="10">
        <v>66.2</v>
      </c>
      <c r="D25" s="8">
        <v>11000</v>
      </c>
      <c r="E25" s="10">
        <v>6.4</v>
      </c>
      <c r="F25" s="8">
        <v>117000</v>
      </c>
      <c r="G25" s="10">
        <v>29.1</v>
      </c>
      <c r="H25" s="8"/>
    </row>
    <row r="26" spans="1:8" x14ac:dyDescent="0.25">
      <c r="A26" s="7">
        <v>2018</v>
      </c>
      <c r="B26" s="8">
        <v>162000</v>
      </c>
      <c r="C26" s="10">
        <v>69.7</v>
      </c>
      <c r="D26" s="12">
        <v>6000</v>
      </c>
      <c r="E26" s="11">
        <v>3.5</v>
      </c>
      <c r="F26" s="8">
        <v>108000</v>
      </c>
      <c r="G26" s="10">
        <v>27.7</v>
      </c>
      <c r="H26" s="8" t="s">
        <v>182</v>
      </c>
    </row>
    <row r="27" spans="1:8" x14ac:dyDescent="0.25">
      <c r="A27" s="7">
        <v>2019</v>
      </c>
      <c r="B27" s="8">
        <v>170000</v>
      </c>
      <c r="C27" s="10">
        <v>68.8</v>
      </c>
      <c r="D27" s="8">
        <v>6000</v>
      </c>
      <c r="E27" s="10">
        <v>3.1</v>
      </c>
      <c r="F27" s="8">
        <v>121000</v>
      </c>
      <c r="G27" s="10">
        <v>28.9</v>
      </c>
      <c r="H27" s="8"/>
    </row>
    <row r="28" spans="1:8" x14ac:dyDescent="0.25">
      <c r="A28" s="7">
        <v>2020</v>
      </c>
      <c r="B28" s="8">
        <v>170000</v>
      </c>
      <c r="C28" s="10">
        <v>65.2</v>
      </c>
      <c r="D28" s="12">
        <v>4000</v>
      </c>
      <c r="E28" s="11">
        <v>2.5</v>
      </c>
      <c r="F28" s="8">
        <v>135000</v>
      </c>
      <c r="G28" s="10">
        <v>33.1</v>
      </c>
      <c r="H28" s="8" t="s">
        <v>182</v>
      </c>
    </row>
    <row r="29" spans="1:8" x14ac:dyDescent="0.25">
      <c r="A29" s="7">
        <v>2021</v>
      </c>
      <c r="B29" s="8">
        <v>163000</v>
      </c>
      <c r="C29" s="10">
        <v>66.2</v>
      </c>
      <c r="D29" s="8">
        <v>8000</v>
      </c>
      <c r="E29" s="10">
        <v>4.5</v>
      </c>
      <c r="F29" s="8">
        <v>129000</v>
      </c>
      <c r="G29" s="10">
        <v>30.8</v>
      </c>
      <c r="H29" s="8"/>
    </row>
    <row r="30" spans="1:8" x14ac:dyDescent="0.25">
      <c r="A30" s="7">
        <v>2022</v>
      </c>
      <c r="B30" s="8">
        <v>159000</v>
      </c>
      <c r="C30" s="10">
        <v>67</v>
      </c>
      <c r="D30" s="8">
        <v>6000</v>
      </c>
      <c r="E30" s="10">
        <v>3.5</v>
      </c>
      <c r="F30" s="8">
        <v>123000</v>
      </c>
      <c r="G30" s="10">
        <v>30.4</v>
      </c>
      <c r="H30" s="8"/>
    </row>
    <row r="31" spans="1:8" x14ac:dyDescent="0.25">
      <c r="A31" s="7">
        <v>2023</v>
      </c>
      <c r="B31" s="8">
        <v>166000</v>
      </c>
      <c r="C31" s="10">
        <v>68.8</v>
      </c>
      <c r="D31" s="8">
        <v>5000</v>
      </c>
      <c r="E31" s="10">
        <v>3.1</v>
      </c>
      <c r="F31" s="8">
        <v>128000</v>
      </c>
      <c r="G31" s="10">
        <v>28.9</v>
      </c>
      <c r="H31" s="8"/>
    </row>
    <row r="32" spans="1:8" x14ac:dyDescent="0.25">
      <c r="A32" s="8"/>
      <c r="B32" s="8"/>
      <c r="C32" s="10"/>
      <c r="D32" s="8"/>
      <c r="E32" s="10"/>
      <c r="F32" s="8"/>
      <c r="G32" s="10"/>
      <c r="H32" s="8"/>
    </row>
    <row r="33" spans="1:8" ht="15.6" x14ac:dyDescent="0.3">
      <c r="A33" s="3" t="s">
        <v>73</v>
      </c>
    </row>
    <row r="34" spans="1:8" ht="62.4" x14ac:dyDescent="0.3">
      <c r="A34" s="5" t="s">
        <v>145</v>
      </c>
      <c r="B34" s="6" t="s">
        <v>178</v>
      </c>
      <c r="C34" s="6" t="s">
        <v>179</v>
      </c>
      <c r="D34" s="6" t="s">
        <v>149</v>
      </c>
      <c r="E34" s="6" t="s">
        <v>168</v>
      </c>
      <c r="F34" s="6" t="s">
        <v>152</v>
      </c>
      <c r="G34" s="6" t="s">
        <v>171</v>
      </c>
      <c r="H34" s="6" t="s">
        <v>180</v>
      </c>
    </row>
    <row r="35" spans="1:8" x14ac:dyDescent="0.25">
      <c r="A35" s="7">
        <v>2014</v>
      </c>
      <c r="B35" s="8">
        <v>183000</v>
      </c>
      <c r="C35" s="10">
        <v>71.7</v>
      </c>
      <c r="D35" s="8">
        <v>10000</v>
      </c>
      <c r="E35" s="10">
        <v>5.2</v>
      </c>
      <c r="F35" s="8">
        <v>111000</v>
      </c>
      <c r="G35" s="10">
        <v>24.3</v>
      </c>
      <c r="H35" s="8"/>
    </row>
    <row r="36" spans="1:8" x14ac:dyDescent="0.25">
      <c r="A36" s="7">
        <v>2015</v>
      </c>
      <c r="B36" s="8">
        <v>176000</v>
      </c>
      <c r="C36" s="10">
        <v>71.3</v>
      </c>
      <c r="D36" s="8">
        <v>10000</v>
      </c>
      <c r="E36" s="10">
        <v>5.2</v>
      </c>
      <c r="F36" s="8">
        <v>107000</v>
      </c>
      <c r="G36" s="10">
        <v>24.6</v>
      </c>
      <c r="H36" s="8"/>
    </row>
    <row r="37" spans="1:8" x14ac:dyDescent="0.25">
      <c r="A37" s="7">
        <v>2016</v>
      </c>
      <c r="B37" s="8">
        <v>175000</v>
      </c>
      <c r="C37" s="10">
        <v>72.400000000000006</v>
      </c>
      <c r="D37" s="8">
        <v>8000</v>
      </c>
      <c r="E37" s="10">
        <v>4.5</v>
      </c>
      <c r="F37" s="8">
        <v>108000</v>
      </c>
      <c r="G37" s="10">
        <v>24</v>
      </c>
      <c r="H37" s="8"/>
    </row>
    <row r="38" spans="1:8" x14ac:dyDescent="0.25">
      <c r="A38" s="7">
        <v>2017</v>
      </c>
      <c r="B38" s="8">
        <v>189000</v>
      </c>
      <c r="C38" s="10">
        <v>71.400000000000006</v>
      </c>
      <c r="D38" s="12">
        <v>7000</v>
      </c>
      <c r="E38" s="11">
        <v>3.4</v>
      </c>
      <c r="F38" s="8">
        <v>122000</v>
      </c>
      <c r="G38" s="10">
        <v>26</v>
      </c>
      <c r="H38" s="8" t="s">
        <v>182</v>
      </c>
    </row>
    <row r="39" spans="1:8" x14ac:dyDescent="0.25">
      <c r="A39" s="7">
        <v>2018</v>
      </c>
      <c r="B39" s="8">
        <v>187000</v>
      </c>
      <c r="C39" s="10">
        <v>70.5</v>
      </c>
      <c r="D39" s="8">
        <v>7000</v>
      </c>
      <c r="E39" s="10">
        <v>3.6</v>
      </c>
      <c r="F39" s="8">
        <v>137000</v>
      </c>
      <c r="G39" s="10">
        <v>26.8</v>
      </c>
      <c r="H39" s="8"/>
    </row>
    <row r="40" spans="1:8" x14ac:dyDescent="0.25">
      <c r="A40" s="7">
        <v>2019</v>
      </c>
      <c r="B40" s="8">
        <v>177000</v>
      </c>
      <c r="C40" s="10">
        <v>74.7</v>
      </c>
      <c r="D40" s="8">
        <v>5000</v>
      </c>
      <c r="E40" s="10">
        <v>2.7</v>
      </c>
      <c r="F40" s="8">
        <v>108000</v>
      </c>
      <c r="G40" s="10">
        <v>23.2</v>
      </c>
      <c r="H40" s="8"/>
    </row>
    <row r="41" spans="1:8" x14ac:dyDescent="0.25">
      <c r="A41" s="7">
        <v>2020</v>
      </c>
      <c r="B41" s="8">
        <v>166000</v>
      </c>
      <c r="C41" s="10">
        <v>74.099999999999994</v>
      </c>
      <c r="D41" s="12">
        <v>6000</v>
      </c>
      <c r="E41" s="11">
        <v>3.2</v>
      </c>
      <c r="F41" s="8">
        <v>107000</v>
      </c>
      <c r="G41" s="10">
        <v>23.3</v>
      </c>
      <c r="H41" s="8" t="s">
        <v>182</v>
      </c>
    </row>
    <row r="42" spans="1:8" x14ac:dyDescent="0.25">
      <c r="A42" s="7">
        <v>2021</v>
      </c>
      <c r="B42" s="8">
        <v>161000</v>
      </c>
      <c r="C42" s="10">
        <v>71.2</v>
      </c>
      <c r="D42" s="12">
        <v>6000</v>
      </c>
      <c r="E42" s="11">
        <v>3.5</v>
      </c>
      <c r="F42" s="8">
        <v>121000</v>
      </c>
      <c r="G42" s="10">
        <v>26</v>
      </c>
      <c r="H42" s="8" t="s">
        <v>182</v>
      </c>
    </row>
    <row r="43" spans="1:8" x14ac:dyDescent="0.25">
      <c r="A43" s="7">
        <v>2022</v>
      </c>
      <c r="B43" s="8">
        <v>184000</v>
      </c>
      <c r="C43" s="10">
        <v>72.900000000000006</v>
      </c>
      <c r="D43" s="12">
        <v>3000</v>
      </c>
      <c r="E43" s="11">
        <v>1.7</v>
      </c>
      <c r="F43" s="8">
        <v>126000</v>
      </c>
      <c r="G43" s="10">
        <v>25.7</v>
      </c>
      <c r="H43" s="8" t="s">
        <v>182</v>
      </c>
    </row>
    <row r="44" spans="1:8" x14ac:dyDescent="0.25">
      <c r="A44" s="7">
        <v>2023</v>
      </c>
      <c r="B44" s="8">
        <v>198000</v>
      </c>
      <c r="C44" s="10">
        <v>74.400000000000006</v>
      </c>
      <c r="D44" s="12">
        <v>4000</v>
      </c>
      <c r="E44" s="11">
        <v>2.1</v>
      </c>
      <c r="F44" s="8">
        <v>120000</v>
      </c>
      <c r="G44" s="10">
        <v>23.9</v>
      </c>
      <c r="H44" s="8" t="s">
        <v>182</v>
      </c>
    </row>
    <row r="45" spans="1:8" x14ac:dyDescent="0.25">
      <c r="A45" s="8"/>
      <c r="B45" s="8"/>
      <c r="C45" s="10"/>
      <c r="D45" s="8"/>
      <c r="E45" s="10"/>
      <c r="F45" s="8"/>
      <c r="G45" s="10"/>
      <c r="H45" s="8"/>
    </row>
    <row r="46" spans="1:8" ht="15.6" x14ac:dyDescent="0.3">
      <c r="A46" s="3" t="s">
        <v>74</v>
      </c>
    </row>
    <row r="47" spans="1:8" ht="62.4" x14ac:dyDescent="0.3">
      <c r="A47" s="5" t="s">
        <v>145</v>
      </c>
      <c r="B47" s="6" t="s">
        <v>178</v>
      </c>
      <c r="C47" s="6" t="s">
        <v>179</v>
      </c>
      <c r="D47" s="6" t="s">
        <v>149</v>
      </c>
      <c r="E47" s="6" t="s">
        <v>168</v>
      </c>
      <c r="F47" s="6" t="s">
        <v>152</v>
      </c>
      <c r="G47" s="6" t="s">
        <v>171</v>
      </c>
      <c r="H47" s="6" t="s">
        <v>180</v>
      </c>
    </row>
    <row r="48" spans="1:8" x14ac:dyDescent="0.25">
      <c r="A48" s="7">
        <v>2014</v>
      </c>
      <c r="B48" s="8">
        <v>193000</v>
      </c>
      <c r="C48" s="10">
        <v>73.7</v>
      </c>
      <c r="D48" s="8">
        <v>9000</v>
      </c>
      <c r="E48" s="10">
        <v>4.4000000000000004</v>
      </c>
      <c r="F48" s="8">
        <v>112000</v>
      </c>
      <c r="G48" s="10">
        <v>22.8</v>
      </c>
      <c r="H48" s="8"/>
    </row>
    <row r="49" spans="1:8" x14ac:dyDescent="0.25">
      <c r="A49" s="7">
        <v>2015</v>
      </c>
      <c r="B49" s="8">
        <v>194000</v>
      </c>
      <c r="C49" s="10">
        <v>71.7</v>
      </c>
      <c r="D49" s="8">
        <v>13000</v>
      </c>
      <c r="E49" s="10">
        <v>6.1</v>
      </c>
      <c r="F49" s="8">
        <v>114000</v>
      </c>
      <c r="G49" s="10">
        <v>23.5</v>
      </c>
      <c r="H49" s="8"/>
    </row>
    <row r="50" spans="1:8" x14ac:dyDescent="0.25">
      <c r="A50" s="7">
        <v>2016</v>
      </c>
      <c r="B50" s="8">
        <v>198000</v>
      </c>
      <c r="C50" s="10">
        <v>73.5</v>
      </c>
      <c r="D50" s="8">
        <v>12000</v>
      </c>
      <c r="E50" s="10">
        <v>5.5</v>
      </c>
      <c r="F50" s="8">
        <v>108000</v>
      </c>
      <c r="G50" s="10">
        <v>22.2</v>
      </c>
      <c r="H50" s="8"/>
    </row>
    <row r="51" spans="1:8" x14ac:dyDescent="0.25">
      <c r="A51" s="7">
        <v>2017</v>
      </c>
      <c r="B51" s="8">
        <v>190000</v>
      </c>
      <c r="C51" s="10">
        <v>73.900000000000006</v>
      </c>
      <c r="D51" s="12">
        <v>8000</v>
      </c>
      <c r="E51" s="11">
        <v>4.3</v>
      </c>
      <c r="F51" s="8">
        <v>109000</v>
      </c>
      <c r="G51" s="10">
        <v>22.6</v>
      </c>
      <c r="H51" s="8" t="s">
        <v>182</v>
      </c>
    </row>
    <row r="52" spans="1:8" x14ac:dyDescent="0.25">
      <c r="A52" s="7">
        <v>2018</v>
      </c>
      <c r="B52" s="8">
        <v>191000</v>
      </c>
      <c r="C52" s="10">
        <v>75</v>
      </c>
      <c r="D52" s="12">
        <v>5000</v>
      </c>
      <c r="E52" s="11">
        <v>2.6</v>
      </c>
      <c r="F52" s="8">
        <v>114000</v>
      </c>
      <c r="G52" s="10">
        <v>22.8</v>
      </c>
      <c r="H52" s="8" t="s">
        <v>182</v>
      </c>
    </row>
    <row r="53" spans="1:8" x14ac:dyDescent="0.25">
      <c r="A53" s="7">
        <v>2019</v>
      </c>
      <c r="B53" s="8">
        <v>196000</v>
      </c>
      <c r="C53" s="10">
        <v>75.400000000000006</v>
      </c>
      <c r="D53" s="12">
        <v>3000</v>
      </c>
      <c r="E53" s="11">
        <v>1.5</v>
      </c>
      <c r="F53" s="8">
        <v>122000</v>
      </c>
      <c r="G53" s="10">
        <v>23.4</v>
      </c>
      <c r="H53" s="8" t="s">
        <v>182</v>
      </c>
    </row>
    <row r="54" spans="1:8" x14ac:dyDescent="0.25">
      <c r="A54" s="7">
        <v>2020</v>
      </c>
      <c r="B54" s="8">
        <v>188000</v>
      </c>
      <c r="C54" s="10">
        <v>73.2</v>
      </c>
      <c r="D54" s="12">
        <v>5000</v>
      </c>
      <c r="E54" s="11">
        <v>2.6</v>
      </c>
      <c r="F54" s="8">
        <v>120000</v>
      </c>
      <c r="G54" s="10">
        <v>24.8</v>
      </c>
      <c r="H54" s="8" t="s">
        <v>182</v>
      </c>
    </row>
    <row r="55" spans="1:8" x14ac:dyDescent="0.25">
      <c r="A55" s="7">
        <v>2021</v>
      </c>
      <c r="B55" s="8">
        <v>210000</v>
      </c>
      <c r="C55" s="10">
        <v>77</v>
      </c>
      <c r="D55" s="8">
        <v>6000</v>
      </c>
      <c r="E55" s="10">
        <v>2.8</v>
      </c>
      <c r="F55" s="8">
        <v>110000</v>
      </c>
      <c r="G55" s="10">
        <v>20.8</v>
      </c>
      <c r="H55" s="8"/>
    </row>
    <row r="56" spans="1:8" x14ac:dyDescent="0.25">
      <c r="A56" s="7">
        <v>2022</v>
      </c>
      <c r="B56" s="8">
        <v>216000</v>
      </c>
      <c r="C56" s="10">
        <v>76.8</v>
      </c>
      <c r="D56" s="12">
        <v>4000</v>
      </c>
      <c r="E56" s="11">
        <v>1.7</v>
      </c>
      <c r="F56" s="8">
        <v>113000</v>
      </c>
      <c r="G56" s="10">
        <v>21.9</v>
      </c>
      <c r="H56" s="8" t="s">
        <v>182</v>
      </c>
    </row>
    <row r="57" spans="1:8" x14ac:dyDescent="0.25">
      <c r="A57" s="7">
        <v>2023</v>
      </c>
      <c r="B57" s="8">
        <v>204000</v>
      </c>
      <c r="C57" s="10">
        <v>78.7</v>
      </c>
      <c r="D57" s="12">
        <v>3000</v>
      </c>
      <c r="E57" s="11">
        <v>1.7</v>
      </c>
      <c r="F57" s="8">
        <v>107000</v>
      </c>
      <c r="G57" s="10">
        <v>20</v>
      </c>
      <c r="H57" s="8" t="s">
        <v>182</v>
      </c>
    </row>
    <row r="58" spans="1:8" x14ac:dyDescent="0.25">
      <c r="A58" s="8"/>
      <c r="B58" s="8"/>
      <c r="C58" s="10"/>
      <c r="D58" s="8"/>
      <c r="E58" s="10"/>
      <c r="F58" s="8"/>
      <c r="G58" s="10"/>
      <c r="H58" s="8"/>
    </row>
    <row r="59" spans="1:8" ht="15.6" x14ac:dyDescent="0.3">
      <c r="A59" s="3" t="s">
        <v>75</v>
      </c>
    </row>
    <row r="60" spans="1:8" ht="62.4" x14ac:dyDescent="0.3">
      <c r="A60" s="5" t="s">
        <v>145</v>
      </c>
      <c r="B60" s="6" t="s">
        <v>178</v>
      </c>
      <c r="C60" s="6" t="s">
        <v>179</v>
      </c>
      <c r="D60" s="6" t="s">
        <v>149</v>
      </c>
      <c r="E60" s="6" t="s">
        <v>168</v>
      </c>
      <c r="F60" s="6" t="s">
        <v>152</v>
      </c>
      <c r="G60" s="6" t="s">
        <v>171</v>
      </c>
      <c r="H60" s="6" t="s">
        <v>180</v>
      </c>
    </row>
    <row r="61" spans="1:8" x14ac:dyDescent="0.25">
      <c r="A61" s="7">
        <v>2014</v>
      </c>
      <c r="B61" s="8">
        <v>166000</v>
      </c>
      <c r="C61" s="10">
        <v>73.2</v>
      </c>
      <c r="D61" s="12">
        <v>6000</v>
      </c>
      <c r="E61" s="11">
        <v>3.6</v>
      </c>
      <c r="F61" s="8">
        <v>104000</v>
      </c>
      <c r="G61" s="10">
        <v>23.9</v>
      </c>
      <c r="H61" s="8" t="s">
        <v>182</v>
      </c>
    </row>
    <row r="62" spans="1:8" x14ac:dyDescent="0.25">
      <c r="A62" s="7">
        <v>2015</v>
      </c>
      <c r="B62" s="8">
        <v>158000</v>
      </c>
      <c r="C62" s="10">
        <v>75.8</v>
      </c>
      <c r="D62" s="12">
        <v>4000</v>
      </c>
      <c r="E62" s="11">
        <v>2.2000000000000002</v>
      </c>
      <c r="F62" s="8">
        <v>101000</v>
      </c>
      <c r="G62" s="10">
        <v>22.4</v>
      </c>
      <c r="H62" s="8" t="s">
        <v>182</v>
      </c>
    </row>
    <row r="63" spans="1:8" x14ac:dyDescent="0.25">
      <c r="A63" s="7">
        <v>2016</v>
      </c>
      <c r="B63" s="8">
        <v>169000</v>
      </c>
      <c r="C63" s="10">
        <v>77.599999999999994</v>
      </c>
      <c r="D63" s="12">
        <v>4000</v>
      </c>
      <c r="E63" s="11">
        <v>2.1</v>
      </c>
      <c r="F63" s="8">
        <v>106000</v>
      </c>
      <c r="G63" s="10">
        <v>20.7</v>
      </c>
      <c r="H63" s="8" t="s">
        <v>182</v>
      </c>
    </row>
    <row r="64" spans="1:8" x14ac:dyDescent="0.25">
      <c r="A64" s="7">
        <v>2017</v>
      </c>
      <c r="B64" s="8">
        <v>172000</v>
      </c>
      <c r="C64" s="10">
        <v>77.7</v>
      </c>
      <c r="D64" s="12">
        <v>3000</v>
      </c>
      <c r="E64" s="11">
        <v>1.7</v>
      </c>
      <c r="F64" s="8">
        <v>105000</v>
      </c>
      <c r="G64" s="10">
        <v>20.9</v>
      </c>
      <c r="H64" s="8" t="s">
        <v>182</v>
      </c>
    </row>
    <row r="65" spans="1:8" x14ac:dyDescent="0.25">
      <c r="A65" s="7">
        <v>2018</v>
      </c>
      <c r="B65" s="8">
        <v>193000</v>
      </c>
      <c r="C65" s="10">
        <v>77.3</v>
      </c>
      <c r="D65" s="12">
        <v>3000</v>
      </c>
      <c r="E65" s="11">
        <v>1.5</v>
      </c>
      <c r="F65" s="8">
        <v>100000</v>
      </c>
      <c r="G65" s="10">
        <v>21.5</v>
      </c>
      <c r="H65" s="8" t="s">
        <v>182</v>
      </c>
    </row>
    <row r="66" spans="1:8" x14ac:dyDescent="0.25">
      <c r="A66" s="7">
        <v>2019</v>
      </c>
      <c r="B66" s="8">
        <v>201000</v>
      </c>
      <c r="C66" s="10">
        <v>80.2</v>
      </c>
      <c r="D66" s="12">
        <v>2000</v>
      </c>
      <c r="E66" s="11">
        <v>1.2</v>
      </c>
      <c r="F66" s="8">
        <v>99000</v>
      </c>
      <c r="G66" s="10">
        <v>18.8</v>
      </c>
      <c r="H66" s="8" t="s">
        <v>182</v>
      </c>
    </row>
    <row r="67" spans="1:8" x14ac:dyDescent="0.25">
      <c r="A67" s="7">
        <v>2020</v>
      </c>
      <c r="B67" s="8">
        <v>192000</v>
      </c>
      <c r="C67" s="10">
        <v>79.400000000000006</v>
      </c>
      <c r="D67" s="12">
        <v>2000</v>
      </c>
      <c r="E67" s="11">
        <v>1.2</v>
      </c>
      <c r="F67" s="8">
        <v>113000</v>
      </c>
      <c r="G67" s="10">
        <v>19.7</v>
      </c>
      <c r="H67" s="8" t="s">
        <v>182</v>
      </c>
    </row>
    <row r="68" spans="1:8" x14ac:dyDescent="0.25">
      <c r="A68" s="7">
        <v>2021</v>
      </c>
      <c r="B68" s="8">
        <v>197000</v>
      </c>
      <c r="C68" s="10">
        <v>77.599999999999994</v>
      </c>
      <c r="D68" s="12">
        <v>5000</v>
      </c>
      <c r="E68" s="11">
        <v>2.2999999999999998</v>
      </c>
      <c r="F68" s="8">
        <v>115000</v>
      </c>
      <c r="G68" s="10">
        <v>20.5</v>
      </c>
      <c r="H68" s="8" t="s">
        <v>182</v>
      </c>
    </row>
    <row r="69" spans="1:8" x14ac:dyDescent="0.25">
      <c r="A69" s="7">
        <v>2022</v>
      </c>
      <c r="B69" s="8">
        <v>194000</v>
      </c>
      <c r="C69" s="10">
        <v>80.2</v>
      </c>
      <c r="D69" s="12">
        <v>2000</v>
      </c>
      <c r="E69" s="11">
        <v>1.1000000000000001</v>
      </c>
      <c r="F69" s="8">
        <v>97000</v>
      </c>
      <c r="G69" s="10">
        <v>18.899999999999999</v>
      </c>
      <c r="H69" s="8" t="s">
        <v>182</v>
      </c>
    </row>
    <row r="70" spans="1:8" x14ac:dyDescent="0.25">
      <c r="A70" s="7">
        <v>2023</v>
      </c>
      <c r="B70" s="8">
        <v>197000</v>
      </c>
      <c r="C70" s="10">
        <v>82.9</v>
      </c>
      <c r="D70" s="12">
        <v>1000</v>
      </c>
      <c r="E70" s="11">
        <v>0.7</v>
      </c>
      <c r="F70" s="8">
        <v>96000</v>
      </c>
      <c r="G70" s="10">
        <v>16.5</v>
      </c>
      <c r="H70" s="8" t="s">
        <v>182</v>
      </c>
    </row>
    <row r="71" spans="1:8" x14ac:dyDescent="0.25">
      <c r="A71" s="8"/>
      <c r="B71" s="8"/>
      <c r="C71" s="10"/>
      <c r="D71" s="8"/>
      <c r="E71" s="10"/>
      <c r="F71" s="8"/>
      <c r="G71" s="10"/>
      <c r="H71" s="8"/>
    </row>
  </sheetData>
  <pageMargins left="0.7" right="0.7" top="0.75" bottom="0.75" header="0.3" footer="0.3"/>
  <pageSetup paperSize="9" orientation="portrait" horizontalDpi="300" verticalDpi="300"/>
  <tableParts count="5">
    <tablePart r:id="rId1"/>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190</v>
      </c>
    </row>
    <row r="2" spans="1:8" x14ac:dyDescent="0.25">
      <c r="A2" t="s">
        <v>140</v>
      </c>
    </row>
    <row r="3" spans="1:8" x14ac:dyDescent="0.25">
      <c r="A3" t="s">
        <v>141</v>
      </c>
    </row>
    <row r="4" spans="1:8" x14ac:dyDescent="0.25">
      <c r="A4" t="s">
        <v>189</v>
      </c>
    </row>
    <row r="5" spans="1:8" x14ac:dyDescent="0.25">
      <c r="A5" t="s">
        <v>142</v>
      </c>
    </row>
    <row r="6" spans="1:8" x14ac:dyDescent="0.25">
      <c r="A6" t="s">
        <v>191</v>
      </c>
    </row>
    <row r="7" spans="1:8" ht="15.6" x14ac:dyDescent="0.3">
      <c r="A7" s="3" t="s">
        <v>77</v>
      </c>
    </row>
    <row r="8" spans="1:8" ht="62.4" x14ac:dyDescent="0.3">
      <c r="A8" s="5" t="s">
        <v>145</v>
      </c>
      <c r="B8" s="6" t="s">
        <v>178</v>
      </c>
      <c r="C8" s="6" t="s">
        <v>179</v>
      </c>
      <c r="D8" s="6" t="s">
        <v>149</v>
      </c>
      <c r="E8" s="6" t="s">
        <v>168</v>
      </c>
      <c r="F8" s="6" t="s">
        <v>152</v>
      </c>
      <c r="G8" s="6" t="s">
        <v>171</v>
      </c>
      <c r="H8" s="6" t="s">
        <v>180</v>
      </c>
    </row>
    <row r="9" spans="1:8" x14ac:dyDescent="0.25">
      <c r="A9" s="7">
        <v>2014</v>
      </c>
      <c r="B9" s="8">
        <v>510000</v>
      </c>
      <c r="C9" s="10">
        <v>66.7</v>
      </c>
      <c r="D9" s="8">
        <v>36000</v>
      </c>
      <c r="E9" s="10">
        <v>6.6</v>
      </c>
      <c r="F9" s="8">
        <v>366000</v>
      </c>
      <c r="G9" s="10">
        <v>28.5</v>
      </c>
      <c r="H9" s="8"/>
    </row>
    <row r="10" spans="1:8" x14ac:dyDescent="0.25">
      <c r="A10" s="7">
        <v>2015</v>
      </c>
      <c r="B10" s="8">
        <v>496000</v>
      </c>
      <c r="C10" s="10">
        <v>66</v>
      </c>
      <c r="D10" s="8">
        <v>36000</v>
      </c>
      <c r="E10" s="10">
        <v>6.9</v>
      </c>
      <c r="F10" s="8">
        <v>387000</v>
      </c>
      <c r="G10" s="10">
        <v>29</v>
      </c>
      <c r="H10" s="8"/>
    </row>
    <row r="11" spans="1:8" x14ac:dyDescent="0.25">
      <c r="A11" s="7">
        <v>2016</v>
      </c>
      <c r="B11" s="8">
        <v>512000</v>
      </c>
      <c r="C11" s="10">
        <v>68.2</v>
      </c>
      <c r="D11" s="8">
        <v>37000</v>
      </c>
      <c r="E11" s="10">
        <v>6.8</v>
      </c>
      <c r="F11" s="8">
        <v>362000</v>
      </c>
      <c r="G11" s="10">
        <v>26.7</v>
      </c>
      <c r="H11" s="8"/>
    </row>
    <row r="12" spans="1:8" x14ac:dyDescent="0.25">
      <c r="A12" s="7">
        <v>2017</v>
      </c>
      <c r="B12" s="8">
        <v>508000</v>
      </c>
      <c r="C12" s="10">
        <v>67.8</v>
      </c>
      <c r="D12" s="8">
        <v>27000</v>
      </c>
      <c r="E12" s="10">
        <v>5</v>
      </c>
      <c r="F12" s="8">
        <v>377000</v>
      </c>
      <c r="G12" s="10">
        <v>28.6</v>
      </c>
      <c r="H12" s="8"/>
    </row>
    <row r="13" spans="1:8" x14ac:dyDescent="0.25">
      <c r="A13" s="7">
        <v>2018</v>
      </c>
      <c r="B13" s="8">
        <v>500000</v>
      </c>
      <c r="C13" s="10">
        <v>67</v>
      </c>
      <c r="D13" s="8">
        <v>24000</v>
      </c>
      <c r="E13" s="10">
        <v>4.5999999999999996</v>
      </c>
      <c r="F13" s="8">
        <v>372000</v>
      </c>
      <c r="G13" s="10">
        <v>29.8</v>
      </c>
      <c r="H13" s="8"/>
    </row>
    <row r="14" spans="1:8" x14ac:dyDescent="0.25">
      <c r="A14" s="7">
        <v>2019</v>
      </c>
      <c r="B14" s="8">
        <v>520000</v>
      </c>
      <c r="C14" s="10">
        <v>70.8</v>
      </c>
      <c r="D14" s="8">
        <v>15000</v>
      </c>
      <c r="E14" s="10">
        <v>2.7</v>
      </c>
      <c r="F14" s="8">
        <v>357000</v>
      </c>
      <c r="G14" s="10">
        <v>27.3</v>
      </c>
      <c r="H14" s="8"/>
    </row>
    <row r="15" spans="1:8" x14ac:dyDescent="0.25">
      <c r="A15" s="7">
        <v>2020</v>
      </c>
      <c r="B15" s="8">
        <v>504000</v>
      </c>
      <c r="C15" s="10">
        <v>68.099999999999994</v>
      </c>
      <c r="D15" s="8">
        <v>16000</v>
      </c>
      <c r="E15" s="10">
        <v>3</v>
      </c>
      <c r="F15" s="8">
        <v>392000</v>
      </c>
      <c r="G15" s="10">
        <v>29.8</v>
      </c>
      <c r="H15" s="8"/>
    </row>
    <row r="16" spans="1:8" x14ac:dyDescent="0.25">
      <c r="A16" s="7">
        <v>2021</v>
      </c>
      <c r="B16" s="8">
        <v>530000</v>
      </c>
      <c r="C16" s="10">
        <v>68.7</v>
      </c>
      <c r="D16" s="8">
        <v>22000</v>
      </c>
      <c r="E16" s="10">
        <v>4.0999999999999996</v>
      </c>
      <c r="F16" s="8">
        <v>387000</v>
      </c>
      <c r="G16" s="10">
        <v>28.4</v>
      </c>
      <c r="H16" s="8"/>
    </row>
    <row r="17" spans="1:8" x14ac:dyDescent="0.25">
      <c r="A17" s="7">
        <v>2022</v>
      </c>
      <c r="B17" s="8">
        <v>536000</v>
      </c>
      <c r="C17" s="10">
        <v>70.8</v>
      </c>
      <c r="D17" s="8">
        <v>16000</v>
      </c>
      <c r="E17" s="10">
        <v>2.9</v>
      </c>
      <c r="F17" s="8">
        <v>369000</v>
      </c>
      <c r="G17" s="10">
        <v>27</v>
      </c>
      <c r="H17" s="8"/>
    </row>
    <row r="18" spans="1:8" x14ac:dyDescent="0.25">
      <c r="A18" s="7">
        <v>2023</v>
      </c>
      <c r="B18" s="8">
        <v>541000</v>
      </c>
      <c r="C18" s="10">
        <v>71.900000000000006</v>
      </c>
      <c r="D18" s="8">
        <v>13000</v>
      </c>
      <c r="E18" s="10">
        <v>2.4</v>
      </c>
      <c r="F18" s="8">
        <v>369000</v>
      </c>
      <c r="G18" s="10">
        <v>26.4</v>
      </c>
      <c r="H18" s="8"/>
    </row>
    <row r="19" spans="1:8" x14ac:dyDescent="0.25">
      <c r="A19" s="8"/>
      <c r="B19" s="8"/>
      <c r="C19" s="10"/>
      <c r="D19" s="8"/>
      <c r="E19" s="10"/>
      <c r="F19" s="8"/>
      <c r="G19" s="10"/>
      <c r="H19" s="8"/>
    </row>
    <row r="20" spans="1:8" ht="15.6" x14ac:dyDescent="0.3">
      <c r="A20" s="3" t="s">
        <v>78</v>
      </c>
    </row>
    <row r="21" spans="1:8" ht="62.4" x14ac:dyDescent="0.3">
      <c r="A21" s="5" t="s">
        <v>145</v>
      </c>
      <c r="B21" s="6" t="s">
        <v>178</v>
      </c>
      <c r="C21" s="6" t="s">
        <v>179</v>
      </c>
      <c r="D21" s="6" t="s">
        <v>149</v>
      </c>
      <c r="E21" s="6" t="s">
        <v>168</v>
      </c>
      <c r="F21" s="6" t="s">
        <v>152</v>
      </c>
      <c r="G21" s="6" t="s">
        <v>171</v>
      </c>
      <c r="H21" s="6" t="s">
        <v>180</v>
      </c>
    </row>
    <row r="22" spans="1:8" x14ac:dyDescent="0.25">
      <c r="A22" s="7">
        <v>2014</v>
      </c>
      <c r="B22" s="8">
        <v>298000</v>
      </c>
      <c r="C22" s="10">
        <v>69.5</v>
      </c>
      <c r="D22" s="8">
        <v>19000</v>
      </c>
      <c r="E22" s="10">
        <v>6</v>
      </c>
      <c r="F22" s="8">
        <v>205000</v>
      </c>
      <c r="G22" s="10">
        <v>25.9</v>
      </c>
      <c r="H22" s="8"/>
    </row>
    <row r="23" spans="1:8" x14ac:dyDescent="0.25">
      <c r="A23" s="7">
        <v>2015</v>
      </c>
      <c r="B23" s="8">
        <v>327000</v>
      </c>
      <c r="C23" s="10">
        <v>72.599999999999994</v>
      </c>
      <c r="D23" s="8">
        <v>16000</v>
      </c>
      <c r="E23" s="10">
        <v>4.5999999999999996</v>
      </c>
      <c r="F23" s="8">
        <v>182000</v>
      </c>
      <c r="G23" s="10">
        <v>23.8</v>
      </c>
      <c r="H23" s="8"/>
    </row>
    <row r="24" spans="1:8" x14ac:dyDescent="0.25">
      <c r="A24" s="7">
        <v>2016</v>
      </c>
      <c r="B24" s="8">
        <v>323000</v>
      </c>
      <c r="C24" s="10">
        <v>71.3</v>
      </c>
      <c r="D24" s="8">
        <v>17000</v>
      </c>
      <c r="E24" s="10">
        <v>5</v>
      </c>
      <c r="F24" s="8">
        <v>200000</v>
      </c>
      <c r="G24" s="10">
        <v>24.8</v>
      </c>
      <c r="H24" s="8"/>
    </row>
    <row r="25" spans="1:8" x14ac:dyDescent="0.25">
      <c r="A25" s="7">
        <v>2017</v>
      </c>
      <c r="B25" s="8">
        <v>325000</v>
      </c>
      <c r="C25" s="10">
        <v>71.3</v>
      </c>
      <c r="D25" s="8">
        <v>12000</v>
      </c>
      <c r="E25" s="10">
        <v>3.5</v>
      </c>
      <c r="F25" s="8">
        <v>208000</v>
      </c>
      <c r="G25" s="10">
        <v>26</v>
      </c>
      <c r="H25" s="8"/>
    </row>
    <row r="26" spans="1:8" x14ac:dyDescent="0.25">
      <c r="A26" s="7">
        <v>2018</v>
      </c>
      <c r="B26" s="8">
        <v>348000</v>
      </c>
      <c r="C26" s="10">
        <v>74.900000000000006</v>
      </c>
      <c r="D26" s="8">
        <v>9000</v>
      </c>
      <c r="E26" s="10">
        <v>2.5</v>
      </c>
      <c r="F26" s="8">
        <v>211000</v>
      </c>
      <c r="G26" s="10">
        <v>23.1</v>
      </c>
      <c r="H26" s="8"/>
    </row>
    <row r="27" spans="1:8" x14ac:dyDescent="0.25">
      <c r="A27" s="7">
        <v>2019</v>
      </c>
      <c r="B27" s="8">
        <v>351000</v>
      </c>
      <c r="C27" s="10">
        <v>73.7</v>
      </c>
      <c r="D27" s="8">
        <v>9000</v>
      </c>
      <c r="E27" s="10">
        <v>2.4</v>
      </c>
      <c r="F27" s="8">
        <v>218000</v>
      </c>
      <c r="G27" s="10">
        <v>24.4</v>
      </c>
      <c r="H27" s="8"/>
    </row>
    <row r="28" spans="1:8" x14ac:dyDescent="0.25">
      <c r="A28" s="7">
        <v>2020</v>
      </c>
      <c r="B28" s="8">
        <v>339000</v>
      </c>
      <c r="C28" s="10">
        <v>78.8</v>
      </c>
      <c r="D28" s="8">
        <v>10000</v>
      </c>
      <c r="E28" s="10">
        <v>2.7</v>
      </c>
      <c r="F28" s="8">
        <v>210000</v>
      </c>
      <c r="G28" s="10">
        <v>25.1</v>
      </c>
      <c r="H28" s="8"/>
    </row>
    <row r="29" spans="1:8" x14ac:dyDescent="0.25">
      <c r="A29" s="7">
        <v>2021</v>
      </c>
      <c r="B29" s="8">
        <v>317000</v>
      </c>
      <c r="C29" s="10">
        <v>73</v>
      </c>
      <c r="D29" s="8">
        <v>10000</v>
      </c>
      <c r="E29" s="10">
        <v>3.2</v>
      </c>
      <c r="F29" s="8">
        <v>208000</v>
      </c>
      <c r="G29" s="10">
        <v>24.5</v>
      </c>
      <c r="H29" s="8"/>
    </row>
    <row r="30" spans="1:8" x14ac:dyDescent="0.25">
      <c r="A30" s="7">
        <v>2022</v>
      </c>
      <c r="B30" s="8">
        <v>342000</v>
      </c>
      <c r="C30" s="10">
        <v>73.8</v>
      </c>
      <c r="D30" s="12">
        <v>4000</v>
      </c>
      <c r="E30" s="11">
        <v>1.2</v>
      </c>
      <c r="F30" s="8">
        <v>215000</v>
      </c>
      <c r="G30" s="10">
        <v>25.3</v>
      </c>
      <c r="H30" s="8" t="s">
        <v>182</v>
      </c>
    </row>
    <row r="31" spans="1:8" x14ac:dyDescent="0.25">
      <c r="A31" s="7">
        <v>2023</v>
      </c>
      <c r="B31" s="8">
        <v>360000</v>
      </c>
      <c r="C31" s="10">
        <v>76.400000000000006</v>
      </c>
      <c r="D31" s="8">
        <v>7000</v>
      </c>
      <c r="E31" s="10">
        <v>2</v>
      </c>
      <c r="F31" s="8">
        <v>198000</v>
      </c>
      <c r="G31" s="10">
        <v>22</v>
      </c>
      <c r="H31" s="8"/>
    </row>
    <row r="32" spans="1:8" x14ac:dyDescent="0.25">
      <c r="A32" s="8"/>
      <c r="B32" s="8"/>
      <c r="C32" s="10"/>
      <c r="D32" s="8"/>
      <c r="E32" s="10"/>
      <c r="F32" s="8"/>
      <c r="G32" s="10"/>
      <c r="H32" s="8"/>
    </row>
  </sheetData>
  <pageMargins left="0.7" right="0.7" top="0.75" bottom="0.75" header="0.3" footer="0.3"/>
  <pageSetup paperSize="9" orientation="portrait" horizontalDpi="300" verticalDpi="300"/>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8"/>
  <sheetViews>
    <sheetView workbookViewId="0"/>
  </sheetViews>
  <sheetFormatPr defaultColWidth="10.90625" defaultRowHeight="15" x14ac:dyDescent="0.25"/>
  <cols>
    <col min="2" max="7" width="18.81640625" customWidth="1"/>
    <col min="8" max="8" width="50.81640625" customWidth="1"/>
  </cols>
  <sheetData>
    <row r="1" spans="1:8" ht="19.2" x14ac:dyDescent="0.35">
      <c r="A1" s="2" t="s">
        <v>192</v>
      </c>
    </row>
    <row r="2" spans="1:8" x14ac:dyDescent="0.25">
      <c r="A2" t="s">
        <v>140</v>
      </c>
    </row>
    <row r="3" spans="1:8" x14ac:dyDescent="0.25">
      <c r="A3" t="s">
        <v>141</v>
      </c>
    </row>
    <row r="4" spans="1:8" x14ac:dyDescent="0.25">
      <c r="A4" t="s">
        <v>189</v>
      </c>
    </row>
    <row r="5" spans="1:8" x14ac:dyDescent="0.25">
      <c r="A5" t="s">
        <v>142</v>
      </c>
    </row>
    <row r="6" spans="1:8" x14ac:dyDescent="0.25">
      <c r="A6" t="s">
        <v>144</v>
      </c>
    </row>
    <row r="7" spans="1:8" ht="15.6" x14ac:dyDescent="0.3">
      <c r="A7" s="3" t="s">
        <v>80</v>
      </c>
    </row>
    <row r="8" spans="1:8" ht="62.4" x14ac:dyDescent="0.3">
      <c r="A8" s="5" t="s">
        <v>145</v>
      </c>
      <c r="B8" s="6" t="s">
        <v>178</v>
      </c>
      <c r="C8" s="6" t="s">
        <v>179</v>
      </c>
      <c r="D8" s="6" t="s">
        <v>149</v>
      </c>
      <c r="E8" s="6" t="s">
        <v>168</v>
      </c>
      <c r="F8" s="6" t="s">
        <v>152</v>
      </c>
      <c r="G8" s="6" t="s">
        <v>171</v>
      </c>
      <c r="H8" s="6" t="s">
        <v>180</v>
      </c>
    </row>
    <row r="9" spans="1:8" x14ac:dyDescent="0.25">
      <c r="A9" s="7">
        <v>2006</v>
      </c>
      <c r="B9" s="8">
        <v>417000</v>
      </c>
      <c r="C9" s="10">
        <v>73.5</v>
      </c>
      <c r="D9" s="8">
        <v>25000</v>
      </c>
      <c r="E9" s="10">
        <v>5.8</v>
      </c>
      <c r="F9" s="8">
        <v>208000</v>
      </c>
      <c r="G9" s="10">
        <v>21.9</v>
      </c>
      <c r="H9" s="8"/>
    </row>
    <row r="10" spans="1:8" x14ac:dyDescent="0.25">
      <c r="A10" s="7">
        <v>2007</v>
      </c>
      <c r="B10" s="8">
        <v>430000</v>
      </c>
      <c r="C10" s="10">
        <v>75</v>
      </c>
      <c r="D10" s="8">
        <v>20000</v>
      </c>
      <c r="E10" s="10">
        <v>4.5</v>
      </c>
      <c r="F10" s="8">
        <v>209000</v>
      </c>
      <c r="G10" s="10">
        <v>21.4</v>
      </c>
      <c r="H10" s="8"/>
    </row>
    <row r="11" spans="1:8" x14ac:dyDescent="0.25">
      <c r="A11" s="7">
        <v>2008</v>
      </c>
      <c r="B11" s="8">
        <v>428000</v>
      </c>
      <c r="C11" s="10">
        <v>74</v>
      </c>
      <c r="D11" s="8">
        <v>24000</v>
      </c>
      <c r="E11" s="10">
        <v>5.2</v>
      </c>
      <c r="F11" s="8">
        <v>216000</v>
      </c>
      <c r="G11" s="10">
        <v>21.9</v>
      </c>
      <c r="H11" s="8"/>
    </row>
    <row r="12" spans="1:8" x14ac:dyDescent="0.25">
      <c r="A12" s="7">
        <v>2009</v>
      </c>
      <c r="B12" s="8">
        <v>410000</v>
      </c>
      <c r="C12" s="10">
        <v>70.099999999999994</v>
      </c>
      <c r="D12" s="8">
        <v>38000</v>
      </c>
      <c r="E12" s="10">
        <v>8.4</v>
      </c>
      <c r="F12" s="8">
        <v>226000</v>
      </c>
      <c r="G12" s="10">
        <v>23.2</v>
      </c>
      <c r="H12" s="8"/>
    </row>
    <row r="13" spans="1:8" x14ac:dyDescent="0.25">
      <c r="A13" s="7">
        <v>2010</v>
      </c>
      <c r="B13" s="8">
        <v>415000</v>
      </c>
      <c r="C13" s="10">
        <v>70.8</v>
      </c>
      <c r="D13" s="8">
        <v>42000</v>
      </c>
      <c r="E13" s="10">
        <v>9.1999999999999993</v>
      </c>
      <c r="F13" s="8">
        <v>223000</v>
      </c>
      <c r="G13" s="10">
        <v>21.8</v>
      </c>
      <c r="H13" s="8"/>
    </row>
    <row r="14" spans="1:8" x14ac:dyDescent="0.25">
      <c r="A14" s="7">
        <v>2011</v>
      </c>
      <c r="B14" s="8">
        <v>421000</v>
      </c>
      <c r="C14" s="10">
        <v>71.5</v>
      </c>
      <c r="D14" s="8">
        <v>42000</v>
      </c>
      <c r="E14" s="10">
        <v>9.1999999999999993</v>
      </c>
      <c r="F14" s="8">
        <v>222000</v>
      </c>
      <c r="G14" s="10">
        <v>21.1</v>
      </c>
      <c r="H14" s="8"/>
    </row>
    <row r="15" spans="1:8" x14ac:dyDescent="0.25">
      <c r="A15" s="7">
        <v>2012</v>
      </c>
      <c r="B15" s="8">
        <v>416000</v>
      </c>
      <c r="C15" s="10">
        <v>70.8</v>
      </c>
      <c r="D15" s="8">
        <v>43000</v>
      </c>
      <c r="E15" s="10">
        <v>9.3000000000000007</v>
      </c>
      <c r="F15" s="8">
        <v>231000</v>
      </c>
      <c r="G15" s="10">
        <v>21.8</v>
      </c>
      <c r="H15" s="8"/>
    </row>
    <row r="16" spans="1:8" x14ac:dyDescent="0.25">
      <c r="A16" s="7">
        <v>2013</v>
      </c>
      <c r="B16" s="8">
        <v>422000</v>
      </c>
      <c r="C16" s="10">
        <v>71.400000000000006</v>
      </c>
      <c r="D16" s="8">
        <v>44000</v>
      </c>
      <c r="E16" s="10">
        <v>9.4</v>
      </c>
      <c r="F16" s="8">
        <v>226000</v>
      </c>
      <c r="G16" s="10">
        <v>21</v>
      </c>
      <c r="H16" s="8"/>
    </row>
    <row r="17" spans="1:8" x14ac:dyDescent="0.25">
      <c r="A17" s="7">
        <v>2014</v>
      </c>
      <c r="B17" s="8">
        <v>429000</v>
      </c>
      <c r="C17" s="10">
        <v>72.400000000000006</v>
      </c>
      <c r="D17" s="8">
        <v>36000</v>
      </c>
      <c r="E17" s="10">
        <v>7.7</v>
      </c>
      <c r="F17" s="8">
        <v>232000</v>
      </c>
      <c r="G17" s="10">
        <v>21.4</v>
      </c>
      <c r="H17" s="8"/>
    </row>
    <row r="18" spans="1:8" x14ac:dyDescent="0.25">
      <c r="A18" s="7">
        <v>2015</v>
      </c>
      <c r="B18" s="8">
        <v>440000</v>
      </c>
      <c r="C18" s="10">
        <v>73.3</v>
      </c>
      <c r="D18" s="8">
        <v>34000</v>
      </c>
      <c r="E18" s="10">
        <v>7.2</v>
      </c>
      <c r="F18" s="8">
        <v>228000</v>
      </c>
      <c r="G18" s="10">
        <v>20.8</v>
      </c>
      <c r="H18" s="8"/>
    </row>
    <row r="19" spans="1:8" x14ac:dyDescent="0.25">
      <c r="A19" s="7">
        <v>2016</v>
      </c>
      <c r="B19" s="8">
        <v>447000</v>
      </c>
      <c r="C19" s="10">
        <v>74.3</v>
      </c>
      <c r="D19" s="8">
        <v>33000</v>
      </c>
      <c r="E19" s="10">
        <v>6.9</v>
      </c>
      <c r="F19" s="8">
        <v>226000</v>
      </c>
      <c r="G19" s="10">
        <v>20</v>
      </c>
      <c r="H19" s="8"/>
    </row>
    <row r="20" spans="1:8" x14ac:dyDescent="0.25">
      <c r="A20" s="7">
        <v>2017</v>
      </c>
      <c r="B20" s="8">
        <v>437000</v>
      </c>
      <c r="C20" s="10">
        <v>72.900000000000006</v>
      </c>
      <c r="D20" s="8">
        <v>26000</v>
      </c>
      <c r="E20" s="10">
        <v>5.6</v>
      </c>
      <c r="F20" s="8">
        <v>247000</v>
      </c>
      <c r="G20" s="10">
        <v>22.6</v>
      </c>
      <c r="H20" s="8"/>
    </row>
    <row r="21" spans="1:8" x14ac:dyDescent="0.25">
      <c r="A21" s="7">
        <v>2018</v>
      </c>
      <c r="B21" s="8">
        <v>443000</v>
      </c>
      <c r="C21" s="10">
        <v>73.5</v>
      </c>
      <c r="D21" s="8">
        <v>20000</v>
      </c>
      <c r="E21" s="10">
        <v>4.4000000000000004</v>
      </c>
      <c r="F21" s="8">
        <v>250000</v>
      </c>
      <c r="G21" s="10">
        <v>23</v>
      </c>
      <c r="H21" s="8"/>
    </row>
    <row r="22" spans="1:8" x14ac:dyDescent="0.25">
      <c r="A22" s="7">
        <v>2019</v>
      </c>
      <c r="B22" s="8">
        <v>457000</v>
      </c>
      <c r="C22" s="10">
        <v>75.8</v>
      </c>
      <c r="D22" s="8">
        <v>13000</v>
      </c>
      <c r="E22" s="10">
        <v>2.7</v>
      </c>
      <c r="F22" s="8">
        <v>247000</v>
      </c>
      <c r="G22" s="10">
        <v>22</v>
      </c>
      <c r="H22" s="8"/>
    </row>
    <row r="23" spans="1:8" x14ac:dyDescent="0.25">
      <c r="A23" s="7">
        <v>2020</v>
      </c>
      <c r="B23" s="8">
        <v>448000</v>
      </c>
      <c r="C23" s="10">
        <v>74.599999999999994</v>
      </c>
      <c r="D23" s="8">
        <v>13000</v>
      </c>
      <c r="E23" s="10">
        <v>2.9</v>
      </c>
      <c r="F23" s="8">
        <v>259000</v>
      </c>
      <c r="G23" s="10">
        <v>23.1</v>
      </c>
      <c r="H23" s="8"/>
    </row>
    <row r="24" spans="1:8" x14ac:dyDescent="0.25">
      <c r="A24" s="7">
        <v>2021</v>
      </c>
      <c r="B24" s="8">
        <v>437000</v>
      </c>
      <c r="C24" s="10">
        <v>72.400000000000006</v>
      </c>
      <c r="D24" s="8">
        <v>20000</v>
      </c>
      <c r="E24" s="10">
        <v>4.3</v>
      </c>
      <c r="F24" s="8">
        <v>266000</v>
      </c>
      <c r="G24" s="10">
        <v>24.2</v>
      </c>
      <c r="H24" s="8"/>
    </row>
    <row r="25" spans="1:8" x14ac:dyDescent="0.25">
      <c r="A25" s="7">
        <v>2022</v>
      </c>
      <c r="B25" s="8">
        <v>461000</v>
      </c>
      <c r="C25" s="10">
        <v>75.400000000000006</v>
      </c>
      <c r="D25" s="8">
        <v>13000</v>
      </c>
      <c r="E25" s="10">
        <v>2.7</v>
      </c>
      <c r="F25" s="8">
        <v>252000</v>
      </c>
      <c r="G25" s="10">
        <v>22.4</v>
      </c>
      <c r="H25" s="8"/>
    </row>
    <row r="26" spans="1:8" x14ac:dyDescent="0.25">
      <c r="A26" s="7">
        <v>2023</v>
      </c>
      <c r="B26" s="8">
        <v>468000</v>
      </c>
      <c r="C26" s="10">
        <v>76.599999999999994</v>
      </c>
      <c r="D26" s="8">
        <v>13000</v>
      </c>
      <c r="E26" s="10">
        <v>2.8</v>
      </c>
      <c r="F26" s="8">
        <v>246000</v>
      </c>
      <c r="G26" s="10">
        <v>21.2</v>
      </c>
      <c r="H26" s="8"/>
    </row>
    <row r="27" spans="1:8" x14ac:dyDescent="0.25">
      <c r="A27" s="8"/>
      <c r="B27" s="8"/>
      <c r="C27" s="10"/>
      <c r="D27" s="8"/>
      <c r="E27" s="10"/>
      <c r="F27" s="8"/>
      <c r="G27" s="10"/>
      <c r="H27" s="8"/>
    </row>
    <row r="28" spans="1:8" ht="15.6" x14ac:dyDescent="0.3">
      <c r="A28" s="3" t="s">
        <v>81</v>
      </c>
    </row>
    <row r="29" spans="1:8" ht="62.4" x14ac:dyDescent="0.3">
      <c r="A29" s="5" t="s">
        <v>145</v>
      </c>
      <c r="B29" s="6" t="s">
        <v>178</v>
      </c>
      <c r="C29" s="6" t="s">
        <v>179</v>
      </c>
      <c r="D29" s="6" t="s">
        <v>149</v>
      </c>
      <c r="E29" s="6" t="s">
        <v>168</v>
      </c>
      <c r="F29" s="6" t="s">
        <v>152</v>
      </c>
      <c r="G29" s="6" t="s">
        <v>171</v>
      </c>
      <c r="H29" s="6" t="s">
        <v>180</v>
      </c>
    </row>
    <row r="30" spans="1:8" x14ac:dyDescent="0.25">
      <c r="A30" s="7">
        <v>2006</v>
      </c>
      <c r="B30" s="8">
        <v>348000</v>
      </c>
      <c r="C30" s="10">
        <v>60.6</v>
      </c>
      <c r="D30" s="8">
        <v>13000</v>
      </c>
      <c r="E30" s="10">
        <v>3.7</v>
      </c>
      <c r="F30" s="8">
        <v>334000</v>
      </c>
      <c r="G30" s="10">
        <v>37.1</v>
      </c>
      <c r="H30" s="8"/>
    </row>
    <row r="31" spans="1:8" x14ac:dyDescent="0.25">
      <c r="A31" s="7">
        <v>2007</v>
      </c>
      <c r="B31" s="8">
        <v>363000</v>
      </c>
      <c r="C31" s="10">
        <v>62.3</v>
      </c>
      <c r="D31" s="8">
        <v>13000</v>
      </c>
      <c r="E31" s="10">
        <v>3.5</v>
      </c>
      <c r="F31" s="8">
        <v>328000</v>
      </c>
      <c r="G31" s="10">
        <v>35.5</v>
      </c>
      <c r="H31" s="8"/>
    </row>
    <row r="32" spans="1:8" x14ac:dyDescent="0.25">
      <c r="A32" s="7">
        <v>2008</v>
      </c>
      <c r="B32" s="8">
        <v>366000</v>
      </c>
      <c r="C32" s="10">
        <v>62.2</v>
      </c>
      <c r="D32" s="8">
        <v>9000</v>
      </c>
      <c r="E32" s="10">
        <v>2.2999999999999998</v>
      </c>
      <c r="F32" s="8">
        <v>338000</v>
      </c>
      <c r="G32" s="10">
        <v>36.299999999999997</v>
      </c>
      <c r="H32" s="8"/>
    </row>
    <row r="33" spans="1:8" x14ac:dyDescent="0.25">
      <c r="A33" s="7">
        <v>2009</v>
      </c>
      <c r="B33" s="8">
        <v>356000</v>
      </c>
      <c r="C33" s="10">
        <v>60.3</v>
      </c>
      <c r="D33" s="8">
        <v>17000</v>
      </c>
      <c r="E33" s="10">
        <v>4.5</v>
      </c>
      <c r="F33" s="8">
        <v>346000</v>
      </c>
      <c r="G33" s="10">
        <v>36.799999999999997</v>
      </c>
      <c r="H33" s="8"/>
    </row>
    <row r="34" spans="1:8" x14ac:dyDescent="0.25">
      <c r="A34" s="7">
        <v>2010</v>
      </c>
      <c r="B34" s="8">
        <v>362000</v>
      </c>
      <c r="C34" s="10">
        <v>60.9</v>
      </c>
      <c r="D34" s="8">
        <v>17000</v>
      </c>
      <c r="E34" s="10">
        <v>4.4000000000000004</v>
      </c>
      <c r="F34" s="8">
        <v>346000</v>
      </c>
      <c r="G34" s="10">
        <v>36.200000000000003</v>
      </c>
      <c r="H34" s="8"/>
    </row>
    <row r="35" spans="1:8" x14ac:dyDescent="0.25">
      <c r="A35" s="7">
        <v>2011</v>
      </c>
      <c r="B35" s="8">
        <v>376000</v>
      </c>
      <c r="C35" s="10">
        <v>62.7</v>
      </c>
      <c r="D35" s="8">
        <v>20000</v>
      </c>
      <c r="E35" s="10">
        <v>5</v>
      </c>
      <c r="F35" s="8">
        <v>333000</v>
      </c>
      <c r="G35" s="10">
        <v>33.9</v>
      </c>
      <c r="H35" s="8"/>
    </row>
    <row r="36" spans="1:8" x14ac:dyDescent="0.25">
      <c r="A36" s="7">
        <v>2012</v>
      </c>
      <c r="B36" s="8">
        <v>379000</v>
      </c>
      <c r="C36" s="10">
        <v>63.3</v>
      </c>
      <c r="D36" s="8">
        <v>20000</v>
      </c>
      <c r="E36" s="10">
        <v>5</v>
      </c>
      <c r="F36" s="8">
        <v>331000</v>
      </c>
      <c r="G36" s="10">
        <v>33.299999999999997</v>
      </c>
      <c r="H36" s="8"/>
    </row>
    <row r="37" spans="1:8" x14ac:dyDescent="0.25">
      <c r="A37" s="7">
        <v>2013</v>
      </c>
      <c r="B37" s="8">
        <v>379000</v>
      </c>
      <c r="C37" s="10">
        <v>62.9</v>
      </c>
      <c r="D37" s="8">
        <v>19000</v>
      </c>
      <c r="E37" s="10">
        <v>4.8</v>
      </c>
      <c r="F37" s="8">
        <v>335000</v>
      </c>
      <c r="G37" s="10">
        <v>33.799999999999997</v>
      </c>
      <c r="H37" s="8"/>
    </row>
    <row r="38" spans="1:8" x14ac:dyDescent="0.25">
      <c r="A38" s="7">
        <v>2014</v>
      </c>
      <c r="B38" s="8">
        <v>379000</v>
      </c>
      <c r="C38" s="10">
        <v>63.1</v>
      </c>
      <c r="D38" s="8">
        <v>20000</v>
      </c>
      <c r="E38" s="10">
        <v>4.9000000000000004</v>
      </c>
      <c r="F38" s="8">
        <v>339000</v>
      </c>
      <c r="G38" s="10">
        <v>33.6</v>
      </c>
      <c r="H38" s="8"/>
    </row>
    <row r="39" spans="1:8" x14ac:dyDescent="0.25">
      <c r="A39" s="7">
        <v>2015</v>
      </c>
      <c r="B39" s="8">
        <v>383000</v>
      </c>
      <c r="C39" s="10">
        <v>63.7</v>
      </c>
      <c r="D39" s="8">
        <v>18000</v>
      </c>
      <c r="E39" s="10">
        <v>4.5999999999999996</v>
      </c>
      <c r="F39" s="8">
        <v>341000</v>
      </c>
      <c r="G39" s="10">
        <v>33.200000000000003</v>
      </c>
      <c r="H39" s="8"/>
    </row>
    <row r="40" spans="1:8" x14ac:dyDescent="0.25">
      <c r="A40" s="7">
        <v>2016</v>
      </c>
      <c r="B40" s="8">
        <v>387000</v>
      </c>
      <c r="C40" s="10">
        <v>64.5</v>
      </c>
      <c r="D40" s="8">
        <v>21000</v>
      </c>
      <c r="E40" s="10">
        <v>5.0999999999999996</v>
      </c>
      <c r="F40" s="8">
        <v>336000</v>
      </c>
      <c r="G40" s="10">
        <v>31.9</v>
      </c>
      <c r="H40" s="8"/>
    </row>
    <row r="41" spans="1:8" x14ac:dyDescent="0.25">
      <c r="A41" s="7">
        <v>2017</v>
      </c>
      <c r="B41" s="8">
        <v>396000</v>
      </c>
      <c r="C41" s="10">
        <v>65.3</v>
      </c>
      <c r="D41" s="8">
        <v>13000</v>
      </c>
      <c r="E41" s="10">
        <v>3.1</v>
      </c>
      <c r="F41" s="8">
        <v>338000</v>
      </c>
      <c r="G41" s="10">
        <v>32.5</v>
      </c>
      <c r="H41" s="8"/>
    </row>
    <row r="42" spans="1:8" x14ac:dyDescent="0.25">
      <c r="A42" s="7">
        <v>2018</v>
      </c>
      <c r="B42" s="8">
        <v>405000</v>
      </c>
      <c r="C42" s="10">
        <v>66.5</v>
      </c>
      <c r="D42" s="8">
        <v>12000</v>
      </c>
      <c r="E42" s="10">
        <v>2.9</v>
      </c>
      <c r="F42" s="8">
        <v>332000</v>
      </c>
      <c r="G42" s="10">
        <v>31.4</v>
      </c>
      <c r="H42" s="8"/>
    </row>
    <row r="43" spans="1:8" x14ac:dyDescent="0.25">
      <c r="A43" s="7">
        <v>2019</v>
      </c>
      <c r="B43" s="8">
        <v>414000</v>
      </c>
      <c r="C43" s="10">
        <v>68.099999999999994</v>
      </c>
      <c r="D43" s="8">
        <v>10000</v>
      </c>
      <c r="E43" s="10">
        <v>2.4</v>
      </c>
      <c r="F43" s="8">
        <v>328000</v>
      </c>
      <c r="G43" s="10">
        <v>30.2</v>
      </c>
      <c r="H43" s="8"/>
    </row>
    <row r="44" spans="1:8" x14ac:dyDescent="0.25">
      <c r="A44" s="7">
        <v>2020</v>
      </c>
      <c r="B44" s="8">
        <v>397000</v>
      </c>
      <c r="C44" s="10">
        <v>65.2</v>
      </c>
      <c r="D44" s="8">
        <v>12000</v>
      </c>
      <c r="E44" s="10">
        <v>3</v>
      </c>
      <c r="F44" s="8">
        <v>345000</v>
      </c>
      <c r="G44" s="10">
        <v>32.700000000000003</v>
      </c>
      <c r="H44" s="8"/>
    </row>
    <row r="45" spans="1:8" x14ac:dyDescent="0.25">
      <c r="A45" s="7">
        <v>2021</v>
      </c>
      <c r="B45" s="8">
        <v>412000</v>
      </c>
      <c r="C45" s="10">
        <v>68.099999999999994</v>
      </c>
      <c r="D45" s="8">
        <v>13000</v>
      </c>
      <c r="E45" s="10">
        <v>3.1</v>
      </c>
      <c r="F45" s="8">
        <v>331000</v>
      </c>
      <c r="G45" s="10">
        <v>29.7</v>
      </c>
      <c r="H45" s="8"/>
    </row>
    <row r="46" spans="1:8" x14ac:dyDescent="0.25">
      <c r="A46" s="7">
        <v>2022</v>
      </c>
      <c r="B46" s="8">
        <v>419000</v>
      </c>
      <c r="C46" s="10">
        <v>68.5</v>
      </c>
      <c r="D46" s="8">
        <v>7000</v>
      </c>
      <c r="E46" s="10">
        <v>1.7</v>
      </c>
      <c r="F46" s="8">
        <v>333000</v>
      </c>
      <c r="G46" s="10">
        <v>30.3</v>
      </c>
      <c r="H46" s="8"/>
    </row>
    <row r="47" spans="1:8" x14ac:dyDescent="0.25">
      <c r="A47" s="7">
        <v>2023</v>
      </c>
      <c r="B47" s="8">
        <v>433000</v>
      </c>
      <c r="C47" s="10">
        <v>70.7</v>
      </c>
      <c r="D47" s="8">
        <v>7000</v>
      </c>
      <c r="E47" s="10">
        <v>1.6</v>
      </c>
      <c r="F47" s="8">
        <v>321000</v>
      </c>
      <c r="G47" s="10">
        <v>28.2</v>
      </c>
      <c r="H47" s="8"/>
    </row>
    <row r="48" spans="1:8" x14ac:dyDescent="0.25">
      <c r="A48" s="8"/>
      <c r="B48" s="8"/>
      <c r="C48" s="10"/>
      <c r="D48" s="8"/>
      <c r="E48" s="10"/>
      <c r="F48" s="8"/>
      <c r="G48" s="10"/>
      <c r="H48" s="8"/>
    </row>
  </sheetData>
  <pageMargins left="0.7" right="0.7" top="0.75" bottom="0.75" header="0.3" footer="0.3"/>
  <pageSetup paperSize="9" orientation="portrait" horizontalDpi="300" verticalDpi="30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 Sheet</vt:lpstr>
      <vt:lpstr>Table of Contents</vt:lpstr>
      <vt:lpstr>Notes</vt:lpstr>
      <vt:lpstr>NI</vt:lpstr>
      <vt:lpstr>PC</vt:lpstr>
      <vt:lpstr>LGD</vt:lpstr>
      <vt:lpstr>Deprivation</vt:lpstr>
      <vt:lpstr>Urban_rural</vt:lpstr>
      <vt:lpstr>Sex</vt:lpstr>
      <vt:lpstr>Age</vt:lpstr>
      <vt:lpstr>Marital_status</vt:lpstr>
      <vt:lpstr>Religion</vt:lpstr>
      <vt:lpstr>Disability</vt:lpstr>
      <vt:lpstr>Dependents</vt:lpstr>
      <vt:lpstr>Racial_group</vt:lpstr>
      <vt:lpstr>Data_not_available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Labour-force-survey-June_2023</dc:title>
  <dc:creator>2347870</dc:creator>
  <cp:lastModifiedBy>McAteer, Holly</cp:lastModifiedBy>
  <dcterms:created xsi:type="dcterms:W3CDTF">2024-06-21T13:55:51Z</dcterms:created>
  <dcterms:modified xsi:type="dcterms:W3CDTF">2024-07-08T15:31:32Z</dcterms:modified>
</cp:coreProperties>
</file>