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LFS\RAP Project\Working Copy\lmr_master\outputs\lfs\"/>
    </mc:Choice>
  </mc:AlternateContent>
  <xr:revisionPtr revIDLastSave="0" documentId="13_ncr:1_{5716487A-2229-46D5-9747-6CB2F90BDB91}" xr6:coauthVersionLast="47" xr6:coauthVersionMax="47" xr10:uidLastSave="{00000000-0000-0000-0000-000000000000}"/>
  <bookViews>
    <workbookView xWindow="28680" yWindow="-120" windowWidth="29040" windowHeight="17520" xr2:uid="{00000000-000D-0000-FFFF-FFFF00000000}"/>
  </bookViews>
  <sheets>
    <sheet name="Cover Sheet" sheetId="1" r:id="rId1"/>
    <sheet name="Table of Contents" sheetId="2" r:id="rId2"/>
    <sheet name="2.1" sheetId="3" r:id="rId3"/>
    <sheet name="2.2" sheetId="4" r:id="rId4"/>
    <sheet name="2.3" sheetId="5" r:id="rId5"/>
    <sheet name="2.4" sheetId="6" r:id="rId6"/>
    <sheet name="2.5" sheetId="7" r:id="rId7"/>
    <sheet name="2.6" sheetId="8" r:id="rId8"/>
    <sheet name="2.7" sheetId="9" r:id="rId9"/>
    <sheet name="2.8" sheetId="10" r:id="rId10"/>
    <sheet name="2.9" sheetId="11" r:id="rId11"/>
    <sheet name="2.10" sheetId="12" r:id="rId12"/>
    <sheet name="2.11" sheetId="13" r:id="rId13"/>
    <sheet name="2.12" sheetId="14" r:id="rId14"/>
    <sheet name="2.13" sheetId="15" r:id="rId15"/>
    <sheet name="2.14" sheetId="19" r:id="rId16"/>
    <sheet name="2.48" sheetId="16" r:id="rId17"/>
    <sheet name="2.49" sheetId="17" r:id="rId18"/>
    <sheet name="Notes" sheetId="18"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 l="1"/>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<sst xmlns="http://schemas.openxmlformats.org/spreadsheetml/2006/main" count="1477" uniqueCount="712">
  <si>
    <t>Labour Force Survey Tables</t>
  </si>
  <si>
    <t>Each month Labour Force Survey data is published on the NISRA website at the link below.</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</si>
  <si>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</si>
  <si>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and Property Services list of domestic properties in Northern Ireland (only private household addresses are eligible as the LFS is a survey of the private household population).</t>
  </si>
  <si>
    <t>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of around 3,900 addresses is made up of five 'waves', each containing approximately 780 private households.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</si>
  <si>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age and sex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</si>
  <si>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 See the confidence intervals in table 2.48 for details of sampling errors from the latest LFS results.</t>
  </si>
  <si>
    <t>Please contact:</t>
  </si>
  <si>
    <t>Mark McFetridge</t>
  </si>
  <si>
    <t>Colby House</t>
  </si>
  <si>
    <t>Stranmillis Court</t>
  </si>
  <si>
    <t>Belfast BT9 5RR</t>
  </si>
  <si>
    <t>Tel: 02890 255 172</t>
  </si>
  <si>
    <t>Labour Force Survey</t>
  </si>
  <si>
    <t>LFS@finance-ni.gov.uk</t>
  </si>
  <si>
    <t>Table of contents</t>
  </si>
  <si>
    <t>Worksheet name</t>
  </si>
  <si>
    <t>Table no.</t>
  </si>
  <si>
    <t>Table name</t>
  </si>
  <si>
    <t>2.1</t>
  </si>
  <si>
    <t>Northern Ireland labour market structure, age 16 and over, numbers and rates, seasonally adjusted</t>
  </si>
  <si>
    <t>Northern Ireland labour market structure, aged 16 to 64, numbers and rates, seasonally adjusted</t>
  </si>
  <si>
    <t>2.2</t>
  </si>
  <si>
    <t>Northern Ireland labour market structure, age 16 and over, numbers and rates, unadjusted</t>
  </si>
  <si>
    <t>Northern Ireland labour market structure, aged 16 to 64, numbers and rates, unadjusted</t>
  </si>
  <si>
    <t>2.3</t>
  </si>
  <si>
    <t>Economic activity by age (numbers) and age-specific economic activity rates</t>
  </si>
  <si>
    <t>Economic activity for males by age (numbers) and age-specific male economic activity rates</t>
  </si>
  <si>
    <t>Economic activity for females by age (numbers) and age-specific female economic activity rates</t>
  </si>
  <si>
    <t>2.4</t>
  </si>
  <si>
    <t>Economic inactivity by reason, aged 16 to 64, numbers and rates</t>
  </si>
  <si>
    <t>Economic inactivity by reason, for males aged 16 to 64, numbers and rates</t>
  </si>
  <si>
    <t>Economic inactivity by reason, for females aged 16 to 64, numbers and rates</t>
  </si>
  <si>
    <t>2.5</t>
  </si>
  <si>
    <t>Economically inactive who want work, aged 16 to 64, numbers and rates</t>
  </si>
  <si>
    <t>Economically inactive males who want work, for males aged 16 to 64, numbers and rates</t>
  </si>
  <si>
    <t>Economically inactive females who want work, for females aged 16 to 64, numbers and rates</t>
  </si>
  <si>
    <t>2.6</t>
  </si>
  <si>
    <t>Economically inactive who do not want work, aged 16 to 64, numbers and rates</t>
  </si>
  <si>
    <t>Economically inactive males who do not want work, for males aged 16 to 64, numbers and rates</t>
  </si>
  <si>
    <t>Economically inactive females who do not want work, for females aged 16 to 64, numbers and rates</t>
  </si>
  <si>
    <t>2.7</t>
  </si>
  <si>
    <t>Economic inactivity by age (numbers) and age-specific economic inactivity rates</t>
  </si>
  <si>
    <t>Economic inactivity for males by age (numbers) and-age specific economic inactivity rates</t>
  </si>
  <si>
    <t>Economic inactivity for females by age (numbers) and-age specific economic inactivity rates</t>
  </si>
  <si>
    <t>2.8</t>
  </si>
  <si>
    <t>Employment by category, age 16 and over</t>
  </si>
  <si>
    <t>Employment for males by category, age 16 and over</t>
  </si>
  <si>
    <t>Employment for females by category, age 16 and over</t>
  </si>
  <si>
    <t>2.9</t>
  </si>
  <si>
    <t>Actual weekly hours of work, age 16 and over</t>
  </si>
  <si>
    <t>Actual weekly hours of work, for males age 16 and over</t>
  </si>
  <si>
    <t>Actual weekly hours of work, for females age 16 and over</t>
  </si>
  <si>
    <t>2.10</t>
  </si>
  <si>
    <t>Employment by age (numbers) and age-specific employment rates</t>
  </si>
  <si>
    <t>Employment for males by age (numbers) and age-specific employment rates</t>
  </si>
  <si>
    <t>Employment for females by age (numbers) and age-specific employment rates</t>
  </si>
  <si>
    <t>2.11</t>
  </si>
  <si>
    <t>Unemployment by age (numbers) and age-specific unemployment rates</t>
  </si>
  <si>
    <t>2.12</t>
  </si>
  <si>
    <t>Unemployment by duration, age 16 and over</t>
  </si>
  <si>
    <t>2.13</t>
  </si>
  <si>
    <t>Seasonally adjusted regional LFS estimates</t>
  </si>
  <si>
    <t>2.14</t>
  </si>
  <si>
    <t>Sampling variability of regional and UK LFS estimates</t>
  </si>
  <si>
    <t>2.48</t>
  </si>
  <si>
    <t>Confidence intervals of Northern Ireland LFS estimates</t>
  </si>
  <si>
    <t>2.49</t>
  </si>
  <si>
    <t>Seasonally adjusted sampling variability of Northern Ireland LFS estimates</t>
  </si>
  <si>
    <t>Notes</t>
  </si>
  <si>
    <t>Northern Ireland labour market structure, age 16 and over, and aged 16 to 64, numbers and rates, seasonally adjusted</t>
  </si>
  <si>
    <t>This worksheet contains 2 tables presented vertically separated by a single blank row. The tables represent different population segments. Additional notes referenced here are on the notes sheet</t>
  </si>
  <si>
    <t>Figures may not sum due to rounding</t>
  </si>
  <si>
    <t>Some shorthand may be used in these tables: [d] is disclosive [note 2], [u] is unavailable, and shaded cells refer to estimates based on a small sample size [note 1]</t>
  </si>
  <si>
    <t>Table 2.1a: Labour market structure, age 16 and over, numbers and rates</t>
  </si>
  <si>
    <t>Table 2.1b: Labour market structure, aged 16 to 64, numbers and rates</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</si>
  <si>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</si>
  <si>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</si>
  <si>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</si>
  <si>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</si>
  <si>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</si>
  <si>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</si>
  <si>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</si>
  <si>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</si>
  <si>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Unemployment rate [note 11] (%)</t>
  </si>
  <si>
    <t>Inactivity rate [note 12] (%)</t>
  </si>
  <si>
    <t>Male population Age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</si>
  <si>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</si>
  <si>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</si>
  <si>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</si>
  <si>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</si>
  <si>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</si>
  <si>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</si>
  <si>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</si>
  <si>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</si>
  <si>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 16 and over [note 4]</t>
  </si>
  <si>
    <t>Females economically active [note 7]</t>
  </si>
  <si>
    <t>Females in employment [note 5]</t>
  </si>
  <si>
    <t>Females unemployed [note 6]</t>
  </si>
  <si>
    <t>Females economically inactive [note 8]</t>
  </si>
  <si>
    <t>Female activity rate [note 9] (%)</t>
  </si>
  <si>
    <t>Female employment rate [note 10] (%)</t>
  </si>
  <si>
    <t>Female unemployment rate [note 11] (%)</t>
  </si>
  <si>
    <t>Female inactivity rate [note 12] (%)</t>
  </si>
  <si>
    <t>Small sample size cells [note 22]</t>
  </si>
  <si>
    <t>Oct-Dec 2022</t>
  </si>
  <si>
    <t>21,000</t>
  </si>
  <si>
    <t>[s] The following columns are shaded in this row:    W AA</t>
  </si>
  <si>
    <t>Jan-Mar 2023</t>
  </si>
  <si>
    <t>15,000</t>
  </si>
  <si>
    <t>Apr-Jun 2023</t>
  </si>
  <si>
    <t>Jul-Sep 2023</t>
  </si>
  <si>
    <t>Oct-Dec 2023</t>
  </si>
  <si>
    <t>918,000</t>
  </si>
  <si>
    <t>896,000</t>
  </si>
  <si>
    <t>Jan-Mar 2024</t>
  </si>
  <si>
    <t>Apr-Jun 2024</t>
  </si>
  <si>
    <t>Jul-Sep 2024</t>
  </si>
  <si>
    <t>[s] The following columns are shaded in this row:  N R W AA</t>
  </si>
  <si>
    <t>Oct-Dec 2024</t>
  </si>
  <si>
    <t>895,000</t>
  </si>
  <si>
    <t>617,000</t>
  </si>
  <si>
    <t>10,000</t>
  </si>
  <si>
    <t>Change on quarter</t>
  </si>
  <si>
    <t>-1,000</t>
  </si>
  <si>
    <t>-2,000</t>
  </si>
  <si>
    <t/>
  </si>
  <si>
    <t>Change on year</t>
  </si>
  <si>
    <t>-7,000</t>
  </si>
  <si>
    <t>Aged 16 to 64 population [note 4]</t>
  </si>
  <si>
    <t>20,000</t>
  </si>
  <si>
    <t>Northern Ireland labour market structure, age 16 and over and aged 16 to 64, numbers and rates, unadjusted</t>
  </si>
  <si>
    <t>This worksheet contains 2 tables presented vertically separated by a single blank row. The tables represent different population segments. Additional notes referenced here are on the notes sheet.</t>
  </si>
  <si>
    <t>Table 2.2a: Northern Ireland labour market structure, age 16 and over, numbers and rates, unadjusted</t>
  </si>
  <si>
    <t>Table 2.2b: Northern Ireland labour market structure, aged 16 to 64, numbers and rates, unadjusted</t>
  </si>
  <si>
    <t xml:space="preserve">Unemployment rate [note 11] (%) </t>
  </si>
  <si>
    <t>Male population aged 16 and over [note 4]</t>
  </si>
  <si>
    <t>Female population aged 16 and over [note 4]</t>
  </si>
  <si>
    <t xml:space="preserve">Female unemployment rate [note 11] (%) </t>
  </si>
  <si>
    <t>595,000</t>
  </si>
  <si>
    <t>Male population aged 16 to 64 [note 4]</t>
  </si>
  <si>
    <t>Female population aged 16 to 64 [note 4]</t>
  </si>
  <si>
    <t>Economic activity by age (numbers) and age-specific economic activity rates [Notes 7, 9]</t>
  </si>
  <si>
    <t>This worksheet contains 3 tables presented vertically separated by a single blank row. The tables represent data according to sex. Additional notes referenced here can be found on the notes sheet.</t>
  </si>
  <si>
    <t>Figures may not sum due to rounding.</t>
  </si>
  <si>
    <t>Some shorthand may be used in these tables: [d] is disclosive [note 2], [u] is unavailable, and [s] is shaded - shaded cells refer to estimates based on a small sample size [note 1].</t>
  </si>
  <si>
    <t>Economic activity rates per age band = number employed in that age band / population of that age band.</t>
  </si>
  <si>
    <t>Table 2.3a: Economic activity by age (numbers) and age-specific economic activity rates</t>
  </si>
  <si>
    <t>Table 2.3b: Economic activity for males by age (numbers) and age-specific male economic activity rates</t>
  </si>
  <si>
    <t>Table 2.3c: Economic activity for females by age (numbers) and age-specific female economic activity rates</t>
  </si>
  <si>
    <t>Aged 16 and over economically active</t>
  </si>
  <si>
    <t>Aged 16 to 64 economically active</t>
  </si>
  <si>
    <t>Aged 16 to 24 economically active</t>
  </si>
  <si>
    <t>Aged 25 to 34 economically active</t>
  </si>
  <si>
    <t>Aged 35 to 49 economically active</t>
  </si>
  <si>
    <t>Aged 50 to 64 economically active</t>
  </si>
  <si>
    <t>Aged 65 and over total economically active</t>
  </si>
  <si>
    <t>Aged 16 and over economic activity rate (%)</t>
  </si>
  <si>
    <t>Aged 16 to 64 economic activity rate (%)</t>
  </si>
  <si>
    <t>Aged 16 to 24 economic activity rate (%)</t>
  </si>
  <si>
    <t>Aged 25 to 34 economic activity rate (%)</t>
  </si>
  <si>
    <t>Aged 35 to 49 economic activity rate (%)</t>
  </si>
  <si>
    <t>Aged 50 to 64 economic activity rate (%)</t>
  </si>
  <si>
    <t>Aged 65 and over economic activity rate (%)</t>
  </si>
  <si>
    <t>Males aged 16 and over economically active</t>
  </si>
  <si>
    <t>Males aged 16 to 64 economically active</t>
  </si>
  <si>
    <t>Males aged 16 to 24 economically active</t>
  </si>
  <si>
    <t>Males aged 25 to 34 economically active</t>
  </si>
  <si>
    <t>Males aged 35 to 49 economically active</t>
  </si>
  <si>
    <t>Males aged 50 to 64 economically active</t>
  </si>
  <si>
    <t>Males aged 65 and over total economically active</t>
  </si>
  <si>
    <t>Males aged 16 and over economic activity rate (%)</t>
  </si>
  <si>
    <t>Males aged 16 to 64 economic activity rate (%)</t>
  </si>
  <si>
    <t>Males aged 16 to 24 economic activity rate (%)</t>
  </si>
  <si>
    <t>Males aged 25 to 34 economic activity rate (%)</t>
  </si>
  <si>
    <t>Males aged 35 to 49 economic activity rate (%)</t>
  </si>
  <si>
    <t>Males aged 50 to 64 economic activity rate (%)</t>
  </si>
  <si>
    <t>Males aged 65 and over economic activity rate (%)</t>
  </si>
  <si>
    <t>Females aged 16 and over economically active</t>
  </si>
  <si>
    <t>Females aged 16 to 64 economically active</t>
  </si>
  <si>
    <t>Females aged 16 to 24 economically active</t>
  </si>
  <si>
    <t>Females aged 25 to 34 economically active</t>
  </si>
  <si>
    <t>Females aged 35 to 49 economically active</t>
  </si>
  <si>
    <t>Females aged 50 to 64 economically active</t>
  </si>
  <si>
    <t>Females aged 65 and over total economically active</t>
  </si>
  <si>
    <t>Females aged 16 and over economic activity rate (%)</t>
  </si>
  <si>
    <t>Females aged 16 to 64 economic activity rate (%)</t>
  </si>
  <si>
    <t>Females aged 16 to 24 economic activity rate (%)</t>
  </si>
  <si>
    <t>Females aged 25 to 34 economic activity rate (%)</t>
  </si>
  <si>
    <t>Females aged 35 to 49 economic activity rate (%)</t>
  </si>
  <si>
    <t>Females aged 50 to 64 economic activity rate (%)</t>
  </si>
  <si>
    <t>Females aged 65 and over economic activity rate (%)</t>
  </si>
  <si>
    <t>49,000</t>
  </si>
  <si>
    <t>Economic inactivity by reason, aged 16 to 64, numbers and rates [Note 8]</t>
  </si>
  <si>
    <t>Percentage figures for each reason = number of people selecting that reason / total aged 16 to 64 who are economically inactive.</t>
  </si>
  <si>
    <t>Table 2.4a: Economic inactivity by reason, aged 16 to 64, numbers and rates</t>
  </si>
  <si>
    <t>Table 2.4b: Economic inactivity by reason, for males aged 16 to 64, numbers and rates</t>
  </si>
  <si>
    <t>Table 2.4c: Economic inactivity by reason, for females aged 16 to 64, numbers and rates</t>
  </si>
  <si>
    <t>Aged 16 to 64 total economically inactive</t>
  </si>
  <si>
    <t>Long-term sick</t>
  </si>
  <si>
    <t>Family and home care</t>
  </si>
  <si>
    <t>Retired</t>
  </si>
  <si>
    <t>Student</t>
  </si>
  <si>
    <t>Other</t>
  </si>
  <si>
    <t>Long-term sick (%)</t>
  </si>
  <si>
    <t>Family and home care (%)</t>
  </si>
  <si>
    <t>Retired (%)</t>
  </si>
  <si>
    <t>Student (%)</t>
  </si>
  <si>
    <t>Other (%)</t>
  </si>
  <si>
    <t>Males aged 16 to 64 total economically inactive</t>
  </si>
  <si>
    <t>Males, long-term sick</t>
  </si>
  <si>
    <t>Males, family and home care</t>
  </si>
  <si>
    <t>Males, retired</t>
  </si>
  <si>
    <t>Males, student</t>
  </si>
  <si>
    <t>Males, other</t>
  </si>
  <si>
    <t>Males, long-term sick (%)</t>
  </si>
  <si>
    <t>Males, family and home care (%)</t>
  </si>
  <si>
    <t>Males, retired (%)</t>
  </si>
  <si>
    <t>Males, student (%)</t>
  </si>
  <si>
    <t>Males, other (%)</t>
  </si>
  <si>
    <t>[s] The following columns are shaded in this row:  D I</t>
  </si>
  <si>
    <t>Females aged 16 to 64 total economically inactive</t>
  </si>
  <si>
    <t>Females, long-term sick</t>
  </si>
  <si>
    <t>Females, family and home care</t>
  </si>
  <si>
    <t>Females, retired</t>
  </si>
  <si>
    <t>Females, student</t>
  </si>
  <si>
    <t>Females, other</t>
  </si>
  <si>
    <t>Females, long-term sick (%)</t>
  </si>
  <si>
    <t>Females, family and home care (%)</t>
  </si>
  <si>
    <t>Females, retired (%)</t>
  </si>
  <si>
    <t>Females, student (%)</t>
  </si>
  <si>
    <t>Females, other (%)</t>
  </si>
  <si>
    <t>Economically inactive who want work, aged 16 to 64, numbers and rates [Note 8]</t>
  </si>
  <si>
    <t>'Other' includes discouraged workers [note 18], students, retired, temporarily sick or injured, waiting for reply to job application, not yet looking and not looking.</t>
  </si>
  <si>
    <t>Percentage figures = number in that category / total who want job.</t>
  </si>
  <si>
    <t>Table 2.5a: Economically inactive who want work, aged 16 to 64, numbers and rates</t>
  </si>
  <si>
    <t>Table 2.5b: Economically inactive males who want work, for males aged 16 to 64, numbers and rates</t>
  </si>
  <si>
    <t>Table 2.5c: Economically inactive females who want work, for females aged 16 to 64, numbers and rates</t>
  </si>
  <si>
    <t>Total who do not want job</t>
  </si>
  <si>
    <t>Total who do want job</t>
  </si>
  <si>
    <t>Long-term sick who want job</t>
  </si>
  <si>
    <t>Family and home care who want job</t>
  </si>
  <si>
    <t>'Other' who want job</t>
  </si>
  <si>
    <t>Long-term sick who want job (%)</t>
  </si>
  <si>
    <t>Family and home care who want job (%)</t>
  </si>
  <si>
    <t>'Other' who want job (%)</t>
  </si>
  <si>
    <t xml:space="preserve">[s] The following columns are shaded in this row:  F  I </t>
  </si>
  <si>
    <t>[s] The following columns are shaded in this row:  F G I J</t>
  </si>
  <si>
    <t>Males who do not want job</t>
  </si>
  <si>
    <t>Males who want job</t>
  </si>
  <si>
    <t xml:space="preserve">[s] The following columns are shaded in this row:   F   I </t>
  </si>
  <si>
    <t>2,000</t>
  </si>
  <si>
    <t>[s] The following columns are shaded in this row:   F G  I J</t>
  </si>
  <si>
    <t>[s] The following columns are shaded in this row:  E F G H I J</t>
  </si>
  <si>
    <t>Females who do not want job</t>
  </si>
  <si>
    <t>Females who want job</t>
  </si>
  <si>
    <t>[s] The following columns are shaded in this row:    G   J</t>
  </si>
  <si>
    <t>27,000</t>
  </si>
  <si>
    <t>Economically inactive who do not want work, aged 16 to 64, numbers and rates [Note 8]</t>
  </si>
  <si>
    <t>'Other' includes waiting for reply to job application, temporarily sick or injured, those who thought there were no jobs available, not looking or not yet looking.</t>
  </si>
  <si>
    <t>Percentage figures = number in that category / number who do not want job.</t>
  </si>
  <si>
    <t>Table 2.6a: Economically inactive who do not want work, aged 16 to 64, numbers and rates</t>
  </si>
  <si>
    <t>Table 2.6b: Economically inactive males who do not want work, for males aged 16 to 64, numbers and rates</t>
  </si>
  <si>
    <t>Table 2.6c: Economically inactive females who do not want work, for females aged 16 to 64, numbers and rates</t>
  </si>
  <si>
    <t>Aged 16 to 64 economically inactive</t>
  </si>
  <si>
    <t>Total who want job</t>
  </si>
  <si>
    <t>Long-term sick who do not want job</t>
  </si>
  <si>
    <t>Family and home care who do not want job</t>
  </si>
  <si>
    <t>Retired who do not want job</t>
  </si>
  <si>
    <t>Students who do not want job</t>
  </si>
  <si>
    <t>'Other' who do not want job</t>
  </si>
  <si>
    <t>'Other' (%)</t>
  </si>
  <si>
    <t>Males aged 16 to 64 economically inactive</t>
  </si>
  <si>
    <t>Long-term sick males who do not want job</t>
  </si>
  <si>
    <t>Family and home care males who do not want job</t>
  </si>
  <si>
    <t>Retired males who do not want job</t>
  </si>
  <si>
    <t>Male students who do not want job</t>
  </si>
  <si>
    <t>'Other' males who do not want job</t>
  </si>
  <si>
    <t>Male long-term sick (%)</t>
  </si>
  <si>
    <t>Male family and home care (%)</t>
  </si>
  <si>
    <t>Retired males (%)</t>
  </si>
  <si>
    <t>Student males (%)</t>
  </si>
  <si>
    <t>Males 'other' (%)</t>
  </si>
  <si>
    <t xml:space="preserve">[s] The following columns are shaded in this row:  F  K </t>
  </si>
  <si>
    <t>[s] The following columns are shaded in this row:  F I K N</t>
  </si>
  <si>
    <t>Females aged 16 to 64 economically inactive</t>
  </si>
  <si>
    <t>Long-term sick females who do not want job</t>
  </si>
  <si>
    <t>Family and home care females who do not want job</t>
  </si>
  <si>
    <t>Retired females who do not want job</t>
  </si>
  <si>
    <t>Female students who do not want job</t>
  </si>
  <si>
    <t>'Other' females who do not want job</t>
  </si>
  <si>
    <t>Females long-term sick (%)</t>
  </si>
  <si>
    <t>Female family and home care (%)</t>
  </si>
  <si>
    <t>Retired females (%)</t>
  </si>
  <si>
    <t>Student females (%)</t>
  </si>
  <si>
    <t>Females 'other' (%)</t>
  </si>
  <si>
    <t>[s] The following columns are shaded in this row:  I N</t>
  </si>
  <si>
    <t>Economic inactivity by age (numbers) and age-specific economic inactivity rates [Notes 8, 12]</t>
  </si>
  <si>
    <t>Economic inactivity rates by age group = number economically inactive in that age group / population of that age group.</t>
  </si>
  <si>
    <t>Table 2.7a: Economic inactivity by age (numbers) and age-specific economic inactivity rates</t>
  </si>
  <si>
    <t>Table 2.7b: Economic inactivity for males by age (numbers) and-age specific economic inactivity rates</t>
  </si>
  <si>
    <t>Table 2.7c: Economic inactivity for females by age (numbers) and-age specific economic inactivity rates</t>
  </si>
  <si>
    <t>Aged 16 and over total economically inactive</t>
  </si>
  <si>
    <t>Aged 16 to 24 total economically inactive</t>
  </si>
  <si>
    <t>Aged 25 to 34 total economically inactive</t>
  </si>
  <si>
    <t>Aged 35 to 49 total economically inactive</t>
  </si>
  <si>
    <t>Aged 50 to 64 total economically inactive</t>
  </si>
  <si>
    <t>Aged 65 and over total economically inactive</t>
  </si>
  <si>
    <t>Aged 16 and over economic inactivity rate (%)</t>
  </si>
  <si>
    <t>Aged 16 to 64 economic inactivity rate (%)</t>
  </si>
  <si>
    <t>Aged 16 to 24 economic inactivity rate (%)</t>
  </si>
  <si>
    <t>Aged 25 to 34 economic inactivity rate (%)</t>
  </si>
  <si>
    <t>Aged 35 to 49 economic inactivity rate (%)</t>
  </si>
  <si>
    <t>Aged 50 to 64 economic inactivity rate (%)</t>
  </si>
  <si>
    <t>Aged 65 and over economic inactivity rate (%)</t>
  </si>
  <si>
    <t>Aged 16 and over economically inactive males</t>
  </si>
  <si>
    <t>Aged 16 to 64 economically inactive males</t>
  </si>
  <si>
    <t>Aged 16 to 24 economically inactive males</t>
  </si>
  <si>
    <t>Aged 25 to 34 economically inactive males</t>
  </si>
  <si>
    <t>Aged 35 to 49 economically inactive males</t>
  </si>
  <si>
    <t>Aged 50 to 64 economically inactive males</t>
  </si>
  <si>
    <t>Aged 65 and over economically inactive males</t>
  </si>
  <si>
    <t>Aged 16 and over male economic inactivity rate (%)</t>
  </si>
  <si>
    <t>Aged 16 to 64 male economic inactivity rate (%)</t>
  </si>
  <si>
    <t>Aged 16 to 24 male economic inactivity rate (%)</t>
  </si>
  <si>
    <t>Aged 25 to 34 male economic inactivity rate (%)</t>
  </si>
  <si>
    <t>Aged 35 to 49 male economic inactivity rate (%)</t>
  </si>
  <si>
    <t>Aged 50 to 64 male economic inactivity rate (%)</t>
  </si>
  <si>
    <t>Aged 65 and over male economic inactivity rate (%)</t>
  </si>
  <si>
    <t>[s] The following columns are shaded in this row:  E L</t>
  </si>
  <si>
    <t>Aged 16 and over economically inactive females</t>
  </si>
  <si>
    <t>Aged 16 to 64 economically inactive females</t>
  </si>
  <si>
    <t>Aged 16 to 24 economically inactive females</t>
  </si>
  <si>
    <t>Aged 25 to 34 economically inactive females</t>
  </si>
  <si>
    <t>Aged 35 to 49 economically inactive females</t>
  </si>
  <si>
    <t>Aged 50 to 64 economically inactive females</t>
  </si>
  <si>
    <t>Aged 65 and over economically inactive females</t>
  </si>
  <si>
    <t>Aged 16 and over female economic inactivity rate (%)</t>
  </si>
  <si>
    <t>Aged 16 to 64 female economic inactivity rate (%)</t>
  </si>
  <si>
    <t>Aged 16 to 24 female economic inactivity rate (%)</t>
  </si>
  <si>
    <t>Aged 25 to 34 female economic inactivity rate (%)</t>
  </si>
  <si>
    <t>Aged 35 to 49 female economic inactivity rate (%)</t>
  </si>
  <si>
    <t>Aged 50 to 64 female economic inactivity rate (%)</t>
  </si>
  <si>
    <t>Aged 65 and over female economic inactivity rate (%)</t>
  </si>
  <si>
    <t>Employment by category, age 16 and over [Note 5]</t>
  </si>
  <si>
    <t>Numbers in employment include some who did not state whether they worked full or part time.</t>
  </si>
  <si>
    <t>'Other' includes government training schemes and unpaid family workers.</t>
  </si>
  <si>
    <t>Table 2.8a: Employment by category, age 16 and over</t>
  </si>
  <si>
    <t>Table 2.8b: Employment for males by category, age 16 and over</t>
  </si>
  <si>
    <t>Table 2.8c: Employment for females by category, age 16 and over</t>
  </si>
  <si>
    <t>Total aged 16 and over in employment</t>
  </si>
  <si>
    <t>Employees [note 13]</t>
  </si>
  <si>
    <t>Self Employed [note 13]</t>
  </si>
  <si>
    <t>Full-time worker [note 15]</t>
  </si>
  <si>
    <t>Part-time worker [note 15]</t>
  </si>
  <si>
    <t>Workers with second jobs</t>
  </si>
  <si>
    <t>Temporary employees [note 16]</t>
  </si>
  <si>
    <t>Temporary employees [note 16] as percentage of all employees (%)</t>
  </si>
  <si>
    <t>[s] The following columns are shaded in this row:  E</t>
  </si>
  <si>
    <t>Males aged 16 and over in employment</t>
  </si>
  <si>
    <t>Male employees [note 13]</t>
  </si>
  <si>
    <t>Male self employed [note 13]</t>
  </si>
  <si>
    <t xml:space="preserve"> Male 'Other'</t>
  </si>
  <si>
    <t>Male full-time worker [note 15]</t>
  </si>
  <si>
    <t>Male part-time worker [note 15]</t>
  </si>
  <si>
    <t>Male workers with second jobs</t>
  </si>
  <si>
    <t>Male temporary employees [note 16]</t>
  </si>
  <si>
    <t>Male temporary employees [note 16] as percentage of all employees (%)</t>
  </si>
  <si>
    <t>Females aged 16 and over in employment</t>
  </si>
  <si>
    <t>Female employees [note 13]</t>
  </si>
  <si>
    <t>Females self employed [note 13]</t>
  </si>
  <si>
    <t>Female 'Other'</t>
  </si>
  <si>
    <t>Female full-time worker [note 15]</t>
  </si>
  <si>
    <t>Female part-time worker [note 15]</t>
  </si>
  <si>
    <t>Female workers with second jobs</t>
  </si>
  <si>
    <t>Female temporary employees [note 16]</t>
  </si>
  <si>
    <t>Female temporary employees [note 16] as percentage of all employees (%)</t>
  </si>
  <si>
    <t>The total weekly hours worked is calculated by multiplying the total average hours worked by the number in employment.</t>
  </si>
  <si>
    <t>Table 2.9a: Actual weekly hours of work, age 16 and over</t>
  </si>
  <si>
    <t>Table 2.9b: Actual weekly hours of work, for males age 16 and over</t>
  </si>
  <si>
    <t>Table 2.9c: Actual weekly hours of work, for females age 16 and over</t>
  </si>
  <si>
    <t>Total weekly hours (millions)</t>
  </si>
  <si>
    <t>Total average hours</t>
  </si>
  <si>
    <t>Full-time average hours (in main job) [note 15]</t>
  </si>
  <si>
    <t>Part-time average hours (in main job) [note 15]</t>
  </si>
  <si>
    <t>Average hours of workers with second jobs</t>
  </si>
  <si>
    <t>Total weekly hours for males (millions)</t>
  </si>
  <si>
    <t>Total average hours for males</t>
  </si>
  <si>
    <t>Full-time average hours for males (in main job) [note 15]</t>
  </si>
  <si>
    <t>Part-time average hours for males (in main job) [note 15]</t>
  </si>
  <si>
    <t>Average hours of male workers with second jobs</t>
  </si>
  <si>
    <t>Total weekly hours for females (millions)</t>
  </si>
  <si>
    <t>Total average hours for females</t>
  </si>
  <si>
    <t>Full-time average hours for females (in main job) [note 15]</t>
  </si>
  <si>
    <t>Part-time average hours for females (in main job) [note 15]</t>
  </si>
  <si>
    <t>Average hours of female workers with second jobs</t>
  </si>
  <si>
    <t>Employment by age (numbers) and age-specific employment rates [Notes 5, 10]</t>
  </si>
  <si>
    <t>Employment rate for an age group = number employed in that age group / population of that age group.</t>
  </si>
  <si>
    <t>Table 2.10a: Employment by age (numbers) and age-specific employment rates</t>
  </si>
  <si>
    <t>Table 2.10b: Employment for males by age (numbers) and age-specific employment rates</t>
  </si>
  <si>
    <t>Table 2.10c: Employment for females by age (numbers) and age-specific employment rates</t>
  </si>
  <si>
    <t>Aged 16 and over total employed</t>
  </si>
  <si>
    <t>Aged 16 to 64 total employed</t>
  </si>
  <si>
    <t>Aged 16 to 24 total employed</t>
  </si>
  <si>
    <t>Aged 25 to 34 total employed</t>
  </si>
  <si>
    <t>Aged 35 to 49 total employed</t>
  </si>
  <si>
    <t>Aged 50 to 64 total employed</t>
  </si>
  <si>
    <t>Aged 65 and over total employed</t>
  </si>
  <si>
    <t>Aged 16 and over employment rate (%)</t>
  </si>
  <si>
    <t>Aged 16 to 64 employment rate (%)</t>
  </si>
  <si>
    <t>Aged 16 to 24 employment rate (%)</t>
  </si>
  <si>
    <t>Aged 25 to 34 employment rate (%)</t>
  </si>
  <si>
    <t>Aged 35 to 49 employment rate (%)</t>
  </si>
  <si>
    <t>Aged 50 to 64 employment rate (%)</t>
  </si>
  <si>
    <t>Aged 65 and over employment rate (%)</t>
  </si>
  <si>
    <t>Males aged 16 and over total employed</t>
  </si>
  <si>
    <t>Males aged 16 to 64 total employed</t>
  </si>
  <si>
    <t>Males aged 16 to 24 total employed</t>
  </si>
  <si>
    <t>Males aged 25 to 34 total employed</t>
  </si>
  <si>
    <t>Males aged 35 to 49 total employed</t>
  </si>
  <si>
    <t>Males aged 50 to 64 total employed</t>
  </si>
  <si>
    <t>Males aged 65 and over total employed</t>
  </si>
  <si>
    <t>Males aged 16 and over employment rate (%)</t>
  </si>
  <si>
    <t>Males aged 16 to 64 employment rate (%)</t>
  </si>
  <si>
    <t>Males aged 16 to 24 employment rate (%)</t>
  </si>
  <si>
    <t>Males aged 25 to 34 employment rate (%)</t>
  </si>
  <si>
    <t>Males aged 35 to 49 employment rate (%)</t>
  </si>
  <si>
    <t>Males aged 50 to 64 employment rate (%)</t>
  </si>
  <si>
    <t>Males aged 65 and over employment rate (%)</t>
  </si>
  <si>
    <t>Females aged 16 and over total employed</t>
  </si>
  <si>
    <t>Females aged 16 to 64 total employed</t>
  </si>
  <si>
    <t>Females aged 16 to 24 total employed</t>
  </si>
  <si>
    <t>Females aged 25 to 34 total employed</t>
  </si>
  <si>
    <t>Females aged 35 to 49 total employed</t>
  </si>
  <si>
    <t>Females aged 50 to 64 total employed</t>
  </si>
  <si>
    <t>Females aged 65 and over total employed</t>
  </si>
  <si>
    <t>Females aged 16 and over employment rate (%)</t>
  </si>
  <si>
    <t>Females aged 16 to 64 employment rate (%)</t>
  </si>
  <si>
    <t>Females aged 16 to 24 employment rate (%)</t>
  </si>
  <si>
    <t>Females aged 25 to 34 employment rate (%)</t>
  </si>
  <si>
    <t>Females aged 35 to 49 employment rate (%)</t>
  </si>
  <si>
    <t>Females aged 50 to 64 employment rate (%)</t>
  </si>
  <si>
    <t>Females aged 65 and over employment rate (%)</t>
  </si>
  <si>
    <t>Table 2.11: Unemployment by age (numbers) and age-specific unemployment rates [Notes 6, 11]</t>
  </si>
  <si>
    <t>This worksheet contains 1 table. Additional notes referenced here are on the notes sheet.</t>
  </si>
  <si>
    <t>Unemployment rate for an age band = number unemployed in that age band / population of economically active people in that age band.</t>
  </si>
  <si>
    <t>Aged 16 and over total unemployed</t>
  </si>
  <si>
    <t>Aged 16 to 24 total unemployed</t>
  </si>
  <si>
    <t>Aged 25 to 34 total unemployed</t>
  </si>
  <si>
    <t>Aged 35 to 49 total unemployed</t>
  </si>
  <si>
    <t>Aged 50 to 64 total unemployed</t>
  </si>
  <si>
    <t>Aged 65 and over total unemployed</t>
  </si>
  <si>
    <t>Aged 16 and over unemployment rate (%)</t>
  </si>
  <si>
    <t>Aged 16 to 24 unemployment rate (%)</t>
  </si>
  <si>
    <t>Aged 25 to 34 unemployment rate (%)</t>
  </si>
  <si>
    <t>Aged 35 to 49 unemployment rate (%)</t>
  </si>
  <si>
    <t>Aged 50 to 64 unemployment rate (%)</t>
  </si>
  <si>
    <t>Aged 65 and over unemployment rate (%)</t>
  </si>
  <si>
    <t>[d]</t>
  </si>
  <si>
    <t xml:space="preserve">[s] The following columns are shaded in this row:  C D E F  I J K L </t>
  </si>
  <si>
    <t>[s] The following columns are shaded in this row:  C D E F G I J K L M</t>
  </si>
  <si>
    <t>Table 2.12: Unemployment by duration, age 16 and over [Notes 6, 19]</t>
  </si>
  <si>
    <t>Total unemployed includes some who did not state the duration of unemployment.</t>
  </si>
  <si>
    <t>Long term unemployed as percentage of total = number unemployed for over 12 months / total unemployed age 16 and over.</t>
  </si>
  <si>
    <t>Up to 6 months unemployed</t>
  </si>
  <si>
    <t>6 to 12 months unemployed</t>
  </si>
  <si>
    <t>Over 12 months unemployed</t>
  </si>
  <si>
    <t>Over 24 months unemployed</t>
  </si>
  <si>
    <t>Long term unemployed as a percentage of total (%)</t>
  </si>
  <si>
    <t>[s] The following columns are shaded in this row:   D E F G</t>
  </si>
  <si>
    <t>[s] The following columns are shaded in this row:  C D E F G</t>
  </si>
  <si>
    <t>Table 2.13: Seasonally adjusted regional LFS estimates</t>
  </si>
  <si>
    <t>This worksheet contains 1 table of data. Explanatory notes are below and the notes referenced above can be found on the notes sheet.</t>
  </si>
  <si>
    <t>Employment and economic inactivity rates are based on working age population (16 to 64); unemployment rates are based on age 16 and over population.</t>
  </si>
  <si>
    <t>Change on year refers to percentage point change of respective rate.</t>
  </si>
  <si>
    <t>Job density indicator is the total number of jobs in an area divided by the resident population of working age in that area in 2022.</t>
  </si>
  <si>
    <t>Region</t>
  </si>
  <si>
    <t>Economic inactivity rate</t>
  </si>
  <si>
    <t>Economic inactivity rate annual change</t>
  </si>
  <si>
    <t>Employment rate</t>
  </si>
  <si>
    <t>Employment rate annual change</t>
  </si>
  <si>
    <t>Unemployment rate</t>
  </si>
  <si>
    <t>Unemployment rate annual change</t>
  </si>
  <si>
    <t>Job density indicator</t>
  </si>
  <si>
    <t>North East</t>
  </si>
  <si>
    <t>26.0</t>
  </si>
  <si>
    <t xml:space="preserve"> 0.8</t>
  </si>
  <si>
    <t>70.3</t>
  </si>
  <si>
    <t>-1.5</t>
  </si>
  <si>
    <t>5.0</t>
  </si>
  <si>
    <t xml:space="preserve"> 0.9</t>
  </si>
  <si>
    <t>0.74</t>
  </si>
  <si>
    <t xml:space="preserve">North West </t>
  </si>
  <si>
    <t>22.9</t>
  </si>
  <si>
    <t>-0.8</t>
  </si>
  <si>
    <t>73.9</t>
  </si>
  <si>
    <t xml:space="preserve"> 1.2</t>
  </si>
  <si>
    <t>4.2</t>
  </si>
  <si>
    <t>-0.5</t>
  </si>
  <si>
    <t>0.84</t>
  </si>
  <si>
    <t>Yorkshire &amp; the Humber</t>
  </si>
  <si>
    <t>24.8</t>
  </si>
  <si>
    <t xml:space="preserve"> 1.6</t>
  </si>
  <si>
    <t>72.2</t>
  </si>
  <si>
    <t>-1.9</t>
  </si>
  <si>
    <t>4.0</t>
  </si>
  <si>
    <t xml:space="preserve"> 0.6</t>
  </si>
  <si>
    <t>0.82</t>
  </si>
  <si>
    <t>East Midlands</t>
  </si>
  <si>
    <t>21.2</t>
  </si>
  <si>
    <t>-1.1</t>
  </si>
  <si>
    <t>75.5</t>
  </si>
  <si>
    <t xml:space="preserve"> 1.7</t>
  </si>
  <si>
    <t>-1.0</t>
  </si>
  <si>
    <t>0.81</t>
  </si>
  <si>
    <t>West Midlands</t>
  </si>
  <si>
    <t>22.0</t>
  </si>
  <si>
    <t>-0.9</t>
  </si>
  <si>
    <t>74.3</t>
  </si>
  <si>
    <t>4.3</t>
  </si>
  <si>
    <t xml:space="preserve"> 0.3</t>
  </si>
  <si>
    <t>0.83</t>
  </si>
  <si>
    <t xml:space="preserve">East </t>
  </si>
  <si>
    <t>18.5</t>
  </si>
  <si>
    <t>-2.2</t>
  </si>
  <si>
    <t>78.0</t>
  </si>
  <si>
    <t>London</t>
  </si>
  <si>
    <t>20.8</t>
  </si>
  <si>
    <t>-0.1</t>
  </si>
  <si>
    <t>6.1</t>
  </si>
  <si>
    <t xml:space="preserve"> 2.1</t>
  </si>
  <si>
    <t>1.07</t>
  </si>
  <si>
    <t>South East</t>
  </si>
  <si>
    <t>19.0</t>
  </si>
  <si>
    <t xml:space="preserve"> 0.2</t>
  </si>
  <si>
    <t>77.8</t>
  </si>
  <si>
    <t>-0.4</t>
  </si>
  <si>
    <t>3.9</t>
  </si>
  <si>
    <t>0.87</t>
  </si>
  <si>
    <t>South West</t>
  </si>
  <si>
    <t>17.9</t>
  </si>
  <si>
    <t>-2.7</t>
  </si>
  <si>
    <t>78.8</t>
  </si>
  <si>
    <t xml:space="preserve"> 1.8</t>
  </si>
  <si>
    <t xml:space="preserve"> 1.1</t>
  </si>
  <si>
    <t>0.89</t>
  </si>
  <si>
    <t>England</t>
  </si>
  <si>
    <t>21.0</t>
  </si>
  <si>
    <t>-0.6</t>
  </si>
  <si>
    <t>75.4</t>
  </si>
  <si>
    <t xml:space="preserve"> 0.1</t>
  </si>
  <si>
    <t>4.5</t>
  </si>
  <si>
    <t>0.88</t>
  </si>
  <si>
    <t>Wales</t>
  </si>
  <si>
    <t>25.7</t>
  </si>
  <si>
    <t>-0.7</t>
  </si>
  <si>
    <t>70.0</t>
  </si>
  <si>
    <t>5.4</t>
  </si>
  <si>
    <t xml:space="preserve"> 2.2</t>
  </si>
  <si>
    <t>0.78</t>
  </si>
  <si>
    <t>Scotland</t>
  </si>
  <si>
    <t>22.8</t>
  </si>
  <si>
    <t>74.2</t>
  </si>
  <si>
    <t xml:space="preserve"> 0.7</t>
  </si>
  <si>
    <t>3.8</t>
  </si>
  <si>
    <t>Great Britain</t>
  </si>
  <si>
    <t>21.4</t>
  </si>
  <si>
    <t>75.0</t>
  </si>
  <si>
    <t xml:space="preserve">N Ireland </t>
  </si>
  <si>
    <t>26.6</t>
  </si>
  <si>
    <t xml:space="preserve"> 1.3</t>
  </si>
  <si>
    <t>72.1</t>
  </si>
  <si>
    <t>1.6</t>
  </si>
  <si>
    <t>0.79</t>
  </si>
  <si>
    <t>United Kingdom</t>
  </si>
  <si>
    <t>21.5</t>
  </si>
  <si>
    <t>74.9</t>
  </si>
  <si>
    <t>4.4</t>
  </si>
  <si>
    <t xml:space="preserve"> 0.5</t>
  </si>
  <si>
    <t>Table 2.48: Confidence intervals of Northern Ireland LFS estimates</t>
  </si>
  <si>
    <t>This sheet contains 1 table of data. Explanatory notes are below and the notes referenced above are in the notes table on the notes sheet.</t>
  </si>
  <si>
    <t>The sampling variability estimates are calculated on non seasonally adjusted data.</t>
  </si>
  <si>
    <t>October-December 2024</t>
  </si>
  <si>
    <t>Lower limit</t>
  </si>
  <si>
    <t>LFS estimate</t>
  </si>
  <si>
    <t>Upper limit</t>
  </si>
  <si>
    <t>Change in lower limit</t>
  </si>
  <si>
    <t>Change in LFS estimate</t>
  </si>
  <si>
    <t>Change in upper limit</t>
  </si>
  <si>
    <t>In employment</t>
  </si>
  <si>
    <t>Unemployment</t>
  </si>
  <si>
    <t>1.1</t>
  </si>
  <si>
    <t>Economic activity rate</t>
  </si>
  <si>
    <t>Economically inactive</t>
  </si>
  <si>
    <t>Table 2.49: Seasonally adjusted sampling variability of Northern Ireland LFS estimates</t>
  </si>
  <si>
    <t>Labour market status</t>
  </si>
  <si>
    <t>Estimate</t>
  </si>
  <si>
    <t>Confidence interval: estimate</t>
  </si>
  <si>
    <t>Change over quarter</t>
  </si>
  <si>
    <t>Confidence interval: quarterly change</t>
  </si>
  <si>
    <t>Change over year</t>
  </si>
  <si>
    <t>Confidence interval: annual change</t>
  </si>
  <si>
    <t>Confidence interval around change</t>
  </si>
  <si>
    <t>Unemployment (age 16 and over)</t>
  </si>
  <si>
    <t>+/- 5,000</t>
  </si>
  <si>
    <t>+/- 4,000</t>
  </si>
  <si>
    <t>+/- 7,000</t>
  </si>
  <si>
    <t>Employment (age 16 and over)</t>
  </si>
  <si>
    <t>+/- 22,000</t>
  </si>
  <si>
    <t>+/- 19,000</t>
  </si>
  <si>
    <t>+/- 29,000</t>
  </si>
  <si>
    <t>+/- 31,000</t>
  </si>
  <si>
    <t>Economically inactive (age 16 and over)</t>
  </si>
  <si>
    <t>+/- 18,000</t>
  </si>
  <si>
    <t>+/- 28,000</t>
  </si>
  <si>
    <t>+/- 30,000</t>
  </si>
  <si>
    <t>Unemployment rate (age 16 and over)</t>
  </si>
  <si>
    <t>1.6%</t>
  </si>
  <si>
    <t>+/- 0.6pps</t>
  </si>
  <si>
    <t>-0.1pps</t>
  </si>
  <si>
    <t>+/- 0.5pps</t>
  </si>
  <si>
    <t>-0.7pps</t>
  </si>
  <si>
    <t>+/- 0.8pps</t>
  </si>
  <si>
    <t>Employment rate (aged 16 to 64)</t>
  </si>
  <si>
    <t>72.1%</t>
  </si>
  <si>
    <t>+/- 1.8pps</t>
  </si>
  <si>
    <t>0.1pps</t>
  </si>
  <si>
    <t>+/- 1.4pps</t>
  </si>
  <si>
    <t>-0.8pps</t>
  </si>
  <si>
    <t>+/- 2.3pps</t>
  </si>
  <si>
    <t>+/- 2.5pps</t>
  </si>
  <si>
    <t>Economic inactivity rate (aged 16 to 64)</t>
  </si>
  <si>
    <t>26.6%</t>
  </si>
  <si>
    <t>1.3pps</t>
  </si>
  <si>
    <t>+/- 2.4pps</t>
  </si>
  <si>
    <t>Notes and definitions</t>
  </si>
  <si>
    <t>Note reference</t>
  </si>
  <si>
    <t>Note or definition</t>
  </si>
  <si>
    <t>Note 1: publication threshold</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</si>
  <si>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</si>
  <si>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Note 2: disclosure</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</si>
  <si>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</si>
  <si>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Note 3: rolling monthly quarters</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</si>
  <si>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</si>
  <si>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Note 4: population</t>
  </si>
  <si>
    <t>Population figures are underlying population estimates and are therefore not seasonally adjusted.</t>
  </si>
  <si>
    <t>Note 5: in employment</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</si>
  <si>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</si>
  <si>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Note 6: unemployment</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</si>
  <si>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</si>
  <si>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Note 7: economically active</t>
  </si>
  <si>
    <t>People age 16 and over who are either in employment or unemployed.</t>
  </si>
  <si>
    <t>Note 8: economically inactive</t>
  </si>
  <si>
    <t>People who are neither in employment nor unemployed. This group includes, for example, all those who were looking after a home or retired. Although most LFS analyses is for the 16 plus population, this group would also include all people aged under 16.</t>
  </si>
  <si>
    <t>Note 9: economic activity rate</t>
  </si>
  <si>
    <t>The economic activity rate is calculated by dividing the number economically active by the population.</t>
  </si>
  <si>
    <t>Note 10: employment rate</t>
  </si>
  <si>
    <t>The employment rate is calculated by dividing the number in employment by the population.</t>
  </si>
  <si>
    <t>Note 11: unemployment rate</t>
  </si>
  <si>
    <t>The unemployment rate is calculated by dividing the number unemployed by the number economically active.</t>
  </si>
  <si>
    <t>Note 12: inactivity rate</t>
  </si>
  <si>
    <t>The economic inactivity rate is calculated by dividing the number economically inactive by the population.</t>
  </si>
  <si>
    <t>Note 13: employees</t>
  </si>
  <si>
    <t>The division between employees and self-employed is based on survey respondents' own assessment of their employment status. Note that there are revisions to the component employee and self-employment series back to Spring 1992. These arise from improvements to the LFS editing procedures, based on the SOC 2000 Occupational Classification, which allow data edits to be removed which previously re-classified some self-employed as employees.</t>
  </si>
  <si>
    <t>Note 14: unpaid family workers</t>
  </si>
  <si>
    <t>The separate identification of this group in the LFS is in accordance with international recommendations. It comprises of persons doing unpaid work for a business they own or for a business that a relative owns.</t>
  </si>
  <si>
    <t>Note 15: full or part time</t>
  </si>
  <si>
    <t>The classification of employees, self-employed, those on government work-related training programmes and unpaid family workers in their main job as full-time or part-time is on the basis of self-assessment. People on Government supported training and employment programmes who are at college in the survey reference week are classified, by convention, as part-time.</t>
  </si>
  <si>
    <t>Note 16: temporary employees</t>
  </si>
  <si>
    <t>These are defined as those employees who say that their main job is non permanent in one of the following ways: fixed period contract; agency temping; casual work; seasonal work; other temporary work.</t>
  </si>
  <si>
    <t>Note 17: working age</t>
  </si>
  <si>
    <t>Working age is taken as ages 16 to 64 for both males and females.</t>
  </si>
  <si>
    <t>Note 18: discouraged workers</t>
  </si>
  <si>
    <t>This is a sub-group of the economically inactive population, defined as those neither in employment nor unemployed who said they would like a job and whose main reason for not seeking work was because they believed there were no jobs available.</t>
  </si>
  <si>
    <t>Note 19: duration of unemployment</t>
  </si>
  <si>
    <t>Duration of unemployment is defined as the shorter of the following two periods: (a) duration of active search for work; and (b) length of time since employment.  The short-term unemployed are those people who have been unemployed for under 1 year while the long-term unemployed are defined as those who have been unemployed for 1 year or more.</t>
  </si>
  <si>
    <t>Note 20: LFS revisions</t>
  </si>
  <si>
    <t>LFS microdata are routinely revised to incorporate the latest population estimates. Revisions were published in March 2019 (affecting LFS data from June-August 2011 to October-December 2018), October 2020 (affecting data for January-March 2020 to May-July 2020), July 2021 (affecting data from January-March 2020 to February-April 2021), to include new population weights using PAYE Real-Time Information data, June 2022 (affecting LFS data from January-March 2020 to January-March 2022) to include new population weights using PAYE Real-Time Information and with the introduction of the non-response bias adjustment to Northern Ireland data and February 2024 (affecting data from July-September 2022 to September-November 2023) to incorporate the latest estimates of the size and composition of the UK population. The latest reweighting was introduced in December 2024, affecting data from January-March 2019 to July-September 2024, to make use of more recent population estimates</t>
  </si>
  <si>
    <t>An overview of the impact of these reweightings on estimates of unemployment, employment and economic inactivity is available on Background Information page on the NISRA website:</t>
  </si>
  <si>
    <t>Note 21: revisions link</t>
  </si>
  <si>
    <t>Note 22: sampling</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</si>
  <si>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</si>
  <si>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Revisions policies for labour market statistics</t>
  </si>
  <si>
    <t>0.0pps</t>
  </si>
  <si>
    <t>873,000</t>
  </si>
  <si>
    <t>-31,000</t>
  </si>
  <si>
    <t>-14,000</t>
  </si>
  <si>
    <t>0,000</t>
  </si>
  <si>
    <t>0.0</t>
  </si>
  <si>
    <t>58.2</t>
  </si>
  <si>
    <t>59.6</t>
  </si>
  <si>
    <t>61.1</t>
  </si>
  <si>
    <t>-2.9</t>
  </si>
  <si>
    <t>0.8</t>
  </si>
  <si>
    <t>638,000</t>
  </si>
  <si>
    <t>Table 2.14: Sampling variability of regional and UK LFS estimates</t>
  </si>
  <si>
    <t>Employment rates are based on working age population (16 to 64); unemployment rates are based on age 16 and over population.</t>
  </si>
  <si>
    <t>Employment rate 95% confidence interval</t>
  </si>
  <si>
    <t>Unemployment rate 95% confidence interval</t>
  </si>
  <si>
    <t>±0.5</t>
  </si>
  <si>
    <t>±0.3</t>
  </si>
  <si>
    <t>±2.4</t>
  </si>
  <si>
    <t>±1.4</t>
  </si>
  <si>
    <t>±1.6</t>
  </si>
  <si>
    <t>±0.8</t>
  </si>
  <si>
    <t>±1.8</t>
  </si>
  <si>
    <t>±0.9</t>
  </si>
  <si>
    <t>±1.7</t>
  </si>
  <si>
    <t>±1.9</t>
  </si>
  <si>
    <t>±1.0</t>
  </si>
  <si>
    <t>±0.7</t>
  </si>
  <si>
    <t>±2.9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</si>
</sst>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rgb="FF000000"/>
      <name val="Arial"/>
    </font>
    <font>
      <u/>
      <sz val="12"/>
      <color theme="10"/>
      <name val="Arial"/>
      <family val="2"/>
    </font>
    <font>
      <b/>
      <sz val="15"/>
      <color rgb="FF000000"/>
      <name val="Arial"/>
      <family val="2"/>
    </font>
    <font>
      <b/>
      <sz val="12"/>
      <color rgb="FF000000"/>
      <name val="Arial"/>
      <family val="2"/>
    </font>
    <font>
      <b/>
      <sz val="15"/>
      <color rgb="FF000000"/>
      <name val="Arial"/>
      <family val="2"/>
    </font>
    <font>
      <b/>
      <sz val="12"/>
      <color rgb="FF000000"/>
      <name val="Arial"/>
      <family val="2"/>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cellStyleXfs>
  <cellXfs count="20">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2" fontId="0" fillId="0" borderId="0" xfId="0" applyNumberFormat="1" applyAlignment="1">
      <alignment horizontal="right"/>
    </xf>
    <xf numFmtId="0" fontId="0" fillId="0" borderId="0" xfId="0" applyAlignment="1">
      <alignment horizontal="right"/>
    </xf>
    <xf numFmtId="0" fontId="1" fillId="0" borderId="0" xfId="0" applyFont="1" applyAlignment="1">
      <alignment wrapText="1"/>
    </xf>
    <xf numFmtId="49" fontId="0" fillId="0" borderId="0" xfId="0" applyNumberFormat="1" applyAlignment="1">
      <alignment horizontal="right"/>
    </xf>
    <xf numFmtId="0" fontId="4" fillId="0" borderId="0" xfId="0" applyFont="1"/>
    <xf numFmtId="0" fontId="5" fillId="0" borderId="0" xfId="0" applyFont="1"/>
    <xf numFmtId="0" fontId="5" fillId="0" borderId="0" xfId="0" applyFont="1" applyAlignment="1">
      <alignment horizontal="left" wrapText="1"/>
    </xf>
    <xf numFmtId="0" fontId="5" fillId="0" borderId="0" xfId="0" applyFont="1" applyAlignment="1">
      <alignment horizontal="right" wrapText="1"/>
    </xf>
  </cellXfs>
  <cellStyles count="1">
    <cellStyle name="Normal" xfId="0" builtinId="0"/>
  </cellStyles>
  <dxfs count="6">
    <dxf>
      <fill>
        <patternFill patternType="solid">
          <fgColor indexed="64"/>
          <bgColor rgb="FFFF0000"/>
        </patternFill>
      </fill>
      <alignment horizontal="right" vertical="bottom" textRotation="0" wrapText="0" indent="0" justifyLastLine="0" shrinkToFit="0" readingOrder="0"/>
    </dxf>
    <dxf>
      <fill>
        <patternFill patternType="solid">
          <fgColor indexed="64"/>
          <bgColor rgb="FFFF0000"/>
        </patternFill>
      </fill>
      <alignment horizontal="right" vertical="bottom" textRotation="0" wrapText="0" indent="0" justifyLastLine="0" shrinkToFit="0" readingOrder="0"/>
    </dxf>
    <dxf>
      <fill>
        <patternFill patternType="solid">
          <fgColor indexed="64"/>
          <bgColor rgb="FFFF0000"/>
        </patternFill>
      </fill>
      <alignment horizontal="right" vertical="bottom" textRotation="0" wrapText="0" indent="0" justifyLastLine="0" shrinkToFit="0" readingOrder="0"/>
    </dxf>
    <dxf>
      <fill>
        <patternFill patternType="solid">
          <fgColor indexed="64"/>
          <bgColor rgb="FFFF0000"/>
        </patternFill>
      </fill>
      <alignment horizontal="right" vertical="bottom" textRotation="0" wrapText="0" indent="0" justifyLastLine="0" shrinkToFit="0" readingOrder="0"/>
    </dxf>
    <dxf>
      <fill>
        <patternFill patternType="solid">
          <fgColor indexed="64"/>
          <bgColor rgb="FFFF0000"/>
        </patternFill>
      </fill>
      <alignment horizontal="right" vertical="bottom" textRotation="0" wrapText="0" indent="0" justifyLastLine="0" shrinkToFit="0" readingOrder="0"/>
    </dxf>
    <dxf>
      <fill>
        <patternFill patternType="solid">
          <fgColor indexed="64"/>
          <bgColor rgb="FFFF0000"/>
        </patternFill>
      </fill>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37"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msa" displayName="lmsa" ref="A7:AC18" totalsRowShown="0">
  <tableColumns count="29">
    <tableColumn id="1" xr3:uid="{00000000-0010-0000-0100-000001000000}" name="Rolling monthly quarter [note 3]"/>
    <tableColumn id="2" xr3:uid="{00000000-0010-0000-0100-000002000000}" name="Age 16 and over population [note 4]"/>
    <tableColumn id="3" xr3:uid="{00000000-0010-0000-0100-000003000000}" name="Total economically active [note 7]"/>
    <tableColumn id="4" xr3:uid="{00000000-0010-0000-0100-000004000000}" name="Total in employment [note 5]"/>
    <tableColumn id="5" xr3:uid="{00000000-0010-0000-0100-000005000000}" name="Unemployed [note 6]"/>
    <tableColumn id="6" xr3:uid="{00000000-0010-0000-0100-000006000000}" name="Economically inactive [note 8]"/>
    <tableColumn id="7" xr3:uid="{00000000-0010-0000-0100-000007000000}" name="Activity rate [note 9] (%)"/>
    <tableColumn id="8" xr3:uid="{00000000-0010-0000-0100-000008000000}" name="Employment rate [note 10] (%)"/>
    <tableColumn id="9" xr3:uid="{00000000-0010-0000-0100-000009000000}" name="Unemployment rate [note 11] (%)"/>
    <tableColumn id="10" xr3:uid="{00000000-0010-0000-0100-00000A000000}" name="Inactivity rate [note 12] (%)"/>
    <tableColumn id="11" xr3:uid="{00000000-0010-0000-0100-00000B000000}" name="Male population Age 16 and over [note 4]"/>
    <tableColumn id="12" xr3:uid="{00000000-0010-0000-0100-00000C000000}" name="Males economically active [note 7]"/>
    <tableColumn id="13" xr3:uid="{00000000-0010-0000-0100-00000D000000}" name="Males in employment [note 5]"/>
    <tableColumn id="14" xr3:uid="{00000000-0010-0000-0100-00000E000000}" name="Males unemployed [note 6]"/>
    <tableColumn id="15" xr3:uid="{00000000-0010-0000-0100-00000F000000}" name="Males economically inactive [note 8]"/>
    <tableColumn id="16" xr3:uid="{00000000-0010-0000-0100-000010000000}" name="Male activity rate [note 9] (%)"/>
    <tableColumn id="17" xr3:uid="{00000000-0010-0000-0100-000011000000}" name="Male employment rate [note 10] (%)"/>
    <tableColumn id="18" xr3:uid="{00000000-0010-0000-0100-000012000000}" name="Male unemployment rate [note 11] (%)"/>
    <tableColumn id="19" xr3:uid="{00000000-0010-0000-0100-000013000000}" name="Male inactivity rate [note 12] (%)"/>
    <tableColumn id="20" xr3:uid="{00000000-0010-0000-0100-000014000000}" name="Female population Age 16 and over [note 4]"/>
    <tableColumn id="21" xr3:uid="{00000000-0010-0000-0100-000015000000}" name="Females economically active [note 7]"/>
    <tableColumn id="22" xr3:uid="{00000000-0010-0000-0100-000016000000}" name="Females in employment [note 5]"/>
    <tableColumn id="23" xr3:uid="{00000000-0010-0000-0100-000017000000}" name="Females unemployed [note 6]"/>
    <tableColumn id="24" xr3:uid="{00000000-0010-0000-0100-000018000000}" name="Females economically inactive [note 8]"/>
    <tableColumn id="25" xr3:uid="{00000000-0010-0000-0100-000019000000}" name="Female activity rate [note 9] (%)"/>
    <tableColumn id="26" xr3:uid="{00000000-0010-0000-0100-00001A000000}" name="Female employment rate [note 10] (%)"/>
    <tableColumn id="27" xr3:uid="{00000000-0010-0000-0100-00001B000000}" name="Female unemployment rate [note 11] (%)"/>
    <tableColumn id="28" xr3:uid="{00000000-0010-0000-0100-00001C000000}" name="Female inactivity rate [note 12] (%)"/>
    <tableColumn id="29" xr3:uid="{00000000-0010-0000-0100-00001D000000}" name="Small sample size cells [note 22]"/>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msb" displayName="lmsb" ref="A21:AC32" totalsRowShown="0">
  <tableColumns count="29">
    <tableColumn id="1" xr3:uid="{00000000-0010-0000-0200-000001000000}" name="Rolling monthly quarter [note 3]"/>
    <tableColumn id="2" xr3:uid="{00000000-0010-0000-0200-000002000000}" name="Aged 16 to 64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tableColumn id="10" xr3:uid="{00000000-0010-0000-0200-00000A000000}" name="Inactivity rate [note 12] (%)"/>
    <tableColumn id="11" xr3:uid="{00000000-0010-0000-0200-00000B000000}" name="Male population Age 16 and over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 16 and over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_2a" displayName="table_2_2a" ref="A7:AC18" totalsRowShown="0">
  <tableColumns count="29">
    <tableColumn id="1" xr3:uid="{00000000-0010-0000-0300-000001000000}" name="Rolling monthly quarter [note 3]"/>
    <tableColumn id="2" xr3:uid="{00000000-0010-0000-0300-000002000000}" name="Age 16 and over population [note 4]"/>
    <tableColumn id="3" xr3:uid="{00000000-0010-0000-0300-000003000000}" name="Total economically active [note 7]"/>
    <tableColumn id="4" xr3:uid="{00000000-0010-0000-0300-000004000000}" name="Total in employment [note 5]"/>
    <tableColumn id="5" xr3:uid="{00000000-0010-0000-0300-000005000000}" name="Unemployed [note 6]"/>
    <tableColumn id="6" xr3:uid="{00000000-0010-0000-0300-000006000000}" name="Economically inactive [note 8]"/>
    <tableColumn id="7" xr3:uid="{00000000-0010-0000-0300-000007000000}" name="Activity rate [note 9] (%)"/>
    <tableColumn id="8" xr3:uid="{00000000-0010-0000-0300-000008000000}" name="Employment rate [note 10] (%)"/>
    <tableColumn id="9" xr3:uid="{00000000-0010-0000-0300-000009000000}" name="Unemployment rate [note 11] (%) "/>
    <tableColumn id="10" xr3:uid="{00000000-0010-0000-0300-00000A000000}" name="Inactivity rate [note 12] (%)"/>
    <tableColumn id="11" xr3:uid="{00000000-0010-0000-0300-00000B000000}" name="Male population aged 16 and over [note 4]"/>
    <tableColumn id="12" xr3:uid="{00000000-0010-0000-0300-00000C000000}" name="Males economically active [note 7]"/>
    <tableColumn id="13" xr3:uid="{00000000-0010-0000-0300-00000D000000}" name="Males in employment [note 5]"/>
    <tableColumn id="14" xr3:uid="{00000000-0010-0000-0300-00000E000000}" name="Males unemployed [note 6]"/>
    <tableColumn id="15" xr3:uid="{00000000-0010-0000-0300-00000F000000}" name="Males economically inactive [note 8]"/>
    <tableColumn id="16" xr3:uid="{00000000-0010-0000-0300-000010000000}" name="Male activity rate [note 9] (%)"/>
    <tableColumn id="17" xr3:uid="{00000000-0010-0000-0300-000011000000}" name="Male employment rate [note 10] (%)"/>
    <tableColumn id="18" xr3:uid="{00000000-0010-0000-0300-000012000000}" name="Male unemployment rate [note 11] (%)"/>
    <tableColumn id="19" xr3:uid="{00000000-0010-0000-0300-000013000000}" name="Male inactivity rate [note 12] (%)"/>
    <tableColumn id="20" xr3:uid="{00000000-0010-0000-0300-000014000000}" name="Female population aged 16 and over [note 4]"/>
    <tableColumn id="21" xr3:uid="{00000000-0010-0000-0300-000015000000}" name="Females economically active [note 7]"/>
    <tableColumn id="22" xr3:uid="{00000000-0010-0000-0300-000016000000}" name="Females in employment [note 5]"/>
    <tableColumn id="23" xr3:uid="{00000000-0010-0000-0300-000017000000}" name="Females unemployed [note 6]"/>
    <tableColumn id="24" xr3:uid="{00000000-0010-0000-0300-000018000000}" name="Females economically inactive [note 8]"/>
    <tableColumn id="25" xr3:uid="{00000000-0010-0000-0300-000019000000}" name="Female activity rate [note 9] (%)"/>
    <tableColumn id="26" xr3:uid="{00000000-0010-0000-0300-00001A000000}" name="Female employment rate [note 10] (%)"/>
    <tableColumn id="27" xr3:uid="{00000000-0010-0000-0300-00001B000000}" name="Female unemployment rate [note 11] (%) "/>
    <tableColumn id="28" xr3:uid="{00000000-0010-0000-0300-00001C000000}" name="Female inactivity rate [note 12] (%)"/>
    <tableColumn id="29" xr3:uid="{00000000-0010-0000-0300-00001D000000}" name="Small sample size cells [note 22]"/>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2_2b" displayName="table_2_2b" ref="A21:AC32" totalsRowShown="0">
  <tableColumns count="29">
    <tableColumn id="1" xr3:uid="{00000000-0010-0000-0400-000001000000}" name="Rolling monthly quarter [note 3]"/>
    <tableColumn id="2" xr3:uid="{00000000-0010-0000-0400-000002000000}" name="Aged 16 to 64 population [note 4]"/>
    <tableColumn id="3" xr3:uid="{00000000-0010-0000-0400-000003000000}" name="Total economically active [note 7]"/>
    <tableColumn id="4" xr3:uid="{00000000-0010-0000-0400-000004000000}" name="Total in employment [note 5]"/>
    <tableColumn id="5" xr3:uid="{00000000-0010-0000-0400-000005000000}" name="Unemployed [note 6]"/>
    <tableColumn id="6" xr3:uid="{00000000-0010-0000-0400-000006000000}" name="Economically inactive [note 8]"/>
    <tableColumn id="7" xr3:uid="{00000000-0010-0000-0400-000007000000}" name="Activity rate [note 9] (%)"/>
    <tableColumn id="8" xr3:uid="{00000000-0010-0000-0400-000008000000}" name="Employment rate [note 10] (%)"/>
    <tableColumn id="9" xr3:uid="{00000000-0010-0000-0400-000009000000}" name="Unemployment rate [note 11] (%) "/>
    <tableColumn id="10" xr3:uid="{00000000-0010-0000-0400-00000A000000}" name="Inactivity rate [note 12] (%)"/>
    <tableColumn id="11" xr3:uid="{00000000-0010-0000-0400-00000B000000}" name="Male population aged 16 to 64 [note 4]"/>
    <tableColumn id="12" xr3:uid="{00000000-0010-0000-0400-00000C000000}" name="Males economically active [note 7]"/>
    <tableColumn id="13" xr3:uid="{00000000-0010-0000-0400-00000D000000}" name="Males in employment [note 5]"/>
    <tableColumn id="14" xr3:uid="{00000000-0010-0000-0400-00000E000000}" name="Males unemployed [note 6]"/>
    <tableColumn id="15" xr3:uid="{00000000-0010-0000-0400-00000F000000}" name="Males economically inactive [note 8]"/>
    <tableColumn id="16" xr3:uid="{00000000-0010-0000-0400-000010000000}" name="Male activity rate [note 9] (%)"/>
    <tableColumn id="17" xr3:uid="{00000000-0010-0000-0400-000011000000}" name="Male employment rate [note 10] (%)"/>
    <tableColumn id="18" xr3:uid="{00000000-0010-0000-0400-000012000000}" name="Male unemployment rate [note 11] (%)"/>
    <tableColumn id="19" xr3:uid="{00000000-0010-0000-0400-000013000000}" name="Male inactivity rate [note 12] (%)"/>
    <tableColumn id="20" xr3:uid="{00000000-0010-0000-0400-000014000000}" name="Female population aged 16 to 64 [note 4]"/>
    <tableColumn id="21" xr3:uid="{00000000-0010-0000-0400-000015000000}" name="Females economically active [note 7]"/>
    <tableColumn id="22" xr3:uid="{00000000-0010-0000-0400-000016000000}" name="Females in employment [note 5]"/>
    <tableColumn id="23" xr3:uid="{00000000-0010-0000-0400-000017000000}" name="Females unemployed [note 6]"/>
    <tableColumn id="24" xr3:uid="{00000000-0010-0000-0400-000018000000}" name="Females economically inactive [note 8]"/>
    <tableColumn id="25" xr3:uid="{00000000-0010-0000-0400-000019000000}" name="Female activity rate [note 9] (%)"/>
    <tableColumn id="26" xr3:uid="{00000000-0010-0000-0400-00001A000000}" name="Female employment rate [note 10] (%)"/>
    <tableColumn id="27" xr3:uid="{00000000-0010-0000-0400-00001B000000}" name="Female unemployment rate [note 11] (%) "/>
    <tableColumn id="28" xr3:uid="{00000000-0010-0000-0400-00001C000000}" name="Female inactivity rate [note 12] (%)"/>
    <tableColumn id="29" xr3:uid="{00000000-0010-0000-0400-00001D000000}" name="Small sample size cells [note 22]"/>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2_3a" displayName="table_2_3a" ref="A8:P18" totalsRowShown="0">
  <tableColumns count="16">
    <tableColumn id="1" xr3:uid="{00000000-0010-0000-0500-000001000000}" name="Rolling monthly quarter [note 3]"/>
    <tableColumn id="2" xr3:uid="{00000000-0010-0000-0500-000002000000}" name="Aged 16 and over economically active"/>
    <tableColumn id="3" xr3:uid="{00000000-0010-0000-0500-000003000000}" name="Aged 16 to 64 economically active"/>
    <tableColumn id="4" xr3:uid="{00000000-0010-0000-0500-000004000000}" name="Aged 16 to 24 economically active"/>
    <tableColumn id="5" xr3:uid="{00000000-0010-0000-0500-000005000000}" name="Aged 25 to 34 economically active"/>
    <tableColumn id="6" xr3:uid="{00000000-0010-0000-0500-000006000000}" name="Aged 35 to 49 economically active"/>
    <tableColumn id="7" xr3:uid="{00000000-0010-0000-0500-000007000000}" name="Aged 50 to 64 economically active"/>
    <tableColumn id="8" xr3:uid="{00000000-0010-0000-0500-000008000000}" name="Aged 65 and over total economically active"/>
    <tableColumn id="9" xr3:uid="{00000000-0010-0000-0500-000009000000}" name="Aged 16 and over economic activity rate (%)"/>
    <tableColumn id="10" xr3:uid="{00000000-0010-0000-0500-00000A000000}" name="Aged 16 to 64 economic activity rate (%)"/>
    <tableColumn id="11" xr3:uid="{00000000-0010-0000-0500-00000B000000}" name="Aged 16 to 24 economic activity rate (%)"/>
    <tableColumn id="12" xr3:uid="{00000000-0010-0000-0500-00000C000000}" name="Aged 25 to 34 economic activity rate (%)"/>
    <tableColumn id="13" xr3:uid="{00000000-0010-0000-0500-00000D000000}" name="Aged 35 to 49 economic activity rate (%)"/>
    <tableColumn id="14" xr3:uid="{00000000-0010-0000-0500-00000E000000}" name="Aged 50 to 64 economic activity rate (%)"/>
    <tableColumn id="15" xr3:uid="{00000000-0010-0000-0500-00000F000000}" name="Aged 65 and over economic activity rate (%)"/>
    <tableColumn id="16" xr3:uid="{00000000-0010-0000-0500-000010000000}" name="Small sample size cells [note 22]"/>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2_3b" displayName="table_2_3b" ref="A21:P31" totalsRowShown="0">
  <tableColumns count="16">
    <tableColumn id="1" xr3:uid="{00000000-0010-0000-0600-000001000000}" name="Rolling monthly quarter [note 3]"/>
    <tableColumn id="2" xr3:uid="{00000000-0010-0000-0600-000002000000}" name="Males aged 16 and over economically active"/>
    <tableColumn id="3" xr3:uid="{00000000-0010-0000-0600-000003000000}" name="Males aged 16 to 64 economically active"/>
    <tableColumn id="4" xr3:uid="{00000000-0010-0000-0600-000004000000}" name="Males aged 16 to 24 economically active"/>
    <tableColumn id="5" xr3:uid="{00000000-0010-0000-0600-000005000000}" name="Males aged 25 to 34 economically active"/>
    <tableColumn id="6" xr3:uid="{00000000-0010-0000-0600-000006000000}" name="Males aged 35 to 49 economically active"/>
    <tableColumn id="7" xr3:uid="{00000000-0010-0000-0600-000007000000}" name="Males aged 50 to 64 economically active"/>
    <tableColumn id="8" xr3:uid="{00000000-0010-0000-0600-000008000000}" name="Males aged 65 and over total economically active"/>
    <tableColumn id="9" xr3:uid="{00000000-0010-0000-0600-000009000000}" name="Males aged 16 and over economic activity rate (%)"/>
    <tableColumn id="10" xr3:uid="{00000000-0010-0000-0600-00000A000000}" name="Males aged 16 to 64 economic activity rate (%)"/>
    <tableColumn id="11" xr3:uid="{00000000-0010-0000-0600-00000B000000}" name="Males aged 16 to 24 economic activity rate (%)"/>
    <tableColumn id="12" xr3:uid="{00000000-0010-0000-0600-00000C000000}" name="Males aged 25 to 34 economic activity rate (%)"/>
    <tableColumn id="13" xr3:uid="{00000000-0010-0000-0600-00000D000000}" name="Males aged 35 to 49 economic activity rate (%)"/>
    <tableColumn id="14" xr3:uid="{00000000-0010-0000-0600-00000E000000}" name="Males aged 50 to 64 economic activity rate (%)"/>
    <tableColumn id="15" xr3:uid="{00000000-0010-0000-0600-00000F000000}" name="Males aged 65 and over economic activity rate (%)"/>
    <tableColumn id="16" xr3:uid="{00000000-0010-0000-0600-000010000000}" name="Small sample size cells [note 22]"/>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2_3c" displayName="table_2_3c" ref="A34:P44" totalsRowShown="0">
  <tableColumns count="16">
    <tableColumn id="1" xr3:uid="{00000000-0010-0000-0700-000001000000}" name="Rolling monthly quarter [note 3]"/>
    <tableColumn id="2" xr3:uid="{00000000-0010-0000-0700-000002000000}" name="Females aged 16 and over economically active"/>
    <tableColumn id="3" xr3:uid="{00000000-0010-0000-0700-000003000000}" name="Females aged 16 to 64 economically active"/>
    <tableColumn id="4" xr3:uid="{00000000-0010-0000-0700-000004000000}" name="Females aged 16 to 24 economically active"/>
    <tableColumn id="5" xr3:uid="{00000000-0010-0000-0700-000005000000}" name="Females aged 25 to 34 economically active"/>
    <tableColumn id="6" xr3:uid="{00000000-0010-0000-0700-000006000000}" name="Females aged 35 to 49 economically active"/>
    <tableColumn id="7" xr3:uid="{00000000-0010-0000-0700-000007000000}" name="Females aged 50 to 64 economically active"/>
    <tableColumn id="8" xr3:uid="{00000000-0010-0000-0700-000008000000}" name="Females aged 65 and over total economically active"/>
    <tableColumn id="9" xr3:uid="{00000000-0010-0000-0700-000009000000}" name="Females aged 16 and over economic activity rate (%)"/>
    <tableColumn id="10" xr3:uid="{00000000-0010-0000-0700-00000A000000}" name="Females aged 16 to 64 economic activity rate (%)"/>
    <tableColumn id="11" xr3:uid="{00000000-0010-0000-0700-00000B000000}" name="Females aged 16 to 24 economic activity rate (%)"/>
    <tableColumn id="12" xr3:uid="{00000000-0010-0000-0700-00000C000000}" name="Females aged 25 to 34 economic activity rate (%)"/>
    <tableColumn id="13" xr3:uid="{00000000-0010-0000-0700-00000D000000}" name="Females aged 35 to 49 economic activity rate (%)"/>
    <tableColumn id="14" xr3:uid="{00000000-0010-0000-0700-00000E000000}" name="Females aged 50 to 64 economic activity rate (%)"/>
    <tableColumn id="15" xr3:uid="{00000000-0010-0000-0700-00000F000000}" name="Females aged 65 and over economic activity rate (%)"/>
    <tableColumn id="16" xr3:uid="{00000000-0010-0000-0700-000010000000}" name="Small sample size cells [note 22]"/>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2_4a" displayName="table_2_4a" ref="A8:M18" totalsRowShown="0">
  <tableColumns count="13">
    <tableColumn id="1" xr3:uid="{00000000-0010-0000-0800-000001000000}" name="Rolling monthly quarter [note 3]"/>
    <tableColumn id="2" xr3:uid="{00000000-0010-0000-0800-000002000000}" name="Aged 16 to 64 total economically inactive"/>
    <tableColumn id="3" xr3:uid="{00000000-0010-0000-0800-000003000000}" name="Long-term sick"/>
    <tableColumn id="4" xr3:uid="{00000000-0010-0000-0800-000004000000}" name="Family and home care"/>
    <tableColumn id="5" xr3:uid="{00000000-0010-0000-0800-000005000000}" name="Retired"/>
    <tableColumn id="6" xr3:uid="{00000000-0010-0000-0800-000006000000}" name="Student"/>
    <tableColumn id="7" xr3:uid="{00000000-0010-0000-0800-000007000000}" name="Other"/>
    <tableColumn id="8" xr3:uid="{00000000-0010-0000-0800-000008000000}" name="Long-term sick (%)"/>
    <tableColumn id="9" xr3:uid="{00000000-0010-0000-0800-000009000000}" name="Family and home care (%)"/>
    <tableColumn id="10" xr3:uid="{00000000-0010-0000-0800-00000A000000}" name="Retired (%)"/>
    <tableColumn id="11" xr3:uid="{00000000-0010-0000-0800-00000B000000}" name="Student (%)"/>
    <tableColumn id="12" xr3:uid="{00000000-0010-0000-0800-00000C000000}" name="Other (%)"/>
    <tableColumn id="13" xr3:uid="{00000000-0010-0000-0800-00000D000000}" name="Small sample size cells [note 22]"/>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2_4b" displayName="table_2_4b" ref="A21:M31" totalsRowShown="0">
  <tableColumns count="13">
    <tableColumn id="1" xr3:uid="{00000000-0010-0000-0900-000001000000}" name="Rolling monthly quarter [note 3]"/>
    <tableColumn id="2" xr3:uid="{00000000-0010-0000-0900-000002000000}" name="Males aged 16 to 64 total economically inactive"/>
    <tableColumn id="3" xr3:uid="{00000000-0010-0000-0900-000003000000}" name="Males, long-term sick"/>
    <tableColumn id="4" xr3:uid="{00000000-0010-0000-0900-000004000000}" name="Males, family and home care"/>
    <tableColumn id="5" xr3:uid="{00000000-0010-0000-0900-000005000000}" name="Males, retired"/>
    <tableColumn id="6" xr3:uid="{00000000-0010-0000-0900-000006000000}" name="Males, student"/>
    <tableColumn id="7" xr3:uid="{00000000-0010-0000-0900-000007000000}" name="Males, other"/>
    <tableColumn id="8" xr3:uid="{00000000-0010-0000-0900-000008000000}" name="Males, long-term sick (%)"/>
    <tableColumn id="9" xr3:uid="{00000000-0010-0000-0900-000009000000}" name="Males, family and home care (%)"/>
    <tableColumn id="10" xr3:uid="{00000000-0010-0000-0900-00000A000000}" name="Males, retired (%)"/>
    <tableColumn id="11" xr3:uid="{00000000-0010-0000-0900-00000B000000}" name="Males, student (%)"/>
    <tableColumn id="12" xr3:uid="{00000000-0010-0000-0900-00000C000000}" name="Males, other (%)"/>
    <tableColumn id="13" xr3:uid="{00000000-0010-0000-0900-00000D000000}" name="Small sample size cells [note 22]"/>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2_4c" displayName="table_2_4c" ref="A34:M44" totalsRowShown="0">
  <tableColumns count="13">
    <tableColumn id="1" xr3:uid="{00000000-0010-0000-0A00-000001000000}" name="Rolling monthly quarter [note 3]"/>
    <tableColumn id="2" xr3:uid="{00000000-0010-0000-0A00-000002000000}" name="Females aged 16 to 64 total economically inactive"/>
    <tableColumn id="3" xr3:uid="{00000000-0010-0000-0A00-000003000000}" name="Females, long-term sick"/>
    <tableColumn id="4" xr3:uid="{00000000-0010-0000-0A00-000004000000}" name="Females, family and home care"/>
    <tableColumn id="5" xr3:uid="{00000000-0010-0000-0A00-000005000000}" name="Females, retired"/>
    <tableColumn id="6" xr3:uid="{00000000-0010-0000-0A00-000006000000}" name="Females, student"/>
    <tableColumn id="7" xr3:uid="{00000000-0010-0000-0A00-000007000000}" name="Females, other"/>
    <tableColumn id="8" xr3:uid="{00000000-0010-0000-0A00-000008000000}" name="Females, long-term sick (%)"/>
    <tableColumn id="9" xr3:uid="{00000000-0010-0000-0A00-000009000000}" name="Females, family and home care (%)"/>
    <tableColumn id="10" xr3:uid="{00000000-0010-0000-0A00-00000A000000}" name="Females, retired (%)"/>
    <tableColumn id="11" xr3:uid="{00000000-0010-0000-0A00-00000B000000}" name="Females, student (%)"/>
    <tableColumn id="12" xr3:uid="{00000000-0010-0000-0A00-00000C000000}" name="Females, other (%)"/>
    <tableColumn id="13" xr3:uid="{00000000-0010-0000-0A00-00000D000000}" name="Small sample size cells [note 22]"/>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2_5a" displayName="table_2_5a" ref="A9:K19" totalsRowShown="0">
  <tableColumns count="11">
    <tableColumn id="1" xr3:uid="{00000000-0010-0000-0B00-000001000000}" name="Rolling monthly quarter [note 3]"/>
    <tableColumn id="2" xr3:uid="{00000000-0010-0000-0B00-000002000000}" name="Aged 16 to 64 total economically inactive"/>
    <tableColumn id="3" xr3:uid="{00000000-0010-0000-0B00-000003000000}" name="Total who do not want job"/>
    <tableColumn id="4" xr3:uid="{00000000-0010-0000-0B00-000004000000}" name="Total who do want job"/>
    <tableColumn id="5" xr3:uid="{00000000-0010-0000-0B00-000005000000}" name="Long-term sick who want job"/>
    <tableColumn id="6" xr3:uid="{00000000-0010-0000-0B00-000006000000}" name="Family and home care who want job"/>
    <tableColumn id="7" xr3:uid="{00000000-0010-0000-0B00-000007000000}" name="'Other' who want job"/>
    <tableColumn id="8" xr3:uid="{00000000-0010-0000-0B00-000008000000}" name="Long-term sick who want job (%)"/>
    <tableColumn id="9" xr3:uid="{00000000-0010-0000-0B00-000009000000}" name="Family and home care who want job (%)"/>
    <tableColumn id="10" xr3:uid="{00000000-0010-0000-0B00-00000A000000}" name="'Other' who want job (%)"/>
    <tableColumn id="11" xr3:uid="{00000000-0010-0000-0B00-00000B000000}" name="Small sample size cells [note 2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_5b" displayName="table_2_5b" ref="A22:K32" totalsRowShown="0">
  <tableColumns count="11">
    <tableColumn id="1" xr3:uid="{00000000-0010-0000-0C00-000001000000}" name="Rolling monthly quarter [note 3]"/>
    <tableColumn id="2" xr3:uid="{00000000-0010-0000-0C00-000002000000}" name="Males aged 16 to 64 total economically inactive"/>
    <tableColumn id="3" xr3:uid="{00000000-0010-0000-0C00-000003000000}" name="Males who do not want job"/>
    <tableColumn id="4" xr3:uid="{00000000-0010-0000-0C00-000004000000}" name="Males who want job"/>
    <tableColumn id="5" xr3:uid="{00000000-0010-0000-0C00-000005000000}" name="Long-term sick who want job"/>
    <tableColumn id="6" xr3:uid="{00000000-0010-0000-0C00-000006000000}" name="Family and home care who want job"/>
    <tableColumn id="7" xr3:uid="{00000000-0010-0000-0C00-000007000000}" name="'Other' who want job"/>
    <tableColumn id="8" xr3:uid="{00000000-0010-0000-0C00-000008000000}" name="Long-term sick who want job (%)"/>
    <tableColumn id="9" xr3:uid="{00000000-0010-0000-0C00-000009000000}" name="Family and home care who want job (%)"/>
    <tableColumn id="10" xr3:uid="{00000000-0010-0000-0C00-00000A000000}" name="'Other' who want job (%)"/>
    <tableColumn id="11" xr3:uid="{00000000-0010-0000-0C00-00000B000000}" name="Small sample size cells [note 22]"/>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_5c" displayName="table_2_5c" ref="A35:K45" totalsRowShown="0">
  <tableColumns count="11">
    <tableColumn id="1" xr3:uid="{00000000-0010-0000-0D00-000001000000}" name="Rolling monthly quarter [note 3]"/>
    <tableColumn id="2" xr3:uid="{00000000-0010-0000-0D00-000002000000}" name="Females aged 16 to 64 total economically inactive"/>
    <tableColumn id="3" xr3:uid="{00000000-0010-0000-0D00-000003000000}" name="Females who do not want job"/>
    <tableColumn id="4" xr3:uid="{00000000-0010-0000-0D00-000004000000}" name="Females who want job"/>
    <tableColumn id="5" xr3:uid="{00000000-0010-0000-0D00-000005000000}" name="Long-term sick who want job"/>
    <tableColumn id="6" xr3:uid="{00000000-0010-0000-0D00-000006000000}" name="Family and home care who want job"/>
    <tableColumn id="7" xr3:uid="{00000000-0010-0000-0D00-000007000000}" name="'Other' who want job"/>
    <tableColumn id="8" xr3:uid="{00000000-0010-0000-0D00-000008000000}" name="Long-term sick who want job (%)"/>
    <tableColumn id="9" xr3:uid="{00000000-0010-0000-0D00-000009000000}" name="Family and home care who want job (%)"/>
    <tableColumn id="10" xr3:uid="{00000000-0010-0000-0D00-00000A000000}" name="'Other' who want job (%)"/>
    <tableColumn id="11" xr3:uid="{00000000-0010-0000-0D00-00000B000000}" name="Small sample size cells [note 22]"/>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_6a" displayName="table_2_6a" ref="A9:O19" totalsRowShown="0">
  <tableColumns count="15">
    <tableColumn id="1" xr3:uid="{00000000-0010-0000-0E00-000001000000}" name="Rolling monthly quarter [note 3]"/>
    <tableColumn id="2" xr3:uid="{00000000-0010-0000-0E00-000002000000}" name="Aged 16 to 64 economically inactive"/>
    <tableColumn id="3" xr3:uid="{00000000-0010-0000-0E00-000003000000}" name="Total who want job"/>
    <tableColumn id="4" xr3:uid="{00000000-0010-0000-0E00-000004000000}" name="Total who do not want job"/>
    <tableColumn id="5" xr3:uid="{00000000-0010-0000-0E00-000005000000}" name="Long-term sick who do not want job"/>
    <tableColumn id="6" xr3:uid="{00000000-0010-0000-0E00-000006000000}" name="Family and home care who do not want job"/>
    <tableColumn id="7" xr3:uid="{00000000-0010-0000-0E00-000007000000}" name="Retired who do not want job"/>
    <tableColumn id="8" xr3:uid="{00000000-0010-0000-0E00-000008000000}" name="Students who do not want job"/>
    <tableColumn id="9" xr3:uid="{00000000-0010-0000-0E00-000009000000}" name="'Other' who do not want job"/>
    <tableColumn id="10" xr3:uid="{00000000-0010-0000-0E00-00000A000000}" name="Long-term sick (%)"/>
    <tableColumn id="11" xr3:uid="{00000000-0010-0000-0E00-00000B000000}" name="Family and home care (%)"/>
    <tableColumn id="12" xr3:uid="{00000000-0010-0000-0E00-00000C000000}" name="Retired (%)"/>
    <tableColumn id="13" xr3:uid="{00000000-0010-0000-0E00-00000D000000}" name="Student (%)"/>
    <tableColumn id="14" xr3:uid="{00000000-0010-0000-0E00-00000E000000}" name="'Other' (%)"/>
    <tableColumn id="15" xr3:uid="{00000000-0010-0000-0E00-00000F000000}" name="Small sample size cells [note 22]"/>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_6b" displayName="table_2_6b" ref="A22:O32" totalsRowShown="0">
  <tableColumns count="15">
    <tableColumn id="1" xr3:uid="{00000000-0010-0000-0F00-000001000000}" name="Rolling monthly quarter [note 3]"/>
    <tableColumn id="2" xr3:uid="{00000000-0010-0000-0F00-000002000000}" name="Males aged 16 to 64 economically inactive"/>
    <tableColumn id="3" xr3:uid="{00000000-0010-0000-0F00-000003000000}" name="Males who want job"/>
    <tableColumn id="4" xr3:uid="{00000000-0010-0000-0F00-000004000000}" name="Males who do not want job"/>
    <tableColumn id="5" xr3:uid="{00000000-0010-0000-0F00-000005000000}" name="Long-term sick males who do not want job"/>
    <tableColumn id="6" xr3:uid="{00000000-0010-0000-0F00-000006000000}" name="Family and home care males who do not want job"/>
    <tableColumn id="7" xr3:uid="{00000000-0010-0000-0F00-000007000000}" name="Retired males who do not want job"/>
    <tableColumn id="8" xr3:uid="{00000000-0010-0000-0F00-000008000000}" name="Male students who do not want job"/>
    <tableColumn id="9" xr3:uid="{00000000-0010-0000-0F00-000009000000}" name="'Other' males who do not want job"/>
    <tableColumn id="10" xr3:uid="{00000000-0010-0000-0F00-00000A000000}" name="Male long-term sick (%)"/>
    <tableColumn id="11" xr3:uid="{00000000-0010-0000-0F00-00000B000000}" name="Male family and home care (%)"/>
    <tableColumn id="12" xr3:uid="{00000000-0010-0000-0F00-00000C000000}" name="Retired males (%)"/>
    <tableColumn id="13" xr3:uid="{00000000-0010-0000-0F00-00000D000000}" name="Student males (%)"/>
    <tableColumn id="14" xr3:uid="{00000000-0010-0000-0F00-00000E000000}" name="Males 'other' (%)"/>
    <tableColumn id="15" xr3:uid="{00000000-0010-0000-0F00-00000F000000}" name="Small sample size cells [note 22]"/>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_6c" displayName="table_2_6c" ref="A35:O45" totalsRowShown="0">
  <tableColumns count="15">
    <tableColumn id="1" xr3:uid="{00000000-0010-0000-1000-000001000000}" name="Rolling monthly quarter [note 3]"/>
    <tableColumn id="2" xr3:uid="{00000000-0010-0000-1000-000002000000}" name="Females aged 16 to 64 economically inactive"/>
    <tableColumn id="3" xr3:uid="{00000000-0010-0000-1000-000003000000}" name="Females who want job"/>
    <tableColumn id="4" xr3:uid="{00000000-0010-0000-1000-000004000000}" name="Females who do not want job"/>
    <tableColumn id="5" xr3:uid="{00000000-0010-0000-1000-000005000000}" name="Long-term sick females who do not want job"/>
    <tableColumn id="6" xr3:uid="{00000000-0010-0000-1000-000006000000}" name="Family and home care females who do not want job"/>
    <tableColumn id="7" xr3:uid="{00000000-0010-0000-1000-000007000000}" name="Retired females who do not want job"/>
    <tableColumn id="8" xr3:uid="{00000000-0010-0000-1000-000008000000}" name="Female students who do not want job"/>
    <tableColumn id="9" xr3:uid="{00000000-0010-0000-1000-000009000000}" name="'Other' females who do not want job"/>
    <tableColumn id="10" xr3:uid="{00000000-0010-0000-1000-00000A000000}" name="Females long-term sick (%)"/>
    <tableColumn id="11" xr3:uid="{00000000-0010-0000-1000-00000B000000}" name="Female family and home care (%)"/>
    <tableColumn id="12" xr3:uid="{00000000-0010-0000-1000-00000C000000}" name="Retired females (%)"/>
    <tableColumn id="13" xr3:uid="{00000000-0010-0000-1000-00000D000000}" name="Student females (%)"/>
    <tableColumn id="14" xr3:uid="{00000000-0010-0000-1000-00000E000000}" name="Females 'other' (%)"/>
    <tableColumn id="15" xr3:uid="{00000000-0010-0000-1000-00000F000000}" name="Small sample size cells [note 22]"/>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_7a" displayName="table_2_7a" ref="A8:P18" totalsRowShown="0">
  <tableColumns count="16">
    <tableColumn id="1" xr3:uid="{00000000-0010-0000-1100-000001000000}" name="Rolling monthly quarter [note 3]"/>
    <tableColumn id="2" xr3:uid="{00000000-0010-0000-1100-000002000000}" name="Aged 16 and over total economically inactive"/>
    <tableColumn id="3" xr3:uid="{00000000-0010-0000-1100-000003000000}" name="Aged 16 to 64 total economically inactive"/>
    <tableColumn id="4" xr3:uid="{00000000-0010-0000-1100-000004000000}" name="Aged 16 to 24 total economically inactive"/>
    <tableColumn id="5" xr3:uid="{00000000-0010-0000-1100-000005000000}" name="Aged 25 to 34 total economically inactive"/>
    <tableColumn id="6" xr3:uid="{00000000-0010-0000-1100-000006000000}" name="Aged 35 to 49 total economically inactive"/>
    <tableColumn id="7" xr3:uid="{00000000-0010-0000-1100-000007000000}" name="Aged 50 to 64 total economically inactive"/>
    <tableColumn id="8" xr3:uid="{00000000-0010-0000-1100-000008000000}" name="Aged 65 and over total economically inactive"/>
    <tableColumn id="9" xr3:uid="{00000000-0010-0000-1100-000009000000}" name="Aged 16 and over economic inactivity rate (%)"/>
    <tableColumn id="10" xr3:uid="{00000000-0010-0000-1100-00000A000000}" name="Aged 16 to 64 economic inactivity rate (%)"/>
    <tableColumn id="11" xr3:uid="{00000000-0010-0000-1100-00000B000000}" name="Aged 16 to 24 economic inactivity rate (%)"/>
    <tableColumn id="12" xr3:uid="{00000000-0010-0000-1100-00000C000000}" name="Aged 25 to 34 economic inactivity rate (%)"/>
    <tableColumn id="13" xr3:uid="{00000000-0010-0000-1100-00000D000000}" name="Aged 35 to 49 economic inactivity rate (%)"/>
    <tableColumn id="14" xr3:uid="{00000000-0010-0000-1100-00000E000000}" name="Aged 50 to 64 economic inactivity rate (%)"/>
    <tableColumn id="15" xr3:uid="{00000000-0010-0000-1100-00000F000000}" name="Aged 65 and over economic inactivity rate (%)"/>
    <tableColumn id="16" xr3:uid="{00000000-0010-0000-1100-000010000000}" name="Small sample size cells [note 22]"/>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2_7b" displayName="table_2_7b" ref="A21:P31" totalsRowShown="0">
  <tableColumns count="16">
    <tableColumn id="1" xr3:uid="{00000000-0010-0000-1200-000001000000}" name="Rolling monthly quarter [note 3]"/>
    <tableColumn id="2" xr3:uid="{00000000-0010-0000-1200-000002000000}" name="Aged 16 and over economically inactive males"/>
    <tableColumn id="3" xr3:uid="{00000000-0010-0000-1200-000003000000}" name="Aged 16 to 64 economically inactive males"/>
    <tableColumn id="4" xr3:uid="{00000000-0010-0000-1200-000004000000}" name="Aged 16 to 24 economically inactive males"/>
    <tableColumn id="5" xr3:uid="{00000000-0010-0000-1200-000005000000}" name="Aged 25 to 34 economically inactive males"/>
    <tableColumn id="6" xr3:uid="{00000000-0010-0000-1200-000006000000}" name="Aged 35 to 49 economically inactive males"/>
    <tableColumn id="7" xr3:uid="{00000000-0010-0000-1200-000007000000}" name="Aged 50 to 64 economically inactive males"/>
    <tableColumn id="8" xr3:uid="{00000000-0010-0000-1200-000008000000}" name="Aged 65 and over economically inactive males"/>
    <tableColumn id="9" xr3:uid="{00000000-0010-0000-1200-000009000000}" name="Aged 16 and over male economic inactivity rate (%)"/>
    <tableColumn id="10" xr3:uid="{00000000-0010-0000-1200-00000A000000}" name="Aged 16 to 64 male economic inactivity rate (%)"/>
    <tableColumn id="11" xr3:uid="{00000000-0010-0000-1200-00000B000000}" name="Aged 16 to 24 male economic inactivity rate (%)"/>
    <tableColumn id="12" xr3:uid="{00000000-0010-0000-1200-00000C000000}" name="Aged 25 to 34 male economic inactivity rate (%)"/>
    <tableColumn id="13" xr3:uid="{00000000-0010-0000-1200-00000D000000}" name="Aged 35 to 49 male economic inactivity rate (%)"/>
    <tableColumn id="14" xr3:uid="{00000000-0010-0000-1200-00000E000000}" name="Aged 50 to 64 male economic inactivity rate (%)"/>
    <tableColumn id="15" xr3:uid="{00000000-0010-0000-1200-00000F000000}" name="Aged 65 and over male economic inactivity rate (%)"/>
    <tableColumn id="16" xr3:uid="{00000000-0010-0000-1200-000010000000}" name="Small sample size cells [note 22]"/>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_7c" displayName="table_2_7c" ref="A34:P44" totalsRowShown="0">
  <tableColumns count="16">
    <tableColumn id="1" xr3:uid="{00000000-0010-0000-1300-000001000000}" name="Rolling monthly quarter [note 3]"/>
    <tableColumn id="2" xr3:uid="{00000000-0010-0000-1300-000002000000}" name="Aged 16 and over economically inactive females"/>
    <tableColumn id="3" xr3:uid="{00000000-0010-0000-1300-000003000000}" name="Aged 16 to 64 economically inactive females"/>
    <tableColumn id="4" xr3:uid="{00000000-0010-0000-1300-000004000000}" name="Aged 16 to 24 economically inactive females"/>
    <tableColumn id="5" xr3:uid="{00000000-0010-0000-1300-000005000000}" name="Aged 25 to 34 economically inactive females"/>
    <tableColumn id="6" xr3:uid="{00000000-0010-0000-1300-000006000000}" name="Aged 35 to 49 economically inactive females"/>
    <tableColumn id="7" xr3:uid="{00000000-0010-0000-1300-000007000000}" name="Aged 50 to 64 economically inactive females"/>
    <tableColumn id="8" xr3:uid="{00000000-0010-0000-1300-000008000000}" name="Aged 65 and over economically inactive females"/>
    <tableColumn id="9" xr3:uid="{00000000-0010-0000-1300-000009000000}" name="Aged 16 and over female economic inactivity rate (%)"/>
    <tableColumn id="10" xr3:uid="{00000000-0010-0000-1300-00000A000000}" name="Aged 16 to 64 female economic inactivity rate (%)"/>
    <tableColumn id="11" xr3:uid="{00000000-0010-0000-1300-00000B000000}" name="Aged 16 to 24 female economic inactivity rate (%)"/>
    <tableColumn id="12" xr3:uid="{00000000-0010-0000-1300-00000C000000}" name="Aged 25 to 34 female economic inactivity rate (%)"/>
    <tableColumn id="13" xr3:uid="{00000000-0010-0000-1300-00000D000000}" name="Aged 35 to 49 female economic inactivity rate (%)"/>
    <tableColumn id="14" xr3:uid="{00000000-0010-0000-1300-00000E000000}" name="Aged 50 to 64 female economic inactivity rate (%)"/>
    <tableColumn id="15" xr3:uid="{00000000-0010-0000-1300-00000F000000}" name="Aged 65 and over female economic inactivity rate (%)"/>
    <tableColumn id="16" xr3:uid="{00000000-0010-0000-1300-000010000000}" name="Small sample size cells [note 22]"/>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_8a" displayName="table_2_8a" ref="A9:K19" totalsRowShown="0">
  <tableColumns count="11">
    <tableColumn id="1" xr3:uid="{00000000-0010-0000-1400-000001000000}" name="Rolling monthly quarter [note 3]"/>
    <tableColumn id="2" xr3:uid="{00000000-0010-0000-1400-000002000000}" name="Total aged 16 and over in employment"/>
    <tableColumn id="3" xr3:uid="{00000000-0010-0000-1400-000003000000}" name="Employees [note 13]"/>
    <tableColumn id="4" xr3:uid="{00000000-0010-0000-1400-000004000000}" name="Self Employed [note 13]"/>
    <tableColumn id="5" xr3:uid="{00000000-0010-0000-1400-000005000000}" name="Other"/>
    <tableColumn id="6" xr3:uid="{00000000-0010-0000-1400-000006000000}" name="Full-time worker [note 15]"/>
    <tableColumn id="7" xr3:uid="{00000000-0010-0000-1400-000007000000}" name="Part-time worker [note 15]"/>
    <tableColumn id="8" xr3:uid="{00000000-0010-0000-1400-000008000000}" name="Workers with second jobs"/>
    <tableColumn id="9" xr3:uid="{00000000-0010-0000-1400-000009000000}" name="Temporary employees [note 16]"/>
    <tableColumn id="10" xr3:uid="{00000000-0010-0000-1400-00000A000000}" name="Temporary employees [note 16] as percentage of all employees (%)"/>
    <tableColumn id="11" xr3:uid="{00000000-0010-0000-1400-00000B000000}" name="Small sample size cells [note 22]"/>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_8b" displayName="table_2_8b" ref="A22:K32" totalsRowShown="0">
  <tableColumns count="11">
    <tableColumn id="1" xr3:uid="{00000000-0010-0000-1500-000001000000}" name="Rolling monthly quarter [note 3]"/>
    <tableColumn id="2" xr3:uid="{00000000-0010-0000-1500-000002000000}" name="Males aged 16 and over in employment"/>
    <tableColumn id="3" xr3:uid="{00000000-0010-0000-1500-000003000000}" name="Male employees [note 13]"/>
    <tableColumn id="4" xr3:uid="{00000000-0010-0000-1500-000004000000}" name="Male self employed [note 13]"/>
    <tableColumn id="5" xr3:uid="{00000000-0010-0000-1500-000005000000}" name=" Male 'Other'"/>
    <tableColumn id="6" xr3:uid="{00000000-0010-0000-1500-000006000000}" name="Male full-time worker [note 15]"/>
    <tableColumn id="7" xr3:uid="{00000000-0010-0000-1500-000007000000}" name="Male part-time worker [note 15]"/>
    <tableColumn id="8" xr3:uid="{00000000-0010-0000-1500-000008000000}" name="Male workers with second jobs"/>
    <tableColumn id="9" xr3:uid="{00000000-0010-0000-1500-000009000000}" name="Male temporary employees [note 16]"/>
    <tableColumn id="10" xr3:uid="{00000000-0010-0000-1500-00000A000000}" name="Male temporary employees [note 16] as percentage of all employees (%)"/>
    <tableColumn id="11" xr3:uid="{00000000-0010-0000-1500-00000B000000}" name="Small sample size cells [note 22]"/>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_8c" displayName="table_2_8c" ref="A35:K45" totalsRowShown="0">
  <tableColumns count="11">
    <tableColumn id="1" xr3:uid="{00000000-0010-0000-1600-000001000000}" name="Rolling monthly quarter [note 3]"/>
    <tableColumn id="2" xr3:uid="{00000000-0010-0000-1600-000002000000}" name="Females aged 16 and over in employment"/>
    <tableColumn id="3" xr3:uid="{00000000-0010-0000-1600-000003000000}" name="Female employees [note 13]"/>
    <tableColumn id="4" xr3:uid="{00000000-0010-0000-1600-000004000000}" name="Females self employed [note 13]"/>
    <tableColumn id="5" xr3:uid="{00000000-0010-0000-1600-000005000000}" name="Female 'Other'"/>
    <tableColumn id="6" xr3:uid="{00000000-0010-0000-1600-000006000000}" name="Female full-time worker [note 15]"/>
    <tableColumn id="7" xr3:uid="{00000000-0010-0000-1600-000007000000}" name="Female part-time worker [note 15]"/>
    <tableColumn id="8" xr3:uid="{00000000-0010-0000-1600-000008000000}" name="Female workers with second jobs"/>
    <tableColumn id="9" xr3:uid="{00000000-0010-0000-1600-000009000000}" name="Female temporary employees [note 16]"/>
    <tableColumn id="10" xr3:uid="{00000000-0010-0000-1600-00000A000000}" name="Female temporary employees [note 16] as percentage of all employees (%)"/>
    <tableColumn id="11" xr3:uid="{00000000-0010-0000-1600-00000B000000}" name="Small sample size cells [note 22]"/>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_9a" displayName="table_2_9a" ref="A8:G18" totalsRowShown="0">
  <tableColumns count="7">
    <tableColumn id="1" xr3:uid="{00000000-0010-0000-1700-000001000000}" name="Rolling monthly quarter [note 3]"/>
    <tableColumn id="2" xr3:uid="{00000000-0010-0000-1700-000002000000}" name="Total weekly hours (millions)"/>
    <tableColumn id="3" xr3:uid="{00000000-0010-0000-1700-000003000000}" name="Total average hours"/>
    <tableColumn id="4" xr3:uid="{00000000-0010-0000-1700-000004000000}" name="Full-time average hours (in main job) [note 15]"/>
    <tableColumn id="5" xr3:uid="{00000000-0010-0000-1700-000005000000}" name="Part-time average hours (in main job) [note 15]"/>
    <tableColumn id="6" xr3:uid="{00000000-0010-0000-1700-000006000000}" name="Average hours of workers with second jobs"/>
    <tableColumn id="7" xr3:uid="{00000000-0010-0000-1700-000007000000}" name="Small sample size cells [note 22]"/>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_9b" displayName="table_2_9b" ref="A21:G31" totalsRowShown="0">
  <tableColumns count="7">
    <tableColumn id="1" xr3:uid="{00000000-0010-0000-1800-000001000000}" name="Rolling monthly quarter [note 3]"/>
    <tableColumn id="2" xr3:uid="{00000000-0010-0000-1800-000002000000}" name="Total weekly hours for males (millions)"/>
    <tableColumn id="3" xr3:uid="{00000000-0010-0000-1800-000003000000}" name="Total average hours for males"/>
    <tableColumn id="4" xr3:uid="{00000000-0010-0000-1800-000004000000}" name="Full-time average hours for males (in main job) [note 15]"/>
    <tableColumn id="5" xr3:uid="{00000000-0010-0000-1800-000005000000}" name="Part-time average hours for males (in main job) [note 15]"/>
    <tableColumn id="6" xr3:uid="{00000000-0010-0000-1800-000006000000}" name="Average hours of male workers with second jobs"/>
    <tableColumn id="7" xr3:uid="{00000000-0010-0000-1800-000007000000}" name="Small sample size cells [note 22]"/>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_9c" displayName="table_2_9c" ref="A34:G44" totalsRowShown="0">
  <tableColumns count="7">
    <tableColumn id="1" xr3:uid="{00000000-0010-0000-1900-000001000000}" name="Rolling monthly quarter [note 3]"/>
    <tableColumn id="2" xr3:uid="{00000000-0010-0000-1900-000002000000}" name="Total weekly hours for females (millions)"/>
    <tableColumn id="3" xr3:uid="{00000000-0010-0000-1900-000003000000}" name="Total average hours for females"/>
    <tableColumn id="4" xr3:uid="{00000000-0010-0000-1900-000004000000}" name="Full-time average hours for females (in main job) [note 15]"/>
    <tableColumn id="5" xr3:uid="{00000000-0010-0000-1900-000005000000}" name="Part-time average hours for females (in main job) [note 15]"/>
    <tableColumn id="6" xr3:uid="{00000000-0010-0000-1900-000006000000}" name="Average hours of female workers with second jobs"/>
    <tableColumn id="7" xr3:uid="{00000000-0010-0000-1900-000007000000}" name="Small sample size cells [note 22]"/>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_10a" displayName="table_2_10a" ref="A8:P18" totalsRowShown="0">
  <tableColumns count="16">
    <tableColumn id="1" xr3:uid="{00000000-0010-0000-1A00-000001000000}" name="Rolling monthly quarter [note 3]"/>
    <tableColumn id="2" xr3:uid="{00000000-0010-0000-1A00-000002000000}" name="Aged 16 and over total employed"/>
    <tableColumn id="3" xr3:uid="{00000000-0010-0000-1A00-000003000000}" name="Aged 16 to 64 total employed"/>
    <tableColumn id="4" xr3:uid="{00000000-0010-0000-1A00-000004000000}" name="Aged 16 to 24 total employed"/>
    <tableColumn id="5" xr3:uid="{00000000-0010-0000-1A00-000005000000}" name="Aged 25 to 34 total employed"/>
    <tableColumn id="6" xr3:uid="{00000000-0010-0000-1A00-000006000000}" name="Aged 35 to 49 total employed"/>
    <tableColumn id="7" xr3:uid="{00000000-0010-0000-1A00-000007000000}" name="Aged 50 to 64 total employed"/>
    <tableColumn id="8" xr3:uid="{00000000-0010-0000-1A00-000008000000}" name="Aged 65 and over total employed"/>
    <tableColumn id="9" xr3:uid="{00000000-0010-0000-1A00-000009000000}" name="Aged 16 and over employment rate (%)"/>
    <tableColumn id="10" xr3:uid="{00000000-0010-0000-1A00-00000A000000}" name="Aged 16 to 64 employment rate (%)"/>
    <tableColumn id="11" xr3:uid="{00000000-0010-0000-1A00-00000B000000}" name="Aged 16 to 24 employment rate (%)"/>
    <tableColumn id="12" xr3:uid="{00000000-0010-0000-1A00-00000C000000}" name="Aged 25 to 34 employment rate (%)"/>
    <tableColumn id="13" xr3:uid="{00000000-0010-0000-1A00-00000D000000}" name="Aged 35 to 49 employment rate (%)"/>
    <tableColumn id="14" xr3:uid="{00000000-0010-0000-1A00-00000E000000}" name="Aged 50 to 64 employment rate (%)"/>
    <tableColumn id="15" xr3:uid="{00000000-0010-0000-1A00-00000F000000}" name="Aged 65 and over employment rate (%)"/>
    <tableColumn id="16" xr3:uid="{00000000-0010-0000-1A00-000010000000}" name="Small sample size cells [note 22]"/>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_10b" displayName="table_2_10b" ref="A21:P31" totalsRowShown="0">
  <tableColumns count="16">
    <tableColumn id="1" xr3:uid="{00000000-0010-0000-1B00-000001000000}" name="Rolling monthly quarter [note 3]"/>
    <tableColumn id="2" xr3:uid="{00000000-0010-0000-1B00-000002000000}" name="Males aged 16 and over total employed"/>
    <tableColumn id="3" xr3:uid="{00000000-0010-0000-1B00-000003000000}" name="Males aged 16 to 64 total employed"/>
    <tableColumn id="4" xr3:uid="{00000000-0010-0000-1B00-000004000000}" name="Males aged 16 to 24 total employed"/>
    <tableColumn id="5" xr3:uid="{00000000-0010-0000-1B00-000005000000}" name="Males aged 25 to 34 total employed"/>
    <tableColumn id="6" xr3:uid="{00000000-0010-0000-1B00-000006000000}" name="Males aged 35 to 49 total employed"/>
    <tableColumn id="7" xr3:uid="{00000000-0010-0000-1B00-000007000000}" name="Males aged 50 to 64 total employed"/>
    <tableColumn id="8" xr3:uid="{00000000-0010-0000-1B00-000008000000}" name="Males aged 65 and over total employed"/>
    <tableColumn id="9" xr3:uid="{00000000-0010-0000-1B00-000009000000}" name="Males aged 16 and over employment rate (%)"/>
    <tableColumn id="10" xr3:uid="{00000000-0010-0000-1B00-00000A000000}" name="Males aged 16 to 64 employment rate (%)"/>
    <tableColumn id="11" xr3:uid="{00000000-0010-0000-1B00-00000B000000}" name="Males aged 16 to 24 employment rate (%)"/>
    <tableColumn id="12" xr3:uid="{00000000-0010-0000-1B00-00000C000000}" name="Males aged 25 to 34 employment rate (%)"/>
    <tableColumn id="13" xr3:uid="{00000000-0010-0000-1B00-00000D000000}" name="Males aged 35 to 49 employment rate (%)"/>
    <tableColumn id="14" xr3:uid="{00000000-0010-0000-1B00-00000E000000}" name="Males aged 50 to 64 employment rate (%)"/>
    <tableColumn id="15" xr3:uid="{00000000-0010-0000-1B00-00000F000000}" name="Males aged 65 and over employment rate (%)"/>
    <tableColumn id="16" xr3:uid="{00000000-0010-0000-1B00-000010000000}" name="Small sample size cells [note 22]"/>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_10c" displayName="table_2_10c" ref="A34:P44" totalsRowShown="0">
  <tableColumns count="16">
    <tableColumn id="1" xr3:uid="{00000000-0010-0000-1C00-000001000000}" name="Rolling monthly quarter [note 3]"/>
    <tableColumn id="2" xr3:uid="{00000000-0010-0000-1C00-000002000000}" name="Females aged 16 and over total employed"/>
    <tableColumn id="3" xr3:uid="{00000000-0010-0000-1C00-000003000000}" name="Females aged 16 to 64 total employed"/>
    <tableColumn id="4" xr3:uid="{00000000-0010-0000-1C00-000004000000}" name="Females aged 16 to 24 total employed"/>
    <tableColumn id="5" xr3:uid="{00000000-0010-0000-1C00-000005000000}" name="Females aged 25 to 34 total employed"/>
    <tableColumn id="6" xr3:uid="{00000000-0010-0000-1C00-000006000000}" name="Females aged 35 to 49 total employed"/>
    <tableColumn id="7" xr3:uid="{00000000-0010-0000-1C00-000007000000}" name="Females aged 50 to 64 total employed"/>
    <tableColumn id="8" xr3:uid="{00000000-0010-0000-1C00-000008000000}" name="Females aged 65 and over total employed"/>
    <tableColumn id="9" xr3:uid="{00000000-0010-0000-1C00-000009000000}" name="Females aged 16 and over employment rate (%)"/>
    <tableColumn id="10" xr3:uid="{00000000-0010-0000-1C00-00000A000000}" name="Females aged 16 to 64 employment rate (%)"/>
    <tableColumn id="11" xr3:uid="{00000000-0010-0000-1C00-00000B000000}" name="Females aged 16 to 24 employment rate (%)"/>
    <tableColumn id="12" xr3:uid="{00000000-0010-0000-1C00-00000C000000}" name="Females aged 25 to 34 employment rate (%)"/>
    <tableColumn id="13" xr3:uid="{00000000-0010-0000-1C00-00000D000000}" name="Females aged 35 to 49 employment rate (%)"/>
    <tableColumn id="14" xr3:uid="{00000000-0010-0000-1C00-00000E000000}" name="Females aged 50 to 64 employment rate (%)"/>
    <tableColumn id="15" xr3:uid="{00000000-0010-0000-1C00-00000F000000}" name="Females aged 65 and over employment rate (%)"/>
    <tableColumn id="16" xr3:uid="{00000000-0010-0000-1C00-000010000000}" name="Small sample size cells [note 22]"/>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_11" displayName="table_2_11" ref="A7:N17" totalsRowShown="0">
  <tableColumns count="14">
    <tableColumn id="1" xr3:uid="{00000000-0010-0000-1D00-000001000000}" name="Rolling monthly quarter [note 3]"/>
    <tableColumn id="2" xr3:uid="{00000000-0010-0000-1D00-000002000000}" name="Aged 16 and over total unemployed"/>
    <tableColumn id="3" xr3:uid="{00000000-0010-0000-1D00-000003000000}" name="Aged 16 to 24 total unemployed"/>
    <tableColumn id="4" xr3:uid="{00000000-0010-0000-1D00-000004000000}" name="Aged 25 to 34 total unemployed"/>
    <tableColumn id="5" xr3:uid="{00000000-0010-0000-1D00-000005000000}" name="Aged 35 to 49 total unemployed"/>
    <tableColumn id="6" xr3:uid="{00000000-0010-0000-1D00-000006000000}" name="Aged 50 to 64 total unemployed"/>
    <tableColumn id="7" xr3:uid="{00000000-0010-0000-1D00-000007000000}" name="Aged 65 and over total unemployed"/>
    <tableColumn id="8" xr3:uid="{00000000-0010-0000-1D00-000008000000}" name="Aged 16 and over unemployment rate (%)"/>
    <tableColumn id="9" xr3:uid="{00000000-0010-0000-1D00-000009000000}" name="Aged 16 to 24 unemployment rate (%)"/>
    <tableColumn id="10" xr3:uid="{00000000-0010-0000-1D00-00000A000000}" name="Aged 25 to 34 unemployment rate (%)"/>
    <tableColumn id="11" xr3:uid="{00000000-0010-0000-1D00-00000B000000}" name="Aged 35 to 49 unemployment rate (%)"/>
    <tableColumn id="12" xr3:uid="{00000000-0010-0000-1D00-00000C000000}" name="Aged 50 to 64 unemployment rate (%)"/>
    <tableColumn id="13" xr3:uid="{00000000-0010-0000-1D00-00000D000000}" name="Aged 65 and over unemployment rate (%)"/>
    <tableColumn id="14" xr3:uid="{00000000-0010-0000-1D00-00000E000000}" name="Small sample size cells [note 22]"/>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2_12" displayName="table_2_12" ref="A8:H18" totalsRowShown="0">
  <tableColumns count="8">
    <tableColumn id="1" xr3:uid="{00000000-0010-0000-1E00-000001000000}" name="Rolling monthly quarter [note 3]"/>
    <tableColumn id="2" xr3:uid="{00000000-0010-0000-1E00-000002000000}" name="Aged 16 and over total unemployed"/>
    <tableColumn id="3" xr3:uid="{00000000-0010-0000-1E00-000003000000}" name="Up to 6 months unemployed"/>
    <tableColumn id="4" xr3:uid="{00000000-0010-0000-1E00-000004000000}" name="6 to 12 months unemployed"/>
    <tableColumn id="5" xr3:uid="{00000000-0010-0000-1E00-000005000000}" name="Over 12 months unemployed"/>
    <tableColumn id="6" xr3:uid="{00000000-0010-0000-1E00-000006000000}" name="Over 24 months unemployed"/>
    <tableColumn id="7" xr3:uid="{00000000-0010-0000-1E00-000007000000}" name="Long term unemployed as a percentage of total (%)"/>
    <tableColumn id="8" xr3:uid="{00000000-0010-0000-1E00-000008000000}" name="Small sample size cells [note 22]"/>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2_13" displayName="table_2_13" ref="A7:H22" totalsRowShown="0">
  <tableColumns count="8">
    <tableColumn id="1" xr3:uid="{00000000-0010-0000-1F00-000001000000}" name="Region"/>
    <tableColumn id="2" xr3:uid="{00000000-0010-0000-1F00-000002000000}" name="Economic inactivity rate"/>
    <tableColumn id="3" xr3:uid="{00000000-0010-0000-1F00-000003000000}" name="Economic inactivity rate annual change"/>
    <tableColumn id="4" xr3:uid="{00000000-0010-0000-1F00-000004000000}" name="Employment rate"/>
    <tableColumn id="5" xr3:uid="{00000000-0010-0000-1F00-000005000000}" name="Employment rate annual change"/>
    <tableColumn id="6" xr3:uid="{00000000-0010-0000-1F00-000006000000}" name="Unemployment rate"/>
    <tableColumn id="7" xr3:uid="{00000000-0010-0000-1F00-000007000000}" name="Unemployment rate annual change"/>
    <tableColumn id="8" xr3:uid="{00000000-0010-0000-1F00-000008000000}" name="Job density indicator"/>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0BE3D1-A974-4F6A-9064-5CBAAF66C0A9}" name="table_2_14" displayName="table_2_14" ref="A6:E18" totalsRowShown="0">
  <tableColumns count="5">
    <tableColumn id="1" xr3:uid="{ED0E66CC-13D5-40C1-BCE3-271017F337F0}" name="Region"/>
    <tableColumn id="2" xr3:uid="{FE5146AE-CC0C-4818-96BD-623E6B6CB9F7}" name="Employment rate"/>
    <tableColumn id="3" xr3:uid="{048AD54E-4CD8-40A7-B207-9C952F9ED26E}" name="Employment rate 95% confidence interval"/>
    <tableColumn id="4" xr3:uid="{17876F6B-04BE-4554-8D5A-6F5648FA5607}" name="Unemployment rate"/>
    <tableColumn id="5" xr3:uid="{670CF9D4-D730-4D77-AF99-6115D7A17309}" name="Unemployment rate 95% confidence interval"/>
  </tableColumns>
  <tableStyleInfo name="none"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2_48" displayName="table_2_48" ref="A6:G11" totalsRowShown="0">
  <tableColumns count="7">
    <tableColumn id="1" xr3:uid="{00000000-0010-0000-2000-000001000000}" name="October-December 2024"/>
    <tableColumn id="2" xr3:uid="{00000000-0010-0000-2000-000002000000}" name="Lower limit" dataDxfId="5"/>
    <tableColumn id="3" xr3:uid="{00000000-0010-0000-2000-000003000000}" name="LFS estimate" dataDxfId="4"/>
    <tableColumn id="4" xr3:uid="{00000000-0010-0000-2000-000004000000}" name="Upper limit" dataDxfId="3"/>
    <tableColumn id="5" xr3:uid="{00000000-0010-0000-2000-000005000000}" name="Change in lower limit" dataDxfId="2"/>
    <tableColumn id="6" xr3:uid="{00000000-0010-0000-2000-000006000000}" name="Change in LFS estimate" dataDxfId="1"/>
    <tableColumn id="7" xr3:uid="{00000000-0010-0000-2000-000007000000}" name="Change in upper limit" dataDxfId="0"/>
  </tableColumns>
  <tableStyleInfo name="none"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_2_49" displayName="table_2_49" ref="A5:H11" totalsRowShown="0">
  <tableColumns count="8">
    <tableColumn id="1" xr3:uid="{00000000-0010-0000-2100-000001000000}" name="Labour market status"/>
    <tableColumn id="2" xr3:uid="{00000000-0010-0000-2100-000002000000}" name="Estimate"/>
    <tableColumn id="3" xr3:uid="{00000000-0010-0000-2100-000003000000}" name="Confidence interval: estimate"/>
    <tableColumn id="4" xr3:uid="{00000000-0010-0000-2100-000004000000}" name="Change over quarter"/>
    <tableColumn id="5" xr3:uid="{00000000-0010-0000-2100-000005000000}" name="Confidence interval: quarterly change"/>
    <tableColumn id="6" xr3:uid="{00000000-0010-0000-2100-000006000000}" name="Change over year"/>
    <tableColumn id="7" xr3:uid="{00000000-0010-0000-2100-000007000000}" name="Confidence interval: annual change"/>
    <tableColumn id="8" xr3:uid="{00000000-0010-0000-2100-000008000000}" name="Confidence interval around change"/>
  </tableColumns>
  <tableStyleInfo name="none"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notes" displayName="notes" ref="A2:B25" totalsRowShown="0">
  <tableColumns count="2">
    <tableColumn id="1" xr3:uid="{00000000-0010-0000-2200-000001000000}" name="Note reference"/>
    <tableColumn id="2" xr3:uid="{00000000-0010-0000-2200-000002000000}" name="Note or definition"/>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force-survey"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hyperlink" Target="https://www.ons.gov.uk/methodology/methodologytopicsandstatisticalconcepts/revisions/revisionspoliciesforlabourmarke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10.90625" defaultRowHeight="15" x14ac:dyDescent="0.25"/>
  <cols>
    <col min="1" max="1" width="100.7265625" customWidth="1"/>
  </cols>
  <sheetData>
    <row r="1" spans="1:1" ht="19.2" x14ac:dyDescent="0.35">
      <c r="A1" s="2" t="s">
        <v>0</v>
      </c>
    </row>
    <row r="2" spans="1:1" x14ac:dyDescent="0.25">
      <c r="A2" t="s">
        <v>1</v>
      </c>
    </row>
    <row r="3" spans="1:1" x14ac:dyDescent="0.25">
      <c r="A3" s="1" t="s">
        <v>13</v>
      </c>
    </row>
    <row r="4" spans="1:1" ht="27" customHeight="1" x14ac:dyDescent="0.3">
      <c r="A4" s="3" t="s">
        <v>2</v>
      </c>
    </row>
    <row r="5" spans="1:1" ht="75" x14ac:dyDescent="0.25">
      <c r="A5" s="4" t="s">
        <v>3</v>
      </c>
    </row>
    <row r="6" spans="1:1" ht="90" x14ac:dyDescent="0.25">
      <c r="A6" s="4" t="s">
        <v>4</v>
      </c>
    </row>
    <row r="7" spans="1:1" ht="60" x14ac:dyDescent="0.25">
      <c r="A7" s="4" t="s">
        <v>5</v>
      </c>
    </row>
    <row r="8" spans="1:1" ht="45" x14ac:dyDescent="0.25">
      <c r="A8" s="4" t="s">
        <v>6</v>
      </c>
    </row>
    <row r="9" spans="1:1" ht="27" customHeight="1" x14ac:dyDescent="0.25">
      <c r="A9" t="s">
        <v>7</v>
      </c>
    </row>
    <row r="10" spans="1:1" x14ac:dyDescent="0.25">
      <c r="A10" t="s">
        <v>8</v>
      </c>
    </row>
    <row r="11" spans="1:1" x14ac:dyDescent="0.25">
      <c r="A11" t="s">
        <v>9</v>
      </c>
    </row>
    <row r="12" spans="1:1" x14ac:dyDescent="0.25">
      <c r="A12" t="s">
        <v>10</v>
      </c>
    </row>
    <row r="13" spans="1:1" x14ac:dyDescent="0.25">
      <c r="A13" t="s">
        <v>11</v>
      </c>
    </row>
    <row r="14" spans="1:1" x14ac:dyDescent="0.25">
      <c r="A14" t="s">
        <v>12</v>
      </c>
    </row>
    <row r="15" spans="1:1" x14ac:dyDescent="0.25">
      <c r="A15" s="1" t="s">
        <v>14</v>
      </c>
    </row>
  </sheetData>
  <hyperlinks>
    <hyperlink ref="A3" r:id="rId1" xr:uid="{00000000-0004-0000-0000-000000000000}"/>
    <hyperlink ref="A15"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7"/>
  <sheetViews>
    <sheetView workbookViewId="0"/>
  </sheetViews>
  <sheetFormatPr defaultColWidth="10.90625" defaultRowHeight="15" x14ac:dyDescent="0.25"/>
  <cols>
    <col min="3" max="3" width="84.7265625" customWidth="1"/>
  </cols>
  <sheetData>
    <row r="1" spans="1:3" ht="19.2" x14ac:dyDescent="0.35">
      <c r="A1" s="2" t="s">
        <v>15</v>
      </c>
    </row>
    <row r="2" spans="1:3" ht="31.2" x14ac:dyDescent="0.3">
      <c r="A2" s="5" t="s">
        <v>16</v>
      </c>
      <c r="B2" s="5" t="s">
        <v>17</v>
      </c>
      <c r="C2" s="5" t="s">
        <v>18</v>
      </c>
    </row>
    <row r="3" spans="1:3" x14ac:dyDescent="0.25">
      <c r="A3" t="s">
        <v>19</v>
      </c>
      <c r="B3" s="1" t="str">
        <f>HYPERLINK("#2.1!A7", "2.1a")</f>
        <v>2.1a</v>
      </c>
      <c r="C3" t="s">
        <v>20</v>
      </c>
    </row>
    <row r="4" spans="1:3" x14ac:dyDescent="0.25">
      <c r="A4" t="s">
        <v>19</v>
      </c>
      <c r="B4" s="1" t="str">
        <f>HYPERLINK("#2.1!A19", "2.1b")</f>
        <v>2.1b</v>
      </c>
      <c r="C4" t="s">
        <v>21</v>
      </c>
    </row>
    <row r="5" spans="1:3" x14ac:dyDescent="0.25">
      <c r="A5" t="s">
        <v>22</v>
      </c>
      <c r="B5" s="1" t="str">
        <f>HYPERLINK("#2.2!A7", "2.2a")</f>
        <v>2.2a</v>
      </c>
      <c r="C5" t="s">
        <v>23</v>
      </c>
    </row>
    <row r="6" spans="1:3" x14ac:dyDescent="0.25">
      <c r="A6" t="s">
        <v>22</v>
      </c>
      <c r="B6" s="1" t="str">
        <f>HYPERLINK("#2.2!A19", "2.2b")</f>
        <v>2.2b</v>
      </c>
      <c r="C6" s="4" t="s">
        <v>24</v>
      </c>
    </row>
    <row r="7" spans="1:3" x14ac:dyDescent="0.25">
      <c r="A7" t="s">
        <v>25</v>
      </c>
      <c r="B7" s="1" t="str">
        <f>HYPERLINK("#2.3!A8", "2.3a")</f>
        <v>2.3a</v>
      </c>
      <c r="C7" s="4" t="s">
        <v>26</v>
      </c>
    </row>
    <row r="8" spans="1:3" x14ac:dyDescent="0.25">
      <c r="A8" t="s">
        <v>25</v>
      </c>
      <c r="B8" s="1" t="str">
        <f>HYPERLINK("#2.3!A21", "2.3b")</f>
        <v>2.3b</v>
      </c>
      <c r="C8" s="4" t="s">
        <v>27</v>
      </c>
    </row>
    <row r="9" spans="1:3" x14ac:dyDescent="0.25">
      <c r="A9" t="s">
        <v>25</v>
      </c>
      <c r="B9" s="1" t="str">
        <f>HYPERLINK("#2.3!A34", "2.3c")</f>
        <v>2.3c</v>
      </c>
      <c r="C9" s="4" t="s">
        <v>28</v>
      </c>
    </row>
    <row r="10" spans="1:3" x14ac:dyDescent="0.25">
      <c r="A10" t="s">
        <v>29</v>
      </c>
      <c r="B10" s="1" t="str">
        <f>HYPERLINK("#2.4!A9", "2.4a")</f>
        <v>2.4a</v>
      </c>
      <c r="C10" t="s">
        <v>30</v>
      </c>
    </row>
    <row r="11" spans="1:3" x14ac:dyDescent="0.25">
      <c r="A11" t="s">
        <v>29</v>
      </c>
      <c r="B11" s="1" t="str">
        <f>HYPERLINK("#2.4!A22", "2.4b")</f>
        <v>2.4b</v>
      </c>
      <c r="C11" t="s">
        <v>31</v>
      </c>
    </row>
    <row r="12" spans="1:3" x14ac:dyDescent="0.25">
      <c r="A12" t="s">
        <v>29</v>
      </c>
      <c r="B12" s="1" t="str">
        <f>HYPERLINK("#2.4!A35", "2.4c")</f>
        <v>2.4c</v>
      </c>
      <c r="C12" t="s">
        <v>32</v>
      </c>
    </row>
    <row r="13" spans="1:3" x14ac:dyDescent="0.25">
      <c r="A13" t="s">
        <v>33</v>
      </c>
      <c r="B13" s="1" t="str">
        <f>HYPERLINK("#2.5!A10", "2.5a")</f>
        <v>2.5a</v>
      </c>
      <c r="C13" t="s">
        <v>34</v>
      </c>
    </row>
    <row r="14" spans="1:3" x14ac:dyDescent="0.25">
      <c r="A14" t="s">
        <v>33</v>
      </c>
      <c r="B14" s="1" t="str">
        <f>HYPERLINK("#2.5!A23", "2.5b")</f>
        <v>2.5b</v>
      </c>
      <c r="C14" t="s">
        <v>35</v>
      </c>
    </row>
    <row r="15" spans="1:3" x14ac:dyDescent="0.25">
      <c r="A15" t="s">
        <v>33</v>
      </c>
      <c r="B15" s="1" t="str">
        <f>HYPERLINK("#2.5!A36", "2.5c")</f>
        <v>2.5c</v>
      </c>
      <c r="C15" t="s">
        <v>36</v>
      </c>
    </row>
    <row r="16" spans="1:3" x14ac:dyDescent="0.25">
      <c r="A16" t="s">
        <v>37</v>
      </c>
      <c r="B16" s="1" t="str">
        <f>HYPERLINK("#2.6!A10", "2.6a")</f>
        <v>2.6a</v>
      </c>
      <c r="C16" t="s">
        <v>38</v>
      </c>
    </row>
    <row r="17" spans="1:3" x14ac:dyDescent="0.25">
      <c r="A17" t="s">
        <v>37</v>
      </c>
      <c r="B17" s="1" t="str">
        <f>HYPERLINK("#2.6!A23", "2.6b")</f>
        <v>2.6b</v>
      </c>
      <c r="C17" t="s">
        <v>39</v>
      </c>
    </row>
    <row r="18" spans="1:3" x14ac:dyDescent="0.25">
      <c r="A18" t="s">
        <v>37</v>
      </c>
      <c r="B18" s="1" t="str">
        <f>HYPERLINK("#2.6!A36", "2.6c")</f>
        <v>2.6c</v>
      </c>
      <c r="C18" t="s">
        <v>40</v>
      </c>
    </row>
    <row r="19" spans="1:3" x14ac:dyDescent="0.25">
      <c r="A19" t="s">
        <v>41</v>
      </c>
      <c r="B19" s="1" t="str">
        <f>HYPERLINK("#2.7!A8", "2.7a")</f>
        <v>2.7a</v>
      </c>
      <c r="C19" t="s">
        <v>42</v>
      </c>
    </row>
    <row r="20" spans="1:3" x14ac:dyDescent="0.25">
      <c r="A20" t="s">
        <v>41</v>
      </c>
      <c r="B20" s="1" t="str">
        <f>HYPERLINK("#2.7!A21", "2.7b")</f>
        <v>2.7b</v>
      </c>
      <c r="C20" t="s">
        <v>43</v>
      </c>
    </row>
    <row r="21" spans="1:3" x14ac:dyDescent="0.25">
      <c r="A21" t="s">
        <v>41</v>
      </c>
      <c r="B21" s="1" t="str">
        <f>HYPERLINK("#2.7!A34", "2.7c")</f>
        <v>2.7c</v>
      </c>
      <c r="C21" t="s">
        <v>44</v>
      </c>
    </row>
    <row r="22" spans="1:3" x14ac:dyDescent="0.25">
      <c r="A22" t="s">
        <v>45</v>
      </c>
      <c r="B22" s="1" t="str">
        <f>HYPERLINK("#2.8!A9", "2.8a")</f>
        <v>2.8a</v>
      </c>
      <c r="C22" t="s">
        <v>46</v>
      </c>
    </row>
    <row r="23" spans="1:3" x14ac:dyDescent="0.25">
      <c r="A23" t="s">
        <v>45</v>
      </c>
      <c r="B23" s="1" t="str">
        <f>HYPERLINK("#2.8!A22", "2.8b")</f>
        <v>2.8b</v>
      </c>
      <c r="C23" t="s">
        <v>47</v>
      </c>
    </row>
    <row r="24" spans="1:3" x14ac:dyDescent="0.25">
      <c r="A24" t="s">
        <v>45</v>
      </c>
      <c r="B24" s="1" t="str">
        <f>HYPERLINK("#2.6!A35", "2.8c")</f>
        <v>2.8c</v>
      </c>
      <c r="C24" t="s">
        <v>48</v>
      </c>
    </row>
    <row r="25" spans="1:3" x14ac:dyDescent="0.25">
      <c r="A25" t="s">
        <v>49</v>
      </c>
      <c r="B25" s="1" t="str">
        <f>HYPERLINK("#2.9!A8", "2.9a")</f>
        <v>2.9a</v>
      </c>
      <c r="C25" t="s">
        <v>50</v>
      </c>
    </row>
    <row r="26" spans="1:3" x14ac:dyDescent="0.25">
      <c r="A26" t="s">
        <v>49</v>
      </c>
      <c r="B26" s="1" t="str">
        <f>HYPERLINK("#2.9!A21", "2.9b")</f>
        <v>2.9b</v>
      </c>
      <c r="C26" t="s">
        <v>51</v>
      </c>
    </row>
    <row r="27" spans="1:3" x14ac:dyDescent="0.25">
      <c r="A27" t="s">
        <v>49</v>
      </c>
      <c r="B27" s="1" t="str">
        <f>HYPERLINK("#2.9!A34", "2.9c")</f>
        <v>2.9c</v>
      </c>
      <c r="C27" t="s">
        <v>52</v>
      </c>
    </row>
    <row r="28" spans="1:3" x14ac:dyDescent="0.25">
      <c r="A28" t="s">
        <v>53</v>
      </c>
      <c r="B28" s="1" t="str">
        <f>HYPERLINK("#2.10!A8", "2.10a")</f>
        <v>2.10a</v>
      </c>
      <c r="C28" t="s">
        <v>54</v>
      </c>
    </row>
    <row r="29" spans="1:3" x14ac:dyDescent="0.25">
      <c r="A29" t="s">
        <v>53</v>
      </c>
      <c r="B29" s="1" t="str">
        <f>HYPERLINK("#2.10!A21", "2.10b")</f>
        <v>2.10b</v>
      </c>
      <c r="C29" t="s">
        <v>55</v>
      </c>
    </row>
    <row r="30" spans="1:3" x14ac:dyDescent="0.25">
      <c r="A30" t="s">
        <v>53</v>
      </c>
      <c r="B30" s="1" t="str">
        <f>HYPERLINK("#2.10!A34", "2.10c")</f>
        <v>2.10c</v>
      </c>
      <c r="C30" t="s">
        <v>56</v>
      </c>
    </row>
    <row r="31" spans="1:3" x14ac:dyDescent="0.25">
      <c r="A31" t="s">
        <v>57</v>
      </c>
      <c r="B31" s="1" t="str">
        <f>HYPERLINK("#2.11!A7", "2.11")</f>
        <v>2.11</v>
      </c>
      <c r="C31" t="s">
        <v>58</v>
      </c>
    </row>
    <row r="32" spans="1:3" x14ac:dyDescent="0.25">
      <c r="A32" t="s">
        <v>59</v>
      </c>
      <c r="B32" s="1" t="str">
        <f>HYPERLINK("#2.12!A8", "2.12")</f>
        <v>2.12</v>
      </c>
      <c r="C32" t="s">
        <v>60</v>
      </c>
    </row>
    <row r="33" spans="1:3" x14ac:dyDescent="0.25">
      <c r="A33" t="s">
        <v>61</v>
      </c>
      <c r="B33" s="1" t="str">
        <f>HYPERLINK("#2.13!A7", "2.13")</f>
        <v>2.13</v>
      </c>
      <c r="C33" t="s">
        <v>62</v>
      </c>
    </row>
    <row r="34" spans="1:3" x14ac:dyDescent="0.25">
      <c r="A34" t="s">
        <v>63</v>
      </c>
      <c r="B34" s="1" t="str">
        <f>HYPERLINK("#2.14!A6", "2.14")</f>
        <v>2.14</v>
      </c>
      <c r="C34" t="s">
        <v>64</v>
      </c>
    </row>
    <row r="35" spans="1:3" x14ac:dyDescent="0.25">
      <c r="A35" t="s">
        <v>65</v>
      </c>
      <c r="B35" s="1" t="str">
        <f>HYPERLINK("#2.48!A3", "2.48")</f>
        <v>2.48</v>
      </c>
      <c r="C35" t="s">
        <v>66</v>
      </c>
    </row>
    <row r="36" spans="1:3" x14ac:dyDescent="0.25">
      <c r="A36" t="s">
        <v>67</v>
      </c>
      <c r="B36" s="1" t="str">
        <f>HYPERLINK("#2.49!A3", "2.49")</f>
        <v>2.49</v>
      </c>
      <c r="C36" t="s">
        <v>68</v>
      </c>
    </row>
    <row r="37" spans="1:3" x14ac:dyDescent="0.25">
      <c r="A37" t="s">
        <v>69</v>
      </c>
      <c r="B37" s="1" t="str">
        <f>HYPERLINK("#Notes!A2", "Notes")</f>
        <v>Notes</v>
      </c>
      <c r="C37" t="s">
        <v>69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70</v>
      </c>
    </row>
    <row r="2" spans="1:29" x14ac:dyDescent="0.25">
      <c r="A2" t="s">
        <v>71</v>
      </c>
    </row>
    <row r="3" spans="1:29" ht="30" customHeight="1" x14ac:dyDescent="0.3">
      <c r="A3" s="3" t="s">
        <v>69</v>
      </c>
    </row>
    <row r="4" spans="1:29" x14ac:dyDescent="0.25">
      <c r="A4" t="s">
        <v>72</v>
      </c>
    </row>
    <row r="5" spans="1:29" x14ac:dyDescent="0.25">
      <c r="A5" t="s">
        <v>73</v>
      </c>
    </row>
    <row r="6" spans="1:29" ht="30" customHeight="1" x14ac:dyDescent="0.3">
      <c r="A6" s="3" t="s">
        <v>74</v>
      </c>
    </row>
    <row r="7" spans="1:29" ht="62.4" x14ac:dyDescent="0.3">
      <c r="A7" s="5" t="s">
        <v>76</v>
      </c>
      <c r="B7" s="6" t="s">
        <v>77</v>
      </c>
      <c r="C7" s="6" t="s">
        <v>78</v>
      </c>
      <c r="D7" s="6" t="s">
        <v>79</v>
      </c>
      <c r="E7" s="6" t="s">
        <v>80</v>
      </c>
      <c r="F7" s="6" t="s">
        <v>81</v>
      </c>
      <c r="G7" s="6" t="s">
        <v>82</v>
      </c>
      <c r="H7" s="6" t="s">
        <v>83</v>
      </c>
      <c r="I7" s="6" t="s">
        <v>84</v>
      </c>
      <c r="J7" s="6" t="s">
        <v>85</v>
      </c>
      <c r="K7" s="6" t="s">
        <v>86</v>
      </c>
      <c r="L7" s="6" t="s">
        <v>87</v>
      </c>
      <c r="M7" s="6" t="s">
        <v>88</v>
      </c>
      <c r="N7" s="6" t="s">
        <v>89</v>
      </c>
      <c r="O7" s="6" t="s">
        <v>90</v>
      </c>
      <c r="P7" s="6" t="s">
        <v>91</v>
      </c>
      <c r="Q7" s="6" t="s">
        <v>92</v>
      </c>
      <c r="R7" s="6" t="s">
        <v>93</v>
      </c>
      <c r="S7" s="6" t="s">
        <v>94</v>
      </c>
      <c r="T7" s="6" t="s">
        <v>95</v>
      </c>
      <c r="U7" s="6" t="s">
        <v>96</v>
      </c>
      <c r="V7" s="6" t="s">
        <v>97</v>
      </c>
      <c r="W7" s="6" t="s">
        <v>98</v>
      </c>
      <c r="X7" s="6" t="s">
        <v>99</v>
      </c>
      <c r="Y7" s="6" t="s">
        <v>100</v>
      </c>
      <c r="Z7" s="6" t="s">
        <v>101</v>
      </c>
      <c r="AA7" s="6" t="s">
        <v>102</v>
      </c>
      <c r="AB7" s="6" t="s">
        <v>103</v>
      </c>
      <c r="AC7" s="6" t="s">
        <v>104</v>
      </c>
    </row>
    <row r="8" spans="1:29" x14ac:dyDescent="0.25">
      <c r="A8" s="11" t="s">
        <v>105</v>
      </c>
      <c r="B8" s="7">
        <v>1502000</v>
      </c>
      <c r="C8" s="7">
        <v>898000</v>
      </c>
      <c r="D8" s="7">
        <v>877000</v>
      </c>
      <c r="E8" s="7">
        <v>21000</v>
      </c>
      <c r="F8" s="7">
        <v>603000</v>
      </c>
      <c r="G8" s="8">
        <v>59.823968526594101</v>
      </c>
      <c r="H8" s="8">
        <v>58.401544612291502</v>
      </c>
      <c r="I8" s="8">
        <v>2.3776823058308501</v>
      </c>
      <c r="J8" s="8">
        <v>40.176031473405899</v>
      </c>
      <c r="K8" s="7">
        <v>733000</v>
      </c>
      <c r="L8" s="7">
        <v>472000</v>
      </c>
      <c r="M8" s="7">
        <v>457000</v>
      </c>
      <c r="N8" s="7">
        <v>16000</v>
      </c>
      <c r="O8" s="7">
        <v>261000</v>
      </c>
      <c r="P8" s="8">
        <v>64.444618665046406</v>
      </c>
      <c r="Q8" s="8">
        <v>62.306994086400302</v>
      </c>
      <c r="R8" s="8">
        <v>3.3169946892795901</v>
      </c>
      <c r="S8" s="8">
        <v>35.555381334953601</v>
      </c>
      <c r="T8" s="7">
        <v>769000</v>
      </c>
      <c r="U8" s="7">
        <v>426000</v>
      </c>
      <c r="V8" s="7">
        <v>421000</v>
      </c>
      <c r="W8" s="9">
        <v>6000</v>
      </c>
      <c r="X8" s="7">
        <v>343000</v>
      </c>
      <c r="Y8" s="8">
        <v>55.421675194161502</v>
      </c>
      <c r="Z8" s="8">
        <v>54.680653901059102</v>
      </c>
      <c r="AA8" s="10">
        <v>1.33706043800801</v>
      </c>
      <c r="AB8" s="8">
        <v>44.578324805838498</v>
      </c>
      <c r="AC8" s="7" t="s">
        <v>107</v>
      </c>
    </row>
    <row r="9" spans="1:29" x14ac:dyDescent="0.25">
      <c r="A9" s="11" t="s">
        <v>108</v>
      </c>
      <c r="B9" s="7">
        <v>1505000</v>
      </c>
      <c r="C9" s="7">
        <v>899000</v>
      </c>
      <c r="D9" s="7">
        <v>878000</v>
      </c>
      <c r="E9" s="7">
        <v>21000</v>
      </c>
      <c r="F9" s="7">
        <v>607000</v>
      </c>
      <c r="G9" s="8">
        <v>59.698668793484998</v>
      </c>
      <c r="H9" s="8">
        <v>58.307562271300398</v>
      </c>
      <c r="I9" s="8">
        <v>2.3302136384260801</v>
      </c>
      <c r="J9" s="8">
        <v>40.301331206515002</v>
      </c>
      <c r="K9" s="7">
        <v>734000</v>
      </c>
      <c r="L9" s="7">
        <v>471000</v>
      </c>
      <c r="M9" s="7">
        <v>456000</v>
      </c>
      <c r="N9" s="7">
        <v>15000</v>
      </c>
      <c r="O9" s="7">
        <v>263000</v>
      </c>
      <c r="P9" s="8">
        <v>64.162690202530399</v>
      </c>
      <c r="Q9" s="8">
        <v>62.105470309526702</v>
      </c>
      <c r="R9" s="8">
        <v>3.2062556705619998</v>
      </c>
      <c r="S9" s="8">
        <v>35.837309797469601</v>
      </c>
      <c r="T9" s="7">
        <v>771000</v>
      </c>
      <c r="U9" s="7">
        <v>427000</v>
      </c>
      <c r="V9" s="7">
        <v>421000</v>
      </c>
      <c r="W9" s="9">
        <v>6000</v>
      </c>
      <c r="X9" s="7">
        <v>343000</v>
      </c>
      <c r="Y9" s="8">
        <v>55.443567632355197</v>
      </c>
      <c r="Z9" s="8">
        <v>54.687399771502598</v>
      </c>
      <c r="AA9" s="10">
        <v>1.3638513774343399</v>
      </c>
      <c r="AB9" s="8">
        <v>44.556432367644803</v>
      </c>
      <c r="AC9" s="7" t="s">
        <v>107</v>
      </c>
    </row>
    <row r="10" spans="1:29" x14ac:dyDescent="0.25">
      <c r="A10" s="11" t="s">
        <v>110</v>
      </c>
      <c r="B10" s="7">
        <v>1508000</v>
      </c>
      <c r="C10" s="7">
        <v>899000</v>
      </c>
      <c r="D10" s="7">
        <v>877000</v>
      </c>
      <c r="E10" s="7">
        <v>22000</v>
      </c>
      <c r="F10" s="7">
        <v>610000</v>
      </c>
      <c r="G10" s="8">
        <v>59.582221811683603</v>
      </c>
      <c r="H10" s="8">
        <v>58.141235016113598</v>
      </c>
      <c r="I10" s="8">
        <v>2.41848449378814</v>
      </c>
      <c r="J10" s="8">
        <v>40.417778188316397</v>
      </c>
      <c r="K10" s="7">
        <v>736000</v>
      </c>
      <c r="L10" s="7">
        <v>470000</v>
      </c>
      <c r="M10" s="7">
        <v>454000</v>
      </c>
      <c r="N10" s="7">
        <v>15000</v>
      </c>
      <c r="O10" s="7">
        <v>266000</v>
      </c>
      <c r="P10" s="8">
        <v>63.804947511741602</v>
      </c>
      <c r="Q10" s="8">
        <v>61.717141865147703</v>
      </c>
      <c r="R10" s="8">
        <v>3.2721688960087199</v>
      </c>
      <c r="S10" s="8">
        <v>36.195052488258398</v>
      </c>
      <c r="T10" s="7">
        <v>772000</v>
      </c>
      <c r="U10" s="7">
        <v>429000</v>
      </c>
      <c r="V10" s="7">
        <v>423000</v>
      </c>
      <c r="W10" s="9">
        <v>6000</v>
      </c>
      <c r="X10" s="7">
        <v>343000</v>
      </c>
      <c r="Y10" s="8">
        <v>55.555917348673397</v>
      </c>
      <c r="Z10" s="8">
        <v>54.731662448949898</v>
      </c>
      <c r="AA10" s="10">
        <v>1.48364915756931</v>
      </c>
      <c r="AB10" s="8">
        <v>44.444082651326703</v>
      </c>
      <c r="AC10" s="7" t="s">
        <v>107</v>
      </c>
    </row>
    <row r="11" spans="1:29" x14ac:dyDescent="0.25">
      <c r="A11" s="11" t="s">
        <v>111</v>
      </c>
      <c r="B11" s="7">
        <v>1511000</v>
      </c>
      <c r="C11" s="7">
        <v>906000</v>
      </c>
      <c r="D11" s="7">
        <v>888000</v>
      </c>
      <c r="E11" s="7">
        <v>18000</v>
      </c>
      <c r="F11" s="7">
        <v>606000</v>
      </c>
      <c r="G11" s="8">
        <v>59.929492869991002</v>
      </c>
      <c r="H11" s="8">
        <v>58.726777958821302</v>
      </c>
      <c r="I11" s="8">
        <v>2.0068831781689198</v>
      </c>
      <c r="J11" s="8">
        <v>40.070507130008899</v>
      </c>
      <c r="K11" s="7">
        <v>738000</v>
      </c>
      <c r="L11" s="7">
        <v>479000</v>
      </c>
      <c r="M11" s="7">
        <v>467000</v>
      </c>
      <c r="N11" s="7">
        <v>12000</v>
      </c>
      <c r="O11" s="7">
        <v>259000</v>
      </c>
      <c r="P11" s="8">
        <v>64.930642707005802</v>
      </c>
      <c r="Q11" s="8">
        <v>63.254966034397199</v>
      </c>
      <c r="R11" s="8">
        <v>2.5807178286683299</v>
      </c>
      <c r="S11" s="8">
        <v>35.069357292994198</v>
      </c>
      <c r="T11" s="7">
        <v>774000</v>
      </c>
      <c r="U11" s="7">
        <v>427000</v>
      </c>
      <c r="V11" s="7">
        <v>421000</v>
      </c>
      <c r="W11" s="9">
        <v>6000</v>
      </c>
      <c r="X11" s="7">
        <v>347000</v>
      </c>
      <c r="Y11" s="8">
        <v>55.159364749164098</v>
      </c>
      <c r="Z11" s="8">
        <v>54.407763736165698</v>
      </c>
      <c r="AA11" s="10">
        <v>1.36259910971822</v>
      </c>
      <c r="AB11" s="8">
        <v>44.840635250835902</v>
      </c>
      <c r="AC11" s="7" t="s">
        <v>107</v>
      </c>
    </row>
    <row r="12" spans="1:29" x14ac:dyDescent="0.25">
      <c r="A12" s="11" t="s">
        <v>112</v>
      </c>
      <c r="B12" s="7">
        <v>1515000</v>
      </c>
      <c r="C12" s="7">
        <v>918000</v>
      </c>
      <c r="D12" s="7">
        <v>896000</v>
      </c>
      <c r="E12" s="7">
        <v>22000</v>
      </c>
      <c r="F12" s="7">
        <v>597000</v>
      </c>
      <c r="G12" s="8">
        <v>60.612580430358904</v>
      </c>
      <c r="H12" s="8">
        <v>59.167503913995297</v>
      </c>
      <c r="I12" s="8">
        <v>2.3841197753063099</v>
      </c>
      <c r="J12" s="8">
        <v>39.387419569641096</v>
      </c>
      <c r="K12" s="7">
        <v>739000</v>
      </c>
      <c r="L12" s="7">
        <v>484000</v>
      </c>
      <c r="M12" s="7">
        <v>469000</v>
      </c>
      <c r="N12" s="7">
        <v>15000</v>
      </c>
      <c r="O12" s="7">
        <v>256000</v>
      </c>
      <c r="P12" s="8">
        <v>65.441613458193501</v>
      </c>
      <c r="Q12" s="8">
        <v>63.442223655670503</v>
      </c>
      <c r="R12" s="8">
        <v>3.0552269372153402</v>
      </c>
      <c r="S12" s="8">
        <v>34.558386541806499</v>
      </c>
      <c r="T12" s="7">
        <v>775000</v>
      </c>
      <c r="U12" s="7">
        <v>434000</v>
      </c>
      <c r="V12" s="7">
        <v>427000</v>
      </c>
      <c r="W12" s="9">
        <v>7000</v>
      </c>
      <c r="X12" s="7">
        <v>341000</v>
      </c>
      <c r="Y12" s="8">
        <v>56.006484498705703</v>
      </c>
      <c r="Z12" s="8">
        <v>55.090130846220497</v>
      </c>
      <c r="AA12" s="10">
        <v>1.6361563499068501</v>
      </c>
      <c r="AB12" s="8">
        <v>43.993515501294297</v>
      </c>
      <c r="AC12" s="7" t="s">
        <v>107</v>
      </c>
    </row>
    <row r="13" spans="1:29" x14ac:dyDescent="0.25">
      <c r="A13" s="11" t="s">
        <v>115</v>
      </c>
      <c r="B13" s="7">
        <v>1518000</v>
      </c>
      <c r="C13" s="7">
        <v>920000</v>
      </c>
      <c r="D13" s="7">
        <v>901000</v>
      </c>
      <c r="E13" s="7">
        <v>19000</v>
      </c>
      <c r="F13" s="7">
        <v>598000</v>
      </c>
      <c r="G13" s="8">
        <v>60.605462259367201</v>
      </c>
      <c r="H13" s="8">
        <v>59.343607356877797</v>
      </c>
      <c r="I13" s="8">
        <v>2.0820811449124901</v>
      </c>
      <c r="J13" s="8">
        <v>39.394537740632899</v>
      </c>
      <c r="K13" s="7">
        <v>741000</v>
      </c>
      <c r="L13" s="7">
        <v>480000</v>
      </c>
      <c r="M13" s="7">
        <v>469000</v>
      </c>
      <c r="N13" s="7">
        <v>11000</v>
      </c>
      <c r="O13" s="7">
        <v>261000</v>
      </c>
      <c r="P13" s="8">
        <v>64.755101553433505</v>
      </c>
      <c r="Q13" s="8">
        <v>63.2919673333639</v>
      </c>
      <c r="R13" s="8">
        <v>2.2594887274822701</v>
      </c>
      <c r="S13" s="8">
        <v>35.244898446566502</v>
      </c>
      <c r="T13" s="7">
        <v>777000</v>
      </c>
      <c r="U13" s="7">
        <v>440000</v>
      </c>
      <c r="V13" s="7">
        <v>432000</v>
      </c>
      <c r="W13" s="9">
        <v>8000</v>
      </c>
      <c r="X13" s="7">
        <v>337000</v>
      </c>
      <c r="Y13" s="8">
        <v>56.646274845728499</v>
      </c>
      <c r="Z13" s="8">
        <v>55.576461343543201</v>
      </c>
      <c r="AA13" s="10">
        <v>1.8885857986228201</v>
      </c>
      <c r="AB13" s="8">
        <v>43.353725154271501</v>
      </c>
      <c r="AC13" s="7" t="s">
        <v>107</v>
      </c>
    </row>
    <row r="14" spans="1:29" x14ac:dyDescent="0.25">
      <c r="A14" s="11" t="s">
        <v>116</v>
      </c>
      <c r="B14" s="7">
        <v>1521000</v>
      </c>
      <c r="C14" s="7">
        <v>919000</v>
      </c>
      <c r="D14" s="7">
        <v>903000</v>
      </c>
      <c r="E14" s="7">
        <v>16000</v>
      </c>
      <c r="F14" s="7">
        <v>602000</v>
      </c>
      <c r="G14" s="8">
        <v>60.419876296182601</v>
      </c>
      <c r="H14" s="8">
        <v>59.355631438830201</v>
      </c>
      <c r="I14" s="8">
        <v>1.76141515440284</v>
      </c>
      <c r="J14" s="8">
        <v>39.580123703817399</v>
      </c>
      <c r="K14" s="7">
        <v>743000</v>
      </c>
      <c r="L14" s="7">
        <v>479000</v>
      </c>
      <c r="M14" s="7">
        <v>467000</v>
      </c>
      <c r="N14" s="7">
        <v>12000</v>
      </c>
      <c r="O14" s="7">
        <v>263000</v>
      </c>
      <c r="P14" s="8">
        <v>64.537377955404807</v>
      </c>
      <c r="Q14" s="8">
        <v>62.940317859803599</v>
      </c>
      <c r="R14" s="8">
        <v>2.47462810885302</v>
      </c>
      <c r="S14" s="8">
        <v>35.4626220445952</v>
      </c>
      <c r="T14" s="7">
        <v>778000</v>
      </c>
      <c r="U14" s="7">
        <v>440000</v>
      </c>
      <c r="V14" s="7">
        <v>435000</v>
      </c>
      <c r="W14" s="9">
        <v>4000</v>
      </c>
      <c r="X14" s="7">
        <v>339000</v>
      </c>
      <c r="Y14" s="8">
        <v>56.4907729367252</v>
      </c>
      <c r="Z14" s="8">
        <v>55.934964096122002</v>
      </c>
      <c r="AA14" s="10">
        <v>0.98389314167419595</v>
      </c>
      <c r="AB14" s="8">
        <v>43.5092270632748</v>
      </c>
      <c r="AC14" s="7" t="s">
        <v>107</v>
      </c>
    </row>
    <row r="15" spans="1:29" x14ac:dyDescent="0.25">
      <c r="A15" s="11" t="s">
        <v>117</v>
      </c>
      <c r="B15" s="7">
        <v>1524000</v>
      </c>
      <c r="C15" s="7">
        <v>909000</v>
      </c>
      <c r="D15" s="7">
        <v>893000</v>
      </c>
      <c r="E15" s="7">
        <v>16000</v>
      </c>
      <c r="F15" s="7">
        <v>615000</v>
      </c>
      <c r="G15" s="8">
        <v>59.674663952313097</v>
      </c>
      <c r="H15" s="8">
        <v>58.618922316878297</v>
      </c>
      <c r="I15" s="8">
        <v>1.76916226336603</v>
      </c>
      <c r="J15" s="8">
        <v>40.325336047686903</v>
      </c>
      <c r="K15" s="7">
        <v>744000</v>
      </c>
      <c r="L15" s="7">
        <v>475000</v>
      </c>
      <c r="M15" s="7">
        <v>466000</v>
      </c>
      <c r="N15" s="9">
        <v>9000</v>
      </c>
      <c r="O15" s="7">
        <v>269000</v>
      </c>
      <c r="P15" s="8">
        <v>63.802790224959502</v>
      </c>
      <c r="Q15" s="8">
        <v>62.590319093426103</v>
      </c>
      <c r="R15" s="10">
        <v>1.9003418616308101</v>
      </c>
      <c r="S15" s="8">
        <v>36.197209775040498</v>
      </c>
      <c r="T15" s="7">
        <v>780000</v>
      </c>
      <c r="U15" s="7">
        <v>435000</v>
      </c>
      <c r="V15" s="7">
        <v>428000</v>
      </c>
      <c r="W15" s="9">
        <v>7000</v>
      </c>
      <c r="X15" s="7">
        <v>345000</v>
      </c>
      <c r="Y15" s="8">
        <v>55.734064272698099</v>
      </c>
      <c r="Z15" s="8">
        <v>54.827932450849801</v>
      </c>
      <c r="AA15" s="10">
        <v>1.62581328613452</v>
      </c>
      <c r="AB15" s="8">
        <v>44.265935727301901</v>
      </c>
      <c r="AC15" s="7" t="s">
        <v>118</v>
      </c>
    </row>
    <row r="16" spans="1:29" x14ac:dyDescent="0.25">
      <c r="A16" s="11" t="s">
        <v>119</v>
      </c>
      <c r="B16" s="7">
        <v>1527000</v>
      </c>
      <c r="C16" s="7">
        <v>910000</v>
      </c>
      <c r="D16" s="7">
        <v>895000</v>
      </c>
      <c r="E16" s="7">
        <v>15000</v>
      </c>
      <c r="F16" s="7">
        <v>617000</v>
      </c>
      <c r="G16" s="8">
        <v>59.598031141297</v>
      </c>
      <c r="H16" s="8">
        <v>58.6173549007814</v>
      </c>
      <c r="I16" s="8">
        <v>1.64548429157093</v>
      </c>
      <c r="J16" s="8">
        <v>40.401968858703</v>
      </c>
      <c r="K16" s="7">
        <v>746000</v>
      </c>
      <c r="L16" s="7">
        <v>477000</v>
      </c>
      <c r="M16" s="7">
        <v>467000</v>
      </c>
      <c r="N16" s="9">
        <v>10000</v>
      </c>
      <c r="O16" s="7">
        <v>269000</v>
      </c>
      <c r="P16" s="8">
        <v>63.912983647220599</v>
      </c>
      <c r="Q16" s="8">
        <v>62.618027441310097</v>
      </c>
      <c r="R16" s="10">
        <v>2.0261238515450599</v>
      </c>
      <c r="S16" s="8">
        <v>36.087016352779401</v>
      </c>
      <c r="T16" s="7">
        <v>781000</v>
      </c>
      <c r="U16" s="7">
        <v>433000</v>
      </c>
      <c r="V16" s="7">
        <v>428000</v>
      </c>
      <c r="W16" s="9">
        <v>5000</v>
      </c>
      <c r="X16" s="7">
        <v>348000</v>
      </c>
      <c r="Y16" s="8">
        <v>55.478554004413802</v>
      </c>
      <c r="Z16" s="8">
        <v>54.797920262685203</v>
      </c>
      <c r="AA16" s="10">
        <v>1.2268411712289</v>
      </c>
      <c r="AB16" s="8">
        <v>44.521445995586198</v>
      </c>
      <c r="AC16" s="7" t="s">
        <v>118</v>
      </c>
    </row>
    <row r="17" spans="1:29" x14ac:dyDescent="0.25">
      <c r="A17" s="11" t="s">
        <v>123</v>
      </c>
      <c r="B17" s="7">
        <v>3000</v>
      </c>
      <c r="C17" s="7">
        <v>1000</v>
      </c>
      <c r="D17" s="7">
        <v>2000</v>
      </c>
      <c r="E17" s="7">
        <v>-1000</v>
      </c>
      <c r="F17" s="7">
        <v>2000</v>
      </c>
      <c r="G17" s="8">
        <v>-7.6632811016153796E-2</v>
      </c>
      <c r="H17" s="8">
        <v>-1.5674160969325599E-3</v>
      </c>
      <c r="I17" s="8">
        <v>-0.1236779717951</v>
      </c>
      <c r="J17" s="8">
        <v>7.6632811016146704E-2</v>
      </c>
      <c r="K17" s="7">
        <v>1000</v>
      </c>
      <c r="L17" s="7">
        <v>2000</v>
      </c>
      <c r="M17" s="7">
        <v>1000</v>
      </c>
      <c r="N17" s="9">
        <v>1000</v>
      </c>
      <c r="O17" s="7">
        <v>0</v>
      </c>
      <c r="P17" s="8">
        <v>0.11019342226111201</v>
      </c>
      <c r="Q17" s="8">
        <v>2.7708347884079401E-2</v>
      </c>
      <c r="R17" s="10">
        <v>0.12578198991425499</v>
      </c>
      <c r="S17" s="8">
        <v>-0.110193422261126</v>
      </c>
      <c r="T17" s="7">
        <v>1000</v>
      </c>
      <c r="U17" s="7">
        <v>-1000</v>
      </c>
      <c r="V17" s="7">
        <v>1000</v>
      </c>
      <c r="W17" s="9">
        <v>-2000</v>
      </c>
      <c r="X17" s="7">
        <v>3000</v>
      </c>
      <c r="Y17" s="8">
        <v>-0.25551026828429702</v>
      </c>
      <c r="Z17" s="8">
        <v>-3.0012188164604901E-2</v>
      </c>
      <c r="AA17" s="10">
        <v>-0.39897211490562601</v>
      </c>
      <c r="AB17" s="8">
        <v>0.25551026828428303</v>
      </c>
      <c r="AC17" s="7" t="s">
        <v>118</v>
      </c>
    </row>
    <row r="18" spans="1:29" x14ac:dyDescent="0.25">
      <c r="A18" s="11" t="s">
        <v>127</v>
      </c>
      <c r="B18" s="7">
        <v>12000</v>
      </c>
      <c r="C18" s="7">
        <v>-8000</v>
      </c>
      <c r="D18" s="7">
        <v>-1000</v>
      </c>
      <c r="E18" s="7">
        <v>-7000</v>
      </c>
      <c r="F18" s="7">
        <v>20000</v>
      </c>
      <c r="G18" s="8">
        <v>-1.0145492890619301</v>
      </c>
      <c r="H18" s="8">
        <v>-0.55014901321389698</v>
      </c>
      <c r="I18" s="8">
        <v>-0.73863548373537902</v>
      </c>
      <c r="J18" s="8">
        <v>1.0145492890619401</v>
      </c>
      <c r="K18" s="7">
        <v>6000</v>
      </c>
      <c r="L18" s="7">
        <v>-7000</v>
      </c>
      <c r="M18" s="7">
        <v>-2000</v>
      </c>
      <c r="N18" s="9">
        <v>-5000</v>
      </c>
      <c r="O18" s="7">
        <v>14000</v>
      </c>
      <c r="P18" s="8">
        <v>-1.5286298109729599</v>
      </c>
      <c r="Q18" s="8">
        <v>-0.82419621436031998</v>
      </c>
      <c r="R18" s="10">
        <v>-1.0291030856702801</v>
      </c>
      <c r="S18" s="8">
        <v>1.5286298109729499</v>
      </c>
      <c r="T18" s="7">
        <v>6000</v>
      </c>
      <c r="U18" s="7">
        <v>-1000</v>
      </c>
      <c r="V18" s="7">
        <v>1000</v>
      </c>
      <c r="W18" s="9">
        <v>-2000</v>
      </c>
      <c r="X18" s="7">
        <v>7000</v>
      </c>
      <c r="Y18" s="8">
        <v>-0.52793049429185102</v>
      </c>
      <c r="Z18" s="8">
        <v>-0.29221058353525797</v>
      </c>
      <c r="AA18" s="10">
        <v>-0.40931517867795703</v>
      </c>
      <c r="AB18" s="8">
        <v>0.52793049429183703</v>
      </c>
      <c r="AC18" s="7" t="s">
        <v>118</v>
      </c>
    </row>
    <row r="19" spans="1:29" x14ac:dyDescent="0.25">
      <c r="A19" s="7"/>
      <c r="B19" s="7"/>
      <c r="C19" s="7"/>
      <c r="D19" s="7"/>
      <c r="E19" s="7"/>
      <c r="F19" s="7"/>
      <c r="G19" s="8"/>
      <c r="H19" s="8"/>
      <c r="I19" s="8"/>
      <c r="J19" s="8"/>
      <c r="K19" s="7"/>
      <c r="L19" s="7"/>
      <c r="M19" s="7"/>
      <c r="N19" s="7"/>
      <c r="O19" s="7"/>
      <c r="P19" s="8"/>
      <c r="Q19" s="8"/>
      <c r="R19" s="8"/>
      <c r="S19" s="8"/>
      <c r="T19" s="7"/>
      <c r="U19" s="7"/>
      <c r="V19" s="7"/>
      <c r="W19" s="7"/>
      <c r="X19" s="7"/>
      <c r="Y19" s="8"/>
      <c r="Z19" s="8"/>
      <c r="AA19" s="8"/>
      <c r="AB19" s="8"/>
      <c r="AC19" s="7"/>
    </row>
    <row r="20" spans="1:29" ht="30" customHeight="1" x14ac:dyDescent="0.3">
      <c r="A20" s="3" t="s">
        <v>75</v>
      </c>
    </row>
    <row r="21" spans="1:29" ht="62.4" x14ac:dyDescent="0.3">
      <c r="A21" s="5" t="s">
        <v>76</v>
      </c>
      <c r="B21" s="6" t="s">
        <v>129</v>
      </c>
      <c r="C21" s="6" t="s">
        <v>78</v>
      </c>
      <c r="D21" s="6" t="s">
        <v>79</v>
      </c>
      <c r="E21" s="6" t="s">
        <v>80</v>
      </c>
      <c r="F21" s="6" t="s">
        <v>81</v>
      </c>
      <c r="G21" s="6" t="s">
        <v>82</v>
      </c>
      <c r="H21" s="6" t="s">
        <v>83</v>
      </c>
      <c r="I21" s="6" t="s">
        <v>84</v>
      </c>
      <c r="J21" s="6" t="s">
        <v>85</v>
      </c>
      <c r="K21" s="6" t="s">
        <v>86</v>
      </c>
      <c r="L21" s="6" t="s">
        <v>87</v>
      </c>
      <c r="M21" s="6" t="s">
        <v>88</v>
      </c>
      <c r="N21" s="6" t="s">
        <v>89</v>
      </c>
      <c r="O21" s="6" t="s">
        <v>90</v>
      </c>
      <c r="P21" s="6" t="s">
        <v>91</v>
      </c>
      <c r="Q21" s="6" t="s">
        <v>92</v>
      </c>
      <c r="R21" s="6" t="s">
        <v>93</v>
      </c>
      <c r="S21" s="6" t="s">
        <v>94</v>
      </c>
      <c r="T21" s="6" t="s">
        <v>95</v>
      </c>
      <c r="U21" s="6" t="s">
        <v>96</v>
      </c>
      <c r="V21" s="6" t="s">
        <v>97</v>
      </c>
      <c r="W21" s="6" t="s">
        <v>98</v>
      </c>
      <c r="X21" s="6" t="s">
        <v>99</v>
      </c>
      <c r="Y21" s="6" t="s">
        <v>100</v>
      </c>
      <c r="Z21" s="6" t="s">
        <v>101</v>
      </c>
      <c r="AA21" s="6" t="s">
        <v>102</v>
      </c>
      <c r="AB21" s="6" t="s">
        <v>103</v>
      </c>
      <c r="AC21" s="6" t="s">
        <v>104</v>
      </c>
    </row>
    <row r="22" spans="1:29" x14ac:dyDescent="0.25">
      <c r="A22" s="11" t="s">
        <v>105</v>
      </c>
      <c r="B22" s="7">
        <v>1178000</v>
      </c>
      <c r="C22" s="7">
        <v>867000</v>
      </c>
      <c r="D22" s="7">
        <v>846000</v>
      </c>
      <c r="E22" s="7">
        <v>21000</v>
      </c>
      <c r="F22" s="7">
        <v>311000</v>
      </c>
      <c r="G22" s="8">
        <v>73.612439000664807</v>
      </c>
      <c r="H22" s="8">
        <v>71.813997222322996</v>
      </c>
      <c r="I22" s="8">
        <v>2.4431221173441999</v>
      </c>
      <c r="J22" s="8">
        <v>26.3875609993352</v>
      </c>
      <c r="K22" s="7">
        <v>581000</v>
      </c>
      <c r="L22" s="7">
        <v>454000</v>
      </c>
      <c r="M22" s="7">
        <v>438000</v>
      </c>
      <c r="N22" s="7">
        <v>15000</v>
      </c>
      <c r="O22" s="7">
        <v>127000</v>
      </c>
      <c r="P22" s="8">
        <v>78.099891866966999</v>
      </c>
      <c r="Q22" s="8">
        <v>75.438422489973604</v>
      </c>
      <c r="R22" s="8">
        <v>3.4077760075863099</v>
      </c>
      <c r="S22" s="8">
        <v>21.900108133033001</v>
      </c>
      <c r="T22" s="7">
        <v>597000</v>
      </c>
      <c r="U22" s="7">
        <v>414000</v>
      </c>
      <c r="V22" s="7">
        <v>408000</v>
      </c>
      <c r="W22" s="9">
        <v>6000</v>
      </c>
      <c r="X22" s="7">
        <v>184000</v>
      </c>
      <c r="Y22" s="8">
        <v>69.247587278983701</v>
      </c>
      <c r="Z22" s="8">
        <v>68.2885944290352</v>
      </c>
      <c r="AA22" s="10">
        <v>1.38487547022381</v>
      </c>
      <c r="AB22" s="8">
        <v>30.752412721016299</v>
      </c>
      <c r="AC22" s="7" t="s">
        <v>107</v>
      </c>
    </row>
    <row r="23" spans="1:29" x14ac:dyDescent="0.25">
      <c r="A23" s="11" t="s">
        <v>108</v>
      </c>
      <c r="B23" s="7">
        <v>1179000</v>
      </c>
      <c r="C23" s="7">
        <v>865000</v>
      </c>
      <c r="D23" s="7">
        <v>844000</v>
      </c>
      <c r="E23" s="7">
        <v>20000</v>
      </c>
      <c r="F23" s="7">
        <v>315000</v>
      </c>
      <c r="G23" s="8">
        <v>73.315645402735299</v>
      </c>
      <c r="H23" s="8">
        <v>71.596765570567996</v>
      </c>
      <c r="I23" s="8">
        <v>2.3444925332447202</v>
      </c>
      <c r="J23" s="8">
        <v>26.684354597264701</v>
      </c>
      <c r="K23" s="7">
        <v>582000</v>
      </c>
      <c r="L23" s="7">
        <v>451000</v>
      </c>
      <c r="M23" s="7">
        <v>437000</v>
      </c>
      <c r="N23" s="7">
        <v>14000</v>
      </c>
      <c r="O23" s="7">
        <v>130000</v>
      </c>
      <c r="P23" s="8">
        <v>77.633334445293499</v>
      </c>
      <c r="Q23" s="8">
        <v>75.142609747631596</v>
      </c>
      <c r="R23" s="8">
        <v>3.2083185856419698</v>
      </c>
      <c r="S23" s="8">
        <v>22.366665554706401</v>
      </c>
      <c r="T23" s="7">
        <v>598000</v>
      </c>
      <c r="U23" s="7">
        <v>413000</v>
      </c>
      <c r="V23" s="7">
        <v>407000</v>
      </c>
      <c r="W23" s="9">
        <v>6000</v>
      </c>
      <c r="X23" s="7">
        <v>185000</v>
      </c>
      <c r="Y23" s="8">
        <v>69.114990333983997</v>
      </c>
      <c r="Z23" s="8">
        <v>68.1470339737415</v>
      </c>
      <c r="AA23" s="10">
        <v>1.4005013320048401</v>
      </c>
      <c r="AB23" s="8">
        <v>30.885009666016</v>
      </c>
      <c r="AC23" s="7" t="s">
        <v>107</v>
      </c>
    </row>
    <row r="24" spans="1:29" x14ac:dyDescent="0.25">
      <c r="A24" s="11" t="s">
        <v>110</v>
      </c>
      <c r="B24" s="7">
        <v>1181000</v>
      </c>
      <c r="C24" s="7">
        <v>866000</v>
      </c>
      <c r="D24" s="7">
        <v>845000</v>
      </c>
      <c r="E24" s="7">
        <v>21000</v>
      </c>
      <c r="F24" s="7">
        <v>315000</v>
      </c>
      <c r="G24" s="8">
        <v>73.332898908266102</v>
      </c>
      <c r="H24" s="8">
        <v>71.556490119682707</v>
      </c>
      <c r="I24" s="8">
        <v>2.4223899709808401</v>
      </c>
      <c r="J24" s="8">
        <v>26.667101091733901</v>
      </c>
      <c r="K24" s="7">
        <v>582000</v>
      </c>
      <c r="L24" s="7">
        <v>450000</v>
      </c>
      <c r="M24" s="7">
        <v>436000</v>
      </c>
      <c r="N24" s="7">
        <v>15000</v>
      </c>
      <c r="O24" s="7">
        <v>132000</v>
      </c>
      <c r="P24" s="8">
        <v>77.352977356126004</v>
      </c>
      <c r="Q24" s="8">
        <v>74.813948013656898</v>
      </c>
      <c r="R24" s="8">
        <v>3.2823938124315299</v>
      </c>
      <c r="S24" s="8">
        <v>22.647022643873999</v>
      </c>
      <c r="T24" s="7">
        <v>598000</v>
      </c>
      <c r="U24" s="7">
        <v>415000</v>
      </c>
      <c r="V24" s="7">
        <v>409000</v>
      </c>
      <c r="W24" s="9">
        <v>6000</v>
      </c>
      <c r="X24" s="7">
        <v>183000</v>
      </c>
      <c r="Y24" s="8">
        <v>69.421178514928101</v>
      </c>
      <c r="Z24" s="8">
        <v>68.386834442669297</v>
      </c>
      <c r="AA24" s="10">
        <v>1.48995464264043</v>
      </c>
      <c r="AB24" s="8">
        <v>30.578821485071899</v>
      </c>
      <c r="AC24" s="7" t="s">
        <v>107</v>
      </c>
    </row>
    <row r="25" spans="1:29" x14ac:dyDescent="0.25">
      <c r="A25" s="11" t="s">
        <v>111</v>
      </c>
      <c r="B25" s="7">
        <v>1182000</v>
      </c>
      <c r="C25" s="7">
        <v>872000</v>
      </c>
      <c r="D25" s="7">
        <v>855000</v>
      </c>
      <c r="E25" s="7">
        <v>17000</v>
      </c>
      <c r="F25" s="7">
        <v>310000</v>
      </c>
      <c r="G25" s="8">
        <v>73.805679073348998</v>
      </c>
      <c r="H25" s="8">
        <v>72.364347054170807</v>
      </c>
      <c r="I25" s="8">
        <v>1.95287413824321</v>
      </c>
      <c r="J25" s="8">
        <v>26.194320926650999</v>
      </c>
      <c r="K25" s="7">
        <v>583000</v>
      </c>
      <c r="L25" s="7">
        <v>456000</v>
      </c>
      <c r="M25" s="7">
        <v>444000</v>
      </c>
      <c r="N25" s="7">
        <v>12000</v>
      </c>
      <c r="O25" s="7">
        <v>127000</v>
      </c>
      <c r="P25" s="8">
        <v>78.189173524522801</v>
      </c>
      <c r="Q25" s="8">
        <v>76.180296670094407</v>
      </c>
      <c r="R25" s="8">
        <v>2.5692519358813199</v>
      </c>
      <c r="S25" s="8">
        <v>21.810826475477199</v>
      </c>
      <c r="T25" s="7">
        <v>599000</v>
      </c>
      <c r="U25" s="7">
        <v>417000</v>
      </c>
      <c r="V25" s="7">
        <v>411000</v>
      </c>
      <c r="W25" s="9">
        <v>5000</v>
      </c>
      <c r="X25" s="7">
        <v>182000</v>
      </c>
      <c r="Y25" s="8">
        <v>69.539256864082802</v>
      </c>
      <c r="Z25" s="8">
        <v>68.6503119682001</v>
      </c>
      <c r="AA25" s="10">
        <v>1.27833534031026</v>
      </c>
      <c r="AB25" s="8">
        <v>30.460743135917198</v>
      </c>
      <c r="AC25" s="7" t="s">
        <v>107</v>
      </c>
    </row>
    <row r="26" spans="1:29" x14ac:dyDescent="0.25">
      <c r="A26" s="11" t="s">
        <v>112</v>
      </c>
      <c r="B26" s="7">
        <v>1183000</v>
      </c>
      <c r="C26" s="7">
        <v>884000</v>
      </c>
      <c r="D26" s="7">
        <v>863000</v>
      </c>
      <c r="E26" s="7">
        <v>21000</v>
      </c>
      <c r="F26" s="7">
        <v>299000</v>
      </c>
      <c r="G26" s="8">
        <v>74.6961276284772</v>
      </c>
      <c r="H26" s="8">
        <v>72.896845551064999</v>
      </c>
      <c r="I26" s="8">
        <v>2.4088023496498399</v>
      </c>
      <c r="J26" s="8">
        <v>25.3038723715228</v>
      </c>
      <c r="K26" s="7">
        <v>584000</v>
      </c>
      <c r="L26" s="7">
        <v>461000</v>
      </c>
      <c r="M26" s="7">
        <v>447000</v>
      </c>
      <c r="N26" s="7">
        <v>14000</v>
      </c>
      <c r="O26" s="7">
        <v>123000</v>
      </c>
      <c r="P26" s="8">
        <v>78.942595944114899</v>
      </c>
      <c r="Q26" s="8">
        <v>76.518312554555393</v>
      </c>
      <c r="R26" s="8">
        <v>3.0709446029310699</v>
      </c>
      <c r="S26" s="8">
        <v>21.057404055885101</v>
      </c>
      <c r="T26" s="7">
        <v>600000</v>
      </c>
      <c r="U26" s="7">
        <v>423000</v>
      </c>
      <c r="V26" s="7">
        <v>416000</v>
      </c>
      <c r="W26" s="9">
        <v>7000</v>
      </c>
      <c r="X26" s="7">
        <v>177000</v>
      </c>
      <c r="Y26" s="8">
        <v>70.562695544245599</v>
      </c>
      <c r="Z26" s="8">
        <v>69.371777943921998</v>
      </c>
      <c r="AA26" s="10">
        <v>1.6877439150220901</v>
      </c>
      <c r="AB26" s="8">
        <v>29.437304455754401</v>
      </c>
      <c r="AC26" s="7" t="s">
        <v>107</v>
      </c>
    </row>
    <row r="27" spans="1:29" x14ac:dyDescent="0.25">
      <c r="A27" s="11" t="s">
        <v>115</v>
      </c>
      <c r="B27" s="7">
        <v>1185000</v>
      </c>
      <c r="C27" s="7">
        <v>884000</v>
      </c>
      <c r="D27" s="7">
        <v>865000</v>
      </c>
      <c r="E27" s="7">
        <v>18000</v>
      </c>
      <c r="F27" s="7">
        <v>301000</v>
      </c>
      <c r="G27" s="8">
        <v>74.603339990369605</v>
      </c>
      <c r="H27" s="8">
        <v>73.047809714292896</v>
      </c>
      <c r="I27" s="8">
        <v>2.0850678753491501</v>
      </c>
      <c r="J27" s="8">
        <v>25.396660009630398</v>
      </c>
      <c r="K27" s="7">
        <v>584000</v>
      </c>
      <c r="L27" s="7">
        <v>455000</v>
      </c>
      <c r="M27" s="7">
        <v>445000</v>
      </c>
      <c r="N27" s="7">
        <v>10000</v>
      </c>
      <c r="O27" s="7">
        <v>129000</v>
      </c>
      <c r="P27" s="8">
        <v>77.885592863518596</v>
      </c>
      <c r="Q27" s="8">
        <v>76.145236871302302</v>
      </c>
      <c r="R27" s="8">
        <v>2.2345031067119501</v>
      </c>
      <c r="S27" s="8">
        <v>22.1144071364814</v>
      </c>
      <c r="T27" s="7">
        <v>600000</v>
      </c>
      <c r="U27" s="7">
        <v>429000</v>
      </c>
      <c r="V27" s="7">
        <v>420000</v>
      </c>
      <c r="W27" s="9">
        <v>8000</v>
      </c>
      <c r="X27" s="7">
        <v>172000</v>
      </c>
      <c r="Y27" s="8">
        <v>71.407430676485205</v>
      </c>
      <c r="Z27" s="8">
        <v>70.031864056618005</v>
      </c>
      <c r="AA27" s="10">
        <v>1.9263634146133499</v>
      </c>
      <c r="AB27" s="8">
        <v>28.592569323514802</v>
      </c>
      <c r="AC27" s="7" t="s">
        <v>107</v>
      </c>
    </row>
    <row r="28" spans="1:29" x14ac:dyDescent="0.25">
      <c r="A28" s="11" t="s">
        <v>116</v>
      </c>
      <c r="B28" s="7">
        <v>1186000</v>
      </c>
      <c r="C28" s="7">
        <v>879000</v>
      </c>
      <c r="D28" s="7">
        <v>864000</v>
      </c>
      <c r="E28" s="7">
        <v>15000</v>
      </c>
      <c r="F28" s="7">
        <v>307000</v>
      </c>
      <c r="G28" s="8">
        <v>74.146325457150994</v>
      </c>
      <c r="H28" s="8">
        <v>72.867132053716901</v>
      </c>
      <c r="I28" s="8">
        <v>1.72522831785283</v>
      </c>
      <c r="J28" s="8">
        <v>25.853674542848999</v>
      </c>
      <c r="K28" s="7">
        <v>585000</v>
      </c>
      <c r="L28" s="7">
        <v>452000</v>
      </c>
      <c r="M28" s="7">
        <v>441000</v>
      </c>
      <c r="N28" s="7">
        <v>11000</v>
      </c>
      <c r="O28" s="7">
        <v>133000</v>
      </c>
      <c r="P28" s="8">
        <v>77.210853944322594</v>
      </c>
      <c r="Q28" s="8">
        <v>75.358663718560393</v>
      </c>
      <c r="R28" s="8">
        <v>2.3988728671461099</v>
      </c>
      <c r="S28" s="8">
        <v>22.789146055677499</v>
      </c>
      <c r="T28" s="7">
        <v>601000</v>
      </c>
      <c r="U28" s="7">
        <v>428000</v>
      </c>
      <c r="V28" s="7">
        <v>423000</v>
      </c>
      <c r="W28" s="9">
        <v>4000</v>
      </c>
      <c r="X28" s="7">
        <v>173000</v>
      </c>
      <c r="Y28" s="8">
        <v>71.161836684798402</v>
      </c>
      <c r="Z28" s="8">
        <v>70.440674505414094</v>
      </c>
      <c r="AA28" s="10">
        <v>1.01341141963295</v>
      </c>
      <c r="AB28" s="8">
        <v>28.838163315201601</v>
      </c>
      <c r="AC28" s="7" t="s">
        <v>107</v>
      </c>
    </row>
    <row r="29" spans="1:29" x14ac:dyDescent="0.25">
      <c r="A29" s="11" t="s">
        <v>117</v>
      </c>
      <c r="B29" s="7">
        <v>1187000</v>
      </c>
      <c r="C29" s="7">
        <v>871000</v>
      </c>
      <c r="D29" s="7">
        <v>855000</v>
      </c>
      <c r="E29" s="7">
        <v>16000</v>
      </c>
      <c r="F29" s="7">
        <v>316000</v>
      </c>
      <c r="G29" s="8">
        <v>73.340111407654902</v>
      </c>
      <c r="H29" s="8">
        <v>72.0278233991408</v>
      </c>
      <c r="I29" s="8">
        <v>1.78931826435317</v>
      </c>
      <c r="J29" s="8">
        <v>26.659888592345101</v>
      </c>
      <c r="K29" s="7">
        <v>586000</v>
      </c>
      <c r="L29" s="7">
        <v>449000</v>
      </c>
      <c r="M29" s="7">
        <v>441000</v>
      </c>
      <c r="N29" s="9">
        <v>9000</v>
      </c>
      <c r="O29" s="7">
        <v>136000</v>
      </c>
      <c r="P29" s="8">
        <v>76.723670243682093</v>
      </c>
      <c r="Q29" s="8">
        <v>75.244822018711702</v>
      </c>
      <c r="R29" s="10">
        <v>1.92749932357694</v>
      </c>
      <c r="S29" s="8">
        <v>23.276329756317899</v>
      </c>
      <c r="T29" s="7">
        <v>601000</v>
      </c>
      <c r="U29" s="7">
        <v>421000</v>
      </c>
      <c r="V29" s="7">
        <v>414000</v>
      </c>
      <c r="W29" s="9">
        <v>7000</v>
      </c>
      <c r="X29" s="7">
        <v>180000</v>
      </c>
      <c r="Y29" s="8">
        <v>70.044054862365797</v>
      </c>
      <c r="Z29" s="8">
        <v>68.894019652824696</v>
      </c>
      <c r="AA29" s="10">
        <v>1.6418741202246001</v>
      </c>
      <c r="AB29" s="8">
        <v>29.955945137634199</v>
      </c>
      <c r="AC29" s="7" t="s">
        <v>118</v>
      </c>
    </row>
    <row r="30" spans="1:29" x14ac:dyDescent="0.25">
      <c r="A30" s="11" t="s">
        <v>119</v>
      </c>
      <c r="B30" s="7">
        <v>1188000</v>
      </c>
      <c r="C30" s="7">
        <v>871000</v>
      </c>
      <c r="D30" s="7">
        <v>857000</v>
      </c>
      <c r="E30" s="7">
        <v>15000</v>
      </c>
      <c r="F30" s="7">
        <v>317000</v>
      </c>
      <c r="G30" s="8">
        <v>73.350885806226401</v>
      </c>
      <c r="H30" s="8">
        <v>72.124949467463395</v>
      </c>
      <c r="I30" s="8">
        <v>1.67133133470475</v>
      </c>
      <c r="J30" s="8">
        <v>26.649114193773599</v>
      </c>
      <c r="K30" s="7">
        <v>586000</v>
      </c>
      <c r="L30" s="7">
        <v>453000</v>
      </c>
      <c r="M30" s="7">
        <v>444000</v>
      </c>
      <c r="N30" s="9">
        <v>9000</v>
      </c>
      <c r="O30" s="7">
        <v>133000</v>
      </c>
      <c r="P30" s="8">
        <v>77.238214778108201</v>
      </c>
      <c r="Q30" s="8">
        <v>75.668325033005004</v>
      </c>
      <c r="R30" s="10">
        <v>2.0325298165076302</v>
      </c>
      <c r="S30" s="8">
        <v>22.761785221891799</v>
      </c>
      <c r="T30" s="7">
        <v>602000</v>
      </c>
      <c r="U30" s="7">
        <v>419000</v>
      </c>
      <c r="V30" s="7">
        <v>413000</v>
      </c>
      <c r="W30" s="9">
        <v>5000</v>
      </c>
      <c r="X30" s="7">
        <v>183000</v>
      </c>
      <c r="Y30" s="8">
        <v>69.563837532569394</v>
      </c>
      <c r="Z30" s="8">
        <v>68.672981698472</v>
      </c>
      <c r="AA30" s="10">
        <v>1.2806306634251501</v>
      </c>
      <c r="AB30" s="8">
        <v>30.436162467430599</v>
      </c>
      <c r="AC30" s="7" t="s">
        <v>118</v>
      </c>
    </row>
    <row r="31" spans="1:29" x14ac:dyDescent="0.25">
      <c r="A31" s="11" t="s">
        <v>123</v>
      </c>
      <c r="B31" s="7">
        <v>1000</v>
      </c>
      <c r="C31" s="7">
        <v>1000</v>
      </c>
      <c r="D31" s="7">
        <v>2000</v>
      </c>
      <c r="E31" s="7">
        <v>-1000</v>
      </c>
      <c r="F31" s="7">
        <v>0</v>
      </c>
      <c r="G31" s="8">
        <v>1.07743985714848E-2</v>
      </c>
      <c r="H31" s="8">
        <v>9.7126068322651804E-2</v>
      </c>
      <c r="I31" s="8">
        <v>-0.117986929648429</v>
      </c>
      <c r="J31" s="8">
        <v>-1.07743985714741E-2</v>
      </c>
      <c r="K31" s="7">
        <v>0</v>
      </c>
      <c r="L31" s="7">
        <v>3000</v>
      </c>
      <c r="M31" s="7">
        <v>3000</v>
      </c>
      <c r="N31" s="9">
        <v>1000</v>
      </c>
      <c r="O31" s="7">
        <v>-3000</v>
      </c>
      <c r="P31" s="8">
        <v>0.51454453442612202</v>
      </c>
      <c r="Q31" s="8">
        <v>0.42350301429321702</v>
      </c>
      <c r="R31" s="10">
        <v>0.105030492930692</v>
      </c>
      <c r="S31" s="8">
        <v>-0.51454453442611103</v>
      </c>
      <c r="T31" s="7">
        <v>0</v>
      </c>
      <c r="U31" s="7">
        <v>-3000</v>
      </c>
      <c r="V31" s="7">
        <v>-1000</v>
      </c>
      <c r="W31" s="9">
        <v>-2000</v>
      </c>
      <c r="X31" s="7">
        <v>3000</v>
      </c>
      <c r="Y31" s="8">
        <v>-0.48021732979644599</v>
      </c>
      <c r="Z31" s="8">
        <v>-0.22103795435266699</v>
      </c>
      <c r="AA31" s="10">
        <v>-0.36124345679944803</v>
      </c>
      <c r="AB31" s="8">
        <v>0.480217329796439</v>
      </c>
      <c r="AC31" s="7" t="s">
        <v>118</v>
      </c>
    </row>
    <row r="32" spans="1:29" x14ac:dyDescent="0.25">
      <c r="A32" s="11" t="s">
        <v>127</v>
      </c>
      <c r="B32" s="7">
        <v>5000</v>
      </c>
      <c r="C32" s="7">
        <v>-12000</v>
      </c>
      <c r="D32" s="7">
        <v>-6000</v>
      </c>
      <c r="E32" s="7">
        <v>-7000</v>
      </c>
      <c r="F32" s="7">
        <v>17000</v>
      </c>
      <c r="G32" s="8">
        <v>-1.34524182225077</v>
      </c>
      <c r="H32" s="8">
        <v>-0.77189608360153295</v>
      </c>
      <c r="I32" s="8">
        <v>-0.73747101494509304</v>
      </c>
      <c r="J32" s="8">
        <v>1.3452418222508</v>
      </c>
      <c r="K32" s="7">
        <v>3000</v>
      </c>
      <c r="L32" s="7">
        <v>-8000</v>
      </c>
      <c r="M32" s="7">
        <v>-3000</v>
      </c>
      <c r="N32" s="9">
        <v>-5000</v>
      </c>
      <c r="O32" s="7">
        <v>11000</v>
      </c>
      <c r="P32" s="8">
        <v>-1.7043811660066399</v>
      </c>
      <c r="Q32" s="8">
        <v>-0.84998752155041801</v>
      </c>
      <c r="R32" s="10">
        <v>-1.0384147864234401</v>
      </c>
      <c r="S32" s="8">
        <v>1.7043811660066399</v>
      </c>
      <c r="T32" s="7">
        <v>2000</v>
      </c>
      <c r="U32" s="7">
        <v>-5000</v>
      </c>
      <c r="V32" s="7">
        <v>-3000</v>
      </c>
      <c r="W32" s="9">
        <v>-2000</v>
      </c>
      <c r="X32" s="7">
        <v>7000</v>
      </c>
      <c r="Y32" s="8">
        <v>-0.99885801167621902</v>
      </c>
      <c r="Z32" s="8">
        <v>-0.69879624544998398</v>
      </c>
      <c r="AA32" s="10">
        <v>-0.40711325159693701</v>
      </c>
      <c r="AB32" s="8">
        <v>0.99885801167622601</v>
      </c>
      <c r="AC32" s="7" t="s">
        <v>118</v>
      </c>
    </row>
    <row r="33" spans="1:29" x14ac:dyDescent="0.25">
      <c r="A33" s="7"/>
      <c r="B33" s="7"/>
      <c r="C33" s="7"/>
      <c r="D33" s="7"/>
      <c r="E33" s="7"/>
      <c r="F33" s="7"/>
      <c r="G33" s="8"/>
      <c r="H33" s="8"/>
      <c r="I33" s="8"/>
      <c r="J33" s="8"/>
      <c r="K33" s="7"/>
      <c r="L33" s="7"/>
      <c r="M33" s="7"/>
      <c r="N33" s="7"/>
      <c r="O33" s="7"/>
      <c r="P33" s="8"/>
      <c r="Q33" s="8"/>
      <c r="R33" s="8"/>
      <c r="S33" s="8"/>
      <c r="T33" s="7"/>
      <c r="U33" s="7"/>
      <c r="V33" s="7"/>
      <c r="W33" s="7"/>
      <c r="X33" s="7"/>
      <c r="Y33" s="8"/>
      <c r="Z33" s="8"/>
      <c r="AA33" s="8"/>
      <c r="AB33" s="8"/>
      <c r="AC33" s="7"/>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131</v>
      </c>
    </row>
    <row r="2" spans="1:29" x14ac:dyDescent="0.25">
      <c r="A2" t="s">
        <v>132</v>
      </c>
    </row>
    <row r="3" spans="1:29" ht="30" customHeight="1" x14ac:dyDescent="0.3">
      <c r="A3" s="3" t="s">
        <v>69</v>
      </c>
    </row>
    <row r="4" spans="1:29" x14ac:dyDescent="0.25">
      <c r="A4" t="s">
        <v>72</v>
      </c>
    </row>
    <row r="5" spans="1:29" x14ac:dyDescent="0.25">
      <c r="A5" t="s">
        <v>73</v>
      </c>
    </row>
    <row r="6" spans="1:29" ht="30" customHeight="1" x14ac:dyDescent="0.3">
      <c r="A6" s="3" t="s">
        <v>133</v>
      </c>
    </row>
    <row r="7" spans="1:29" ht="62.4" x14ac:dyDescent="0.3">
      <c r="A7" s="5" t="s">
        <v>76</v>
      </c>
      <c r="B7" s="6" t="s">
        <v>77</v>
      </c>
      <c r="C7" s="6" t="s">
        <v>78</v>
      </c>
      <c r="D7" s="6" t="s">
        <v>79</v>
      </c>
      <c r="E7" s="6" t="s">
        <v>80</v>
      </c>
      <c r="F7" s="6" t="s">
        <v>81</v>
      </c>
      <c r="G7" s="6" t="s">
        <v>82</v>
      </c>
      <c r="H7" s="6" t="s">
        <v>83</v>
      </c>
      <c r="I7" s="6" t="s">
        <v>135</v>
      </c>
      <c r="J7" s="6" t="s">
        <v>85</v>
      </c>
      <c r="K7" s="6" t="s">
        <v>136</v>
      </c>
      <c r="L7" s="6" t="s">
        <v>87</v>
      </c>
      <c r="M7" s="6" t="s">
        <v>88</v>
      </c>
      <c r="N7" s="6" t="s">
        <v>89</v>
      </c>
      <c r="O7" s="6" t="s">
        <v>90</v>
      </c>
      <c r="P7" s="6" t="s">
        <v>91</v>
      </c>
      <c r="Q7" s="6" t="s">
        <v>92</v>
      </c>
      <c r="R7" s="6" t="s">
        <v>93</v>
      </c>
      <c r="S7" s="6" t="s">
        <v>94</v>
      </c>
      <c r="T7" s="6" t="s">
        <v>137</v>
      </c>
      <c r="U7" s="6" t="s">
        <v>96</v>
      </c>
      <c r="V7" s="6" t="s">
        <v>97</v>
      </c>
      <c r="W7" s="6" t="s">
        <v>98</v>
      </c>
      <c r="X7" s="6" t="s">
        <v>99</v>
      </c>
      <c r="Y7" s="6" t="s">
        <v>100</v>
      </c>
      <c r="Z7" s="6" t="s">
        <v>101</v>
      </c>
      <c r="AA7" s="6" t="s">
        <v>138</v>
      </c>
      <c r="AB7" s="6" t="s">
        <v>103</v>
      </c>
      <c r="AC7" s="6" t="s">
        <v>104</v>
      </c>
    </row>
    <row r="8" spans="1:29" x14ac:dyDescent="0.25">
      <c r="A8" s="11" t="s">
        <v>105</v>
      </c>
      <c r="B8" s="7">
        <v>1502000</v>
      </c>
      <c r="C8" s="7">
        <v>899000</v>
      </c>
      <c r="D8" s="7">
        <v>878000</v>
      </c>
      <c r="E8" s="7">
        <v>21000</v>
      </c>
      <c r="F8" s="7">
        <v>603000</v>
      </c>
      <c r="G8" s="8">
        <v>59.853784231867799</v>
      </c>
      <c r="H8" s="8">
        <v>58.455945508659099</v>
      </c>
      <c r="I8" s="8">
        <v>2.33542246517557</v>
      </c>
      <c r="J8" s="8">
        <v>40.146215768132201</v>
      </c>
      <c r="K8" s="7">
        <v>733000</v>
      </c>
      <c r="L8" s="7">
        <v>473000</v>
      </c>
      <c r="M8" s="7">
        <v>458000</v>
      </c>
      <c r="N8" s="7">
        <v>15000</v>
      </c>
      <c r="O8" s="7">
        <v>260000</v>
      </c>
      <c r="P8" s="8">
        <v>64.578750279759603</v>
      </c>
      <c r="Q8" s="8">
        <v>62.4921530844519</v>
      </c>
      <c r="R8" s="8">
        <v>3.2310894625064699</v>
      </c>
      <c r="S8" s="8">
        <v>35.421249720240397</v>
      </c>
      <c r="T8" s="7">
        <v>769000</v>
      </c>
      <c r="U8" s="7">
        <v>426000</v>
      </c>
      <c r="V8" s="7">
        <v>420000</v>
      </c>
      <c r="W8" s="9">
        <v>6000</v>
      </c>
      <c r="X8" s="7">
        <v>343000</v>
      </c>
      <c r="Y8" s="8">
        <v>55.352104618537098</v>
      </c>
      <c r="Z8" s="8">
        <v>54.610475895766299</v>
      </c>
      <c r="AA8" s="10">
        <v>1.33983834559091</v>
      </c>
      <c r="AB8" s="8">
        <v>44.647895381462902</v>
      </c>
      <c r="AC8" s="7" t="s">
        <v>107</v>
      </c>
    </row>
    <row r="9" spans="1:29" x14ac:dyDescent="0.25">
      <c r="A9" s="11" t="s">
        <v>108</v>
      </c>
      <c r="B9" s="7">
        <v>1505000</v>
      </c>
      <c r="C9" s="7">
        <v>901000</v>
      </c>
      <c r="D9" s="7">
        <v>880000</v>
      </c>
      <c r="E9" s="7">
        <v>21000</v>
      </c>
      <c r="F9" s="7">
        <v>604000</v>
      </c>
      <c r="G9" s="8">
        <v>59.8742509439817</v>
      </c>
      <c r="H9" s="8">
        <v>58.477762695332601</v>
      </c>
      <c r="I9" s="8">
        <v>2.3323686336479001</v>
      </c>
      <c r="J9" s="8">
        <v>40.1257490560183</v>
      </c>
      <c r="K9" s="7">
        <v>734000</v>
      </c>
      <c r="L9" s="7">
        <v>473000</v>
      </c>
      <c r="M9" s="7">
        <v>457000</v>
      </c>
      <c r="N9" s="7">
        <v>15000</v>
      </c>
      <c r="O9" s="7">
        <v>262000</v>
      </c>
      <c r="P9" s="8">
        <v>64.333239391748705</v>
      </c>
      <c r="Q9" s="8">
        <v>62.279730809708397</v>
      </c>
      <c r="R9" s="8">
        <v>3.1919869129171499</v>
      </c>
      <c r="S9" s="8">
        <v>35.666760608251302</v>
      </c>
      <c r="T9" s="7">
        <v>771000</v>
      </c>
      <c r="U9" s="7">
        <v>429000</v>
      </c>
      <c r="V9" s="7">
        <v>423000</v>
      </c>
      <c r="W9" s="9">
        <v>6000</v>
      </c>
      <c r="X9" s="7">
        <v>342000</v>
      </c>
      <c r="Y9" s="8">
        <v>55.6239471969809</v>
      </c>
      <c r="Z9" s="8">
        <v>54.853730134628996</v>
      </c>
      <c r="AA9" s="10">
        <v>1.38468609504523</v>
      </c>
      <c r="AB9" s="8">
        <v>44.3760528030191</v>
      </c>
      <c r="AC9" s="7" t="s">
        <v>107</v>
      </c>
    </row>
    <row r="10" spans="1:29" x14ac:dyDescent="0.25">
      <c r="A10" s="11" t="s">
        <v>110</v>
      </c>
      <c r="B10" s="7">
        <v>1508000</v>
      </c>
      <c r="C10" s="7">
        <v>897000</v>
      </c>
      <c r="D10" s="7">
        <v>876000</v>
      </c>
      <c r="E10" s="7">
        <v>22000</v>
      </c>
      <c r="F10" s="7">
        <v>611000</v>
      </c>
      <c r="G10" s="8">
        <v>59.494372523993398</v>
      </c>
      <c r="H10" s="8">
        <v>58.054468000464098</v>
      </c>
      <c r="I10" s="8">
        <v>2.4202365071564</v>
      </c>
      <c r="J10" s="8">
        <v>40.505627476006602</v>
      </c>
      <c r="K10" s="7">
        <v>736000</v>
      </c>
      <c r="L10" s="7">
        <v>470000</v>
      </c>
      <c r="M10" s="7">
        <v>455000</v>
      </c>
      <c r="N10" s="7">
        <v>15000</v>
      </c>
      <c r="O10" s="7">
        <v>266000</v>
      </c>
      <c r="P10" s="8">
        <v>63.865675210145703</v>
      </c>
      <c r="Q10" s="8">
        <v>61.775085715527702</v>
      </c>
      <c r="R10" s="8">
        <v>3.2734164130247501</v>
      </c>
      <c r="S10" s="8">
        <v>36.134324789854297</v>
      </c>
      <c r="T10" s="7">
        <v>772000</v>
      </c>
      <c r="U10" s="7">
        <v>427000</v>
      </c>
      <c r="V10" s="7">
        <v>421000</v>
      </c>
      <c r="W10" s="9">
        <v>6000</v>
      </c>
      <c r="X10" s="7">
        <v>345000</v>
      </c>
      <c r="Y10" s="8">
        <v>55.326402173898998</v>
      </c>
      <c r="Z10" s="8">
        <v>54.506915832652297</v>
      </c>
      <c r="AA10" s="10">
        <v>1.4811849479583701</v>
      </c>
      <c r="AB10" s="8">
        <v>44.673597826101002</v>
      </c>
      <c r="AC10" s="7" t="s">
        <v>107</v>
      </c>
    </row>
    <row r="11" spans="1:29" x14ac:dyDescent="0.25">
      <c r="A11" s="11" t="s">
        <v>111</v>
      </c>
      <c r="B11" s="7">
        <v>1511000</v>
      </c>
      <c r="C11" s="7">
        <v>904000</v>
      </c>
      <c r="D11" s="7">
        <v>886000</v>
      </c>
      <c r="E11" s="7">
        <v>18000</v>
      </c>
      <c r="F11" s="7">
        <v>608000</v>
      </c>
      <c r="G11" s="8">
        <v>59.7872896466626</v>
      </c>
      <c r="H11" s="8">
        <v>58.589826292058298</v>
      </c>
      <c r="I11" s="8">
        <v>2.0028727873119299</v>
      </c>
      <c r="J11" s="8">
        <v>40.2127103533374</v>
      </c>
      <c r="K11" s="7">
        <v>738000</v>
      </c>
      <c r="L11" s="7">
        <v>476000</v>
      </c>
      <c r="M11" s="7">
        <v>464000</v>
      </c>
      <c r="N11" s="7">
        <v>12000</v>
      </c>
      <c r="O11" s="7">
        <v>262000</v>
      </c>
      <c r="P11" s="8">
        <v>64.523110909324998</v>
      </c>
      <c r="Q11" s="8">
        <v>62.862622059889802</v>
      </c>
      <c r="R11" s="8">
        <v>2.5734792170338601</v>
      </c>
      <c r="S11" s="8">
        <v>35.476889090675002</v>
      </c>
      <c r="T11" s="7">
        <v>774000</v>
      </c>
      <c r="U11" s="7">
        <v>428000</v>
      </c>
      <c r="V11" s="7">
        <v>422000</v>
      </c>
      <c r="W11" s="9">
        <v>6000</v>
      </c>
      <c r="X11" s="7">
        <v>346000</v>
      </c>
      <c r="Y11" s="8">
        <v>55.270233586266599</v>
      </c>
      <c r="Z11" s="8">
        <v>54.514406856345097</v>
      </c>
      <c r="AA11" s="10">
        <v>1.36751137253985</v>
      </c>
      <c r="AB11" s="8">
        <v>44.729766413733401</v>
      </c>
      <c r="AC11" s="7" t="s">
        <v>107</v>
      </c>
    </row>
    <row r="12" spans="1:29" x14ac:dyDescent="0.25">
      <c r="A12" s="11" t="s">
        <v>112</v>
      </c>
      <c r="B12" s="7">
        <v>1515000</v>
      </c>
      <c r="C12" s="7">
        <v>919000</v>
      </c>
      <c r="D12" s="7">
        <v>898000</v>
      </c>
      <c r="E12" s="7">
        <v>22000</v>
      </c>
      <c r="F12" s="7">
        <v>596000</v>
      </c>
      <c r="G12" s="8">
        <v>60.674112795784303</v>
      </c>
      <c r="H12" s="8">
        <v>59.253503329367803</v>
      </c>
      <c r="I12" s="8">
        <v>2.3413765788351202</v>
      </c>
      <c r="J12" s="8">
        <v>39.325887204215697</v>
      </c>
      <c r="K12" s="7">
        <v>739000</v>
      </c>
      <c r="L12" s="7">
        <v>486000</v>
      </c>
      <c r="M12" s="7">
        <v>471000</v>
      </c>
      <c r="N12" s="7">
        <v>14000</v>
      </c>
      <c r="O12" s="7">
        <v>254000</v>
      </c>
      <c r="P12" s="8">
        <v>65.665435130690696</v>
      </c>
      <c r="Q12" s="8">
        <v>63.716570019041001</v>
      </c>
      <c r="R12" s="8">
        <v>2.9678705513348298</v>
      </c>
      <c r="S12" s="8">
        <v>34.334564869309297</v>
      </c>
      <c r="T12" s="7">
        <v>775000</v>
      </c>
      <c r="U12" s="7">
        <v>433000</v>
      </c>
      <c r="V12" s="7">
        <v>426000</v>
      </c>
      <c r="W12" s="9">
        <v>7000</v>
      </c>
      <c r="X12" s="7">
        <v>342000</v>
      </c>
      <c r="Y12" s="8">
        <v>55.913219803778397</v>
      </c>
      <c r="Z12" s="8">
        <v>54.996478537135303</v>
      </c>
      <c r="AA12" s="10">
        <v>1.6395787433818201</v>
      </c>
      <c r="AB12" s="8">
        <v>44.086780196221603</v>
      </c>
      <c r="AC12" s="7" t="s">
        <v>107</v>
      </c>
    </row>
    <row r="13" spans="1:29" x14ac:dyDescent="0.25">
      <c r="A13" s="11" t="s">
        <v>115</v>
      </c>
      <c r="B13" s="7">
        <v>1518000</v>
      </c>
      <c r="C13" s="7">
        <v>923000</v>
      </c>
      <c r="D13" s="7">
        <v>904000</v>
      </c>
      <c r="E13" s="7">
        <v>19000</v>
      </c>
      <c r="F13" s="7">
        <v>595000</v>
      </c>
      <c r="G13" s="8">
        <v>60.794130164665802</v>
      </c>
      <c r="H13" s="8">
        <v>59.529127153851903</v>
      </c>
      <c r="I13" s="8">
        <v>2.0807979444520899</v>
      </c>
      <c r="J13" s="8">
        <v>39.205869835334198</v>
      </c>
      <c r="K13" s="7">
        <v>741000</v>
      </c>
      <c r="L13" s="7">
        <v>481000</v>
      </c>
      <c r="M13" s="7">
        <v>471000</v>
      </c>
      <c r="N13" s="7">
        <v>11000</v>
      </c>
      <c r="O13" s="7">
        <v>260000</v>
      </c>
      <c r="P13" s="8">
        <v>64.945635307230006</v>
      </c>
      <c r="Q13" s="8">
        <v>63.489163493481399</v>
      </c>
      <c r="R13" s="8">
        <v>2.24260153412727</v>
      </c>
      <c r="S13" s="8">
        <v>35.054364692770001</v>
      </c>
      <c r="T13" s="7">
        <v>777000</v>
      </c>
      <c r="U13" s="7">
        <v>441000</v>
      </c>
      <c r="V13" s="7">
        <v>433000</v>
      </c>
      <c r="W13" s="9">
        <v>8000</v>
      </c>
      <c r="X13" s="7">
        <v>335000</v>
      </c>
      <c r="Y13" s="8">
        <v>56.833162537527897</v>
      </c>
      <c r="Z13" s="8">
        <v>55.7508406758364</v>
      </c>
      <c r="AA13" s="10">
        <v>1.90438436533735</v>
      </c>
      <c r="AB13" s="8">
        <v>43.166837462472103</v>
      </c>
      <c r="AC13" s="7" t="s">
        <v>107</v>
      </c>
    </row>
    <row r="14" spans="1:29" x14ac:dyDescent="0.25">
      <c r="A14" s="11" t="s">
        <v>116</v>
      </c>
      <c r="B14" s="7">
        <v>1521000</v>
      </c>
      <c r="C14" s="7">
        <v>918000</v>
      </c>
      <c r="D14" s="7">
        <v>901000</v>
      </c>
      <c r="E14" s="7">
        <v>16000</v>
      </c>
      <c r="F14" s="7">
        <v>603000</v>
      </c>
      <c r="G14" s="8">
        <v>60.325112918389799</v>
      </c>
      <c r="H14" s="8">
        <v>59.263252707082799</v>
      </c>
      <c r="I14" s="8">
        <v>1.7602291316776899</v>
      </c>
      <c r="J14" s="8">
        <v>39.674887081610201</v>
      </c>
      <c r="K14" s="7">
        <v>743000</v>
      </c>
      <c r="L14" s="7">
        <v>479000</v>
      </c>
      <c r="M14" s="7">
        <v>467000</v>
      </c>
      <c r="N14" s="7">
        <v>12000</v>
      </c>
      <c r="O14" s="7">
        <v>263000</v>
      </c>
      <c r="P14" s="8">
        <v>64.536777348562495</v>
      </c>
      <c r="Q14" s="8">
        <v>62.937879275453398</v>
      </c>
      <c r="R14" s="8">
        <v>2.4774990924529599</v>
      </c>
      <c r="S14" s="8">
        <v>35.463222651437498</v>
      </c>
      <c r="T14" s="7">
        <v>778000</v>
      </c>
      <c r="U14" s="7">
        <v>438000</v>
      </c>
      <c r="V14" s="7">
        <v>434000</v>
      </c>
      <c r="W14" s="9">
        <v>4000</v>
      </c>
      <c r="X14" s="7">
        <v>340000</v>
      </c>
      <c r="Y14" s="8">
        <v>56.306155251564</v>
      </c>
      <c r="Z14" s="8">
        <v>55.756760472356198</v>
      </c>
      <c r="AA14" s="10">
        <v>0.97572774548931296</v>
      </c>
      <c r="AB14" s="8">
        <v>43.693844748436</v>
      </c>
      <c r="AC14" s="7" t="s">
        <v>107</v>
      </c>
    </row>
    <row r="15" spans="1:29" x14ac:dyDescent="0.25">
      <c r="A15" s="11" t="s">
        <v>117</v>
      </c>
      <c r="B15" s="7">
        <v>1524000</v>
      </c>
      <c r="C15" s="7">
        <v>907000</v>
      </c>
      <c r="D15" s="7">
        <v>891000</v>
      </c>
      <c r="E15" s="7">
        <v>16000</v>
      </c>
      <c r="F15" s="7">
        <v>617000</v>
      </c>
      <c r="G15" s="8">
        <v>59.503183267358402</v>
      </c>
      <c r="H15" s="8">
        <v>58.449880352715098</v>
      </c>
      <c r="I15" s="8">
        <v>1.7701622952012801</v>
      </c>
      <c r="J15" s="8">
        <v>40.496816732641598</v>
      </c>
      <c r="K15" s="7">
        <v>744000</v>
      </c>
      <c r="L15" s="7">
        <v>472000</v>
      </c>
      <c r="M15" s="7">
        <v>463000</v>
      </c>
      <c r="N15" s="9">
        <v>9000</v>
      </c>
      <c r="O15" s="7">
        <v>272000</v>
      </c>
      <c r="P15" s="8">
        <v>63.394825619591501</v>
      </c>
      <c r="Q15" s="8">
        <v>62.1922530736067</v>
      </c>
      <c r="R15" s="10">
        <v>1.8969569428285</v>
      </c>
      <c r="S15" s="8">
        <v>36.6051743804084</v>
      </c>
      <c r="T15" s="7">
        <v>780000</v>
      </c>
      <c r="U15" s="7">
        <v>435000</v>
      </c>
      <c r="V15" s="7">
        <v>428000</v>
      </c>
      <c r="W15" s="9">
        <v>7000</v>
      </c>
      <c r="X15" s="7">
        <v>345000</v>
      </c>
      <c r="Y15" s="8">
        <v>55.788324856170398</v>
      </c>
      <c r="Z15" s="8">
        <v>54.877510766381697</v>
      </c>
      <c r="AA15" s="10">
        <v>1.63262491235733</v>
      </c>
      <c r="AB15" s="8">
        <v>44.211675143829602</v>
      </c>
      <c r="AC15" s="7" t="s">
        <v>118</v>
      </c>
    </row>
    <row r="16" spans="1:29" x14ac:dyDescent="0.25">
      <c r="A16" s="11" t="s">
        <v>119</v>
      </c>
      <c r="B16" s="7">
        <v>1527000</v>
      </c>
      <c r="C16" s="7">
        <v>910000</v>
      </c>
      <c r="D16" s="7">
        <v>896000</v>
      </c>
      <c r="E16" s="7">
        <v>15000</v>
      </c>
      <c r="F16" s="7">
        <v>617000</v>
      </c>
      <c r="G16" s="8">
        <v>59.624331666374097</v>
      </c>
      <c r="H16" s="8">
        <v>58.664302012139402</v>
      </c>
      <c r="I16" s="8">
        <v>1.61013067552116</v>
      </c>
      <c r="J16" s="8">
        <v>40.375668333625903</v>
      </c>
      <c r="K16" s="7">
        <v>746000</v>
      </c>
      <c r="L16" s="7">
        <v>478000</v>
      </c>
      <c r="M16" s="7">
        <v>469000</v>
      </c>
      <c r="N16" s="9">
        <v>9000</v>
      </c>
      <c r="O16" s="7">
        <v>267000</v>
      </c>
      <c r="P16" s="8">
        <v>64.150571488336894</v>
      </c>
      <c r="Q16" s="8">
        <v>62.902468851069798</v>
      </c>
      <c r="R16" s="10">
        <v>1.9455830373920699</v>
      </c>
      <c r="S16" s="8">
        <v>35.849428511663099</v>
      </c>
      <c r="T16" s="7">
        <v>781000</v>
      </c>
      <c r="U16" s="7">
        <v>432000</v>
      </c>
      <c r="V16" s="7">
        <v>427000</v>
      </c>
      <c r="W16" s="9">
        <v>5000</v>
      </c>
      <c r="X16" s="7">
        <v>349000</v>
      </c>
      <c r="Y16" s="8">
        <v>55.303138921603797</v>
      </c>
      <c r="Z16" s="8">
        <v>54.6181320088074</v>
      </c>
      <c r="AA16" s="10">
        <v>1.2386402040712401</v>
      </c>
      <c r="AB16" s="8">
        <v>44.696861078396203</v>
      </c>
      <c r="AC16" s="7" t="s">
        <v>118</v>
      </c>
    </row>
    <row r="17" spans="1:29" x14ac:dyDescent="0.25">
      <c r="A17" s="11" t="s">
        <v>123</v>
      </c>
      <c r="B17" s="7">
        <v>3000</v>
      </c>
      <c r="C17" s="7">
        <v>4000</v>
      </c>
      <c r="D17" s="7">
        <v>5000</v>
      </c>
      <c r="E17" s="7">
        <v>-1000</v>
      </c>
      <c r="F17" s="7">
        <v>-1000</v>
      </c>
      <c r="G17" s="8">
        <v>0.121148399015695</v>
      </c>
      <c r="H17" s="8">
        <v>0.214421659424303</v>
      </c>
      <c r="I17" s="8">
        <v>-0.16003161968012</v>
      </c>
      <c r="J17" s="8">
        <v>-0.121148399015695</v>
      </c>
      <c r="K17" s="7">
        <v>1000</v>
      </c>
      <c r="L17" s="7">
        <v>7000</v>
      </c>
      <c r="M17" s="7">
        <v>6000</v>
      </c>
      <c r="N17" s="9">
        <v>0</v>
      </c>
      <c r="O17" s="7">
        <v>-5000</v>
      </c>
      <c r="P17" s="8">
        <v>0.75574586874539296</v>
      </c>
      <c r="Q17" s="8">
        <v>0.71021577746309805</v>
      </c>
      <c r="R17" s="10">
        <v>4.8626094563569901E-2</v>
      </c>
      <c r="S17" s="8">
        <v>-0.75574586874530103</v>
      </c>
      <c r="T17" s="7">
        <v>1000</v>
      </c>
      <c r="U17" s="7">
        <v>-3000</v>
      </c>
      <c r="V17" s="7">
        <v>-1000</v>
      </c>
      <c r="W17" s="9">
        <v>-2000</v>
      </c>
      <c r="X17" s="7">
        <v>4000</v>
      </c>
      <c r="Y17" s="8">
        <v>-0.48518593456660097</v>
      </c>
      <c r="Z17" s="8">
        <v>-0.25937875757429701</v>
      </c>
      <c r="AA17" s="10">
        <v>-0.39398470828609</v>
      </c>
      <c r="AB17" s="8">
        <v>0.48518593456660097</v>
      </c>
      <c r="AC17" s="7" t="s">
        <v>118</v>
      </c>
    </row>
    <row r="18" spans="1:29" x14ac:dyDescent="0.25">
      <c r="A18" s="11" t="s">
        <v>127</v>
      </c>
      <c r="B18" s="7">
        <v>12000</v>
      </c>
      <c r="C18" s="7">
        <v>-9000</v>
      </c>
      <c r="D18" s="7">
        <v>-2000</v>
      </c>
      <c r="E18" s="7">
        <v>-7000</v>
      </c>
      <c r="F18" s="7">
        <v>21000</v>
      </c>
      <c r="G18" s="8">
        <v>-1.04978112941021</v>
      </c>
      <c r="H18" s="8">
        <v>-0.58920131722840097</v>
      </c>
      <c r="I18" s="8">
        <v>-0.73124590331396</v>
      </c>
      <c r="J18" s="8">
        <v>1.04978112941021</v>
      </c>
      <c r="K18" s="7">
        <v>6000</v>
      </c>
      <c r="L18" s="7">
        <v>-7000</v>
      </c>
      <c r="M18" s="7">
        <v>-2000</v>
      </c>
      <c r="N18" s="9">
        <v>-5000</v>
      </c>
      <c r="O18" s="7">
        <v>13000</v>
      </c>
      <c r="P18" s="8">
        <v>-1.5148636423538</v>
      </c>
      <c r="Q18" s="8">
        <v>-0.81410116797120202</v>
      </c>
      <c r="R18" s="10">
        <v>-1.0222875139427601</v>
      </c>
      <c r="S18" s="8">
        <v>1.5148636423538</v>
      </c>
      <c r="T18" s="7">
        <v>6000</v>
      </c>
      <c r="U18" s="7">
        <v>-1000</v>
      </c>
      <c r="V18" s="7">
        <v>0</v>
      </c>
      <c r="W18" s="9">
        <v>-2000</v>
      </c>
      <c r="X18" s="7">
        <v>7000</v>
      </c>
      <c r="Y18" s="8">
        <v>-0.61008088217459999</v>
      </c>
      <c r="Z18" s="8">
        <v>-0.378346528327903</v>
      </c>
      <c r="AA18" s="10">
        <v>-0.40093853931057999</v>
      </c>
      <c r="AB18" s="8">
        <v>0.61008088217459999</v>
      </c>
      <c r="AC18" s="7" t="s">
        <v>118</v>
      </c>
    </row>
    <row r="19" spans="1:29" x14ac:dyDescent="0.25">
      <c r="A19" s="7"/>
      <c r="B19" s="7"/>
      <c r="C19" s="7"/>
      <c r="D19" s="7"/>
      <c r="E19" s="7"/>
      <c r="F19" s="7"/>
      <c r="G19" s="8"/>
      <c r="H19" s="8"/>
      <c r="I19" s="8"/>
      <c r="J19" s="8"/>
      <c r="K19" s="7"/>
      <c r="L19" s="7"/>
      <c r="M19" s="7"/>
      <c r="N19" s="7"/>
      <c r="O19" s="7"/>
      <c r="P19" s="8"/>
      <c r="Q19" s="8"/>
      <c r="R19" s="8"/>
      <c r="S19" s="8"/>
      <c r="T19" s="7"/>
      <c r="U19" s="7"/>
      <c r="V19" s="7"/>
      <c r="W19" s="7"/>
      <c r="X19" s="7"/>
      <c r="Y19" s="8"/>
      <c r="Z19" s="8"/>
      <c r="AA19" s="8"/>
      <c r="AB19" s="8"/>
      <c r="AC19" s="7"/>
    </row>
    <row r="20" spans="1:29" ht="30" customHeight="1" x14ac:dyDescent="0.3">
      <c r="A20" s="3" t="s">
        <v>134</v>
      </c>
    </row>
    <row r="21" spans="1:29" ht="62.4" x14ac:dyDescent="0.3">
      <c r="A21" s="5" t="s">
        <v>76</v>
      </c>
      <c r="B21" s="6" t="s">
        <v>129</v>
      </c>
      <c r="C21" s="6" t="s">
        <v>78</v>
      </c>
      <c r="D21" s="6" t="s">
        <v>79</v>
      </c>
      <c r="E21" s="6" t="s">
        <v>80</v>
      </c>
      <c r="F21" s="6" t="s">
        <v>81</v>
      </c>
      <c r="G21" s="6" t="s">
        <v>82</v>
      </c>
      <c r="H21" s="6" t="s">
        <v>83</v>
      </c>
      <c r="I21" s="6" t="s">
        <v>135</v>
      </c>
      <c r="J21" s="6" t="s">
        <v>85</v>
      </c>
      <c r="K21" s="6" t="s">
        <v>140</v>
      </c>
      <c r="L21" s="6" t="s">
        <v>87</v>
      </c>
      <c r="M21" s="6" t="s">
        <v>88</v>
      </c>
      <c r="N21" s="6" t="s">
        <v>89</v>
      </c>
      <c r="O21" s="6" t="s">
        <v>90</v>
      </c>
      <c r="P21" s="6" t="s">
        <v>91</v>
      </c>
      <c r="Q21" s="6" t="s">
        <v>92</v>
      </c>
      <c r="R21" s="6" t="s">
        <v>93</v>
      </c>
      <c r="S21" s="6" t="s">
        <v>94</v>
      </c>
      <c r="T21" s="6" t="s">
        <v>141</v>
      </c>
      <c r="U21" s="6" t="s">
        <v>96</v>
      </c>
      <c r="V21" s="6" t="s">
        <v>97</v>
      </c>
      <c r="W21" s="6" t="s">
        <v>98</v>
      </c>
      <c r="X21" s="6" t="s">
        <v>99</v>
      </c>
      <c r="Y21" s="6" t="s">
        <v>100</v>
      </c>
      <c r="Z21" s="6" t="s">
        <v>101</v>
      </c>
      <c r="AA21" s="6" t="s">
        <v>138</v>
      </c>
      <c r="AB21" s="6" t="s">
        <v>103</v>
      </c>
      <c r="AC21" s="6" t="s">
        <v>104</v>
      </c>
    </row>
    <row r="22" spans="1:29" x14ac:dyDescent="0.25">
      <c r="A22" s="11" t="s">
        <v>105</v>
      </c>
      <c r="B22" s="7">
        <v>1178000</v>
      </c>
      <c r="C22" s="7">
        <v>866000</v>
      </c>
      <c r="D22" s="7">
        <v>845000</v>
      </c>
      <c r="E22" s="7">
        <v>21000</v>
      </c>
      <c r="F22" s="7">
        <v>312000</v>
      </c>
      <c r="G22" s="8">
        <v>73.496836383205903</v>
      </c>
      <c r="H22" s="8">
        <v>71.730830281763104</v>
      </c>
      <c r="I22" s="8">
        <v>2.4028328134221399</v>
      </c>
      <c r="J22" s="8">
        <v>26.503163616794101</v>
      </c>
      <c r="K22" s="7">
        <v>581000</v>
      </c>
      <c r="L22" s="7">
        <v>453000</v>
      </c>
      <c r="M22" s="7">
        <v>438000</v>
      </c>
      <c r="N22" s="7">
        <v>15000</v>
      </c>
      <c r="O22" s="7">
        <v>127000</v>
      </c>
      <c r="P22" s="8">
        <v>78.055821912502196</v>
      </c>
      <c r="Q22" s="8">
        <v>75.456158985544405</v>
      </c>
      <c r="R22" s="8">
        <v>3.3305176516773898</v>
      </c>
      <c r="S22" s="8">
        <v>21.9441780874978</v>
      </c>
      <c r="T22" s="7">
        <v>597000</v>
      </c>
      <c r="U22" s="7">
        <v>412000</v>
      </c>
      <c r="V22" s="7">
        <v>407000</v>
      </c>
      <c r="W22" s="9">
        <v>6000</v>
      </c>
      <c r="X22" s="7">
        <v>185000</v>
      </c>
      <c r="Y22" s="8">
        <v>69.062406333567196</v>
      </c>
      <c r="Z22" s="8">
        <v>68.107280822640405</v>
      </c>
      <c r="AA22" s="10">
        <v>1.3829890408301799</v>
      </c>
      <c r="AB22" s="8">
        <v>30.9375936664328</v>
      </c>
      <c r="AC22" s="7" t="s">
        <v>107</v>
      </c>
    </row>
    <row r="23" spans="1:29" x14ac:dyDescent="0.25">
      <c r="A23" s="11" t="s">
        <v>108</v>
      </c>
      <c r="B23" s="7">
        <v>1179000</v>
      </c>
      <c r="C23" s="7">
        <v>868000</v>
      </c>
      <c r="D23" s="7">
        <v>847000</v>
      </c>
      <c r="E23" s="7">
        <v>20000</v>
      </c>
      <c r="F23" s="7">
        <v>312000</v>
      </c>
      <c r="G23" s="8">
        <v>73.566803099024099</v>
      </c>
      <c r="H23" s="8">
        <v>71.833204871542407</v>
      </c>
      <c r="I23" s="8">
        <v>2.3564952593470299</v>
      </c>
      <c r="J23" s="8">
        <v>26.433196900975901</v>
      </c>
      <c r="K23" s="7">
        <v>582000</v>
      </c>
      <c r="L23" s="7">
        <v>453000</v>
      </c>
      <c r="M23" s="7">
        <v>439000</v>
      </c>
      <c r="N23" s="7">
        <v>15000</v>
      </c>
      <c r="O23" s="7">
        <v>128000</v>
      </c>
      <c r="P23" s="8">
        <v>77.960616815230594</v>
      </c>
      <c r="Q23" s="8">
        <v>75.465637724221395</v>
      </c>
      <c r="R23" s="8">
        <v>3.2003070177373298</v>
      </c>
      <c r="S23" s="8">
        <v>22.039383184769498</v>
      </c>
      <c r="T23" s="7">
        <v>598000</v>
      </c>
      <c r="U23" s="7">
        <v>414000</v>
      </c>
      <c r="V23" s="7">
        <v>408000</v>
      </c>
      <c r="W23" s="9">
        <v>6000</v>
      </c>
      <c r="X23" s="7">
        <v>184000</v>
      </c>
      <c r="Y23" s="8">
        <v>69.292086769013594</v>
      </c>
      <c r="Z23" s="8">
        <v>68.299231645563296</v>
      </c>
      <c r="AA23" s="10">
        <v>1.4328549907293</v>
      </c>
      <c r="AB23" s="8">
        <v>30.707913230986399</v>
      </c>
      <c r="AC23" s="7" t="s">
        <v>107</v>
      </c>
    </row>
    <row r="24" spans="1:29" x14ac:dyDescent="0.25">
      <c r="A24" s="11" t="s">
        <v>110</v>
      </c>
      <c r="B24" s="7">
        <v>1181000</v>
      </c>
      <c r="C24" s="7">
        <v>865000</v>
      </c>
      <c r="D24" s="7">
        <v>845000</v>
      </c>
      <c r="E24" s="7">
        <v>21000</v>
      </c>
      <c r="F24" s="7">
        <v>315000</v>
      </c>
      <c r="G24" s="8">
        <v>73.309373115314003</v>
      </c>
      <c r="H24" s="8">
        <v>71.534041241165298</v>
      </c>
      <c r="I24" s="8">
        <v>2.4216983432066201</v>
      </c>
      <c r="J24" s="8">
        <v>26.690626884686001</v>
      </c>
      <c r="K24" s="7">
        <v>582000</v>
      </c>
      <c r="L24" s="7">
        <v>451000</v>
      </c>
      <c r="M24" s="7">
        <v>436000</v>
      </c>
      <c r="N24" s="7">
        <v>15000</v>
      </c>
      <c r="O24" s="7">
        <v>132000</v>
      </c>
      <c r="P24" s="8">
        <v>77.4102572910584</v>
      </c>
      <c r="Q24" s="8">
        <v>74.867232317680603</v>
      </c>
      <c r="R24" s="8">
        <v>3.2851266258115199</v>
      </c>
      <c r="S24" s="8">
        <v>22.5897427089416</v>
      </c>
      <c r="T24" s="7">
        <v>598000</v>
      </c>
      <c r="U24" s="7">
        <v>415000</v>
      </c>
      <c r="V24" s="7">
        <v>409000</v>
      </c>
      <c r="W24" s="9">
        <v>6000</v>
      </c>
      <c r="X24" s="7">
        <v>184000</v>
      </c>
      <c r="Y24" s="8">
        <v>69.3190250489682</v>
      </c>
      <c r="Z24" s="8">
        <v>68.290693710014907</v>
      </c>
      <c r="AA24" s="10">
        <v>1.4834763446641399</v>
      </c>
      <c r="AB24" s="8">
        <v>30.6809749510318</v>
      </c>
      <c r="AC24" s="7" t="s">
        <v>107</v>
      </c>
    </row>
    <row r="25" spans="1:29" x14ac:dyDescent="0.25">
      <c r="A25" s="11" t="s">
        <v>111</v>
      </c>
      <c r="B25" s="7">
        <v>1182000</v>
      </c>
      <c r="C25" s="7">
        <v>869000</v>
      </c>
      <c r="D25" s="7">
        <v>852000</v>
      </c>
      <c r="E25" s="7">
        <v>17000</v>
      </c>
      <c r="F25" s="7">
        <v>313000</v>
      </c>
      <c r="G25" s="8">
        <v>73.549316676015707</v>
      </c>
      <c r="H25" s="8">
        <v>72.124205651203098</v>
      </c>
      <c r="I25" s="8">
        <v>1.93762646509707</v>
      </c>
      <c r="J25" s="8">
        <v>26.4506833239843</v>
      </c>
      <c r="K25" s="7">
        <v>583000</v>
      </c>
      <c r="L25" s="7">
        <v>453000</v>
      </c>
      <c r="M25" s="7">
        <v>441000</v>
      </c>
      <c r="N25" s="7">
        <v>12000</v>
      </c>
      <c r="O25" s="7">
        <v>130000</v>
      </c>
      <c r="P25" s="8">
        <v>77.6433900026245</v>
      </c>
      <c r="Q25" s="8">
        <v>75.660965430646002</v>
      </c>
      <c r="R25" s="8">
        <v>2.5532431954754302</v>
      </c>
      <c r="S25" s="8">
        <v>22.3566099973755</v>
      </c>
      <c r="T25" s="7">
        <v>599000</v>
      </c>
      <c r="U25" s="7">
        <v>417000</v>
      </c>
      <c r="V25" s="7">
        <v>411000</v>
      </c>
      <c r="W25" s="9">
        <v>5000</v>
      </c>
      <c r="X25" s="7">
        <v>182000</v>
      </c>
      <c r="Y25" s="8">
        <v>69.564585872414298</v>
      </c>
      <c r="Z25" s="8">
        <v>68.681903935088599</v>
      </c>
      <c r="AA25" s="10">
        <v>1.26886680378524</v>
      </c>
      <c r="AB25" s="8">
        <v>30.435414127585702</v>
      </c>
      <c r="AC25" s="7" t="s">
        <v>107</v>
      </c>
    </row>
    <row r="26" spans="1:29" x14ac:dyDescent="0.25">
      <c r="A26" s="11" t="s">
        <v>112</v>
      </c>
      <c r="B26" s="7">
        <v>1183000</v>
      </c>
      <c r="C26" s="7">
        <v>883000</v>
      </c>
      <c r="D26" s="7">
        <v>862000</v>
      </c>
      <c r="E26" s="7">
        <v>21000</v>
      </c>
      <c r="F26" s="7">
        <v>300000</v>
      </c>
      <c r="G26" s="8">
        <v>74.615448974572899</v>
      </c>
      <c r="H26" s="8">
        <v>72.848132663659698</v>
      </c>
      <c r="I26" s="8">
        <v>2.3685662087423598</v>
      </c>
      <c r="J26" s="8">
        <v>25.384551025427101</v>
      </c>
      <c r="K26" s="7">
        <v>584000</v>
      </c>
      <c r="L26" s="7">
        <v>461000</v>
      </c>
      <c r="M26" s="7">
        <v>447000</v>
      </c>
      <c r="N26" s="7">
        <v>14000</v>
      </c>
      <c r="O26" s="7">
        <v>123000</v>
      </c>
      <c r="P26" s="8">
        <v>78.988299514607206</v>
      </c>
      <c r="Q26" s="8">
        <v>76.623016151775602</v>
      </c>
      <c r="R26" s="8">
        <v>2.9944730768563299</v>
      </c>
      <c r="S26" s="8">
        <v>21.011700485392801</v>
      </c>
      <c r="T26" s="7">
        <v>600000</v>
      </c>
      <c r="U26" s="7">
        <v>422000</v>
      </c>
      <c r="V26" s="7">
        <v>415000</v>
      </c>
      <c r="W26" s="9">
        <v>7000</v>
      </c>
      <c r="X26" s="7">
        <v>178000</v>
      </c>
      <c r="Y26" s="8">
        <v>70.358998819236405</v>
      </c>
      <c r="Z26" s="8">
        <v>69.173732346917703</v>
      </c>
      <c r="AA26" s="10">
        <v>1.6845982634913601</v>
      </c>
      <c r="AB26" s="8">
        <v>29.641001180763599</v>
      </c>
      <c r="AC26" s="7" t="s">
        <v>107</v>
      </c>
    </row>
    <row r="27" spans="1:29" x14ac:dyDescent="0.25">
      <c r="A27" s="11" t="s">
        <v>115</v>
      </c>
      <c r="B27" s="7">
        <v>1185000</v>
      </c>
      <c r="C27" s="7">
        <v>887000</v>
      </c>
      <c r="D27" s="7">
        <v>869000</v>
      </c>
      <c r="E27" s="7">
        <v>19000</v>
      </c>
      <c r="F27" s="7">
        <v>297000</v>
      </c>
      <c r="G27" s="8">
        <v>74.8954299843071</v>
      </c>
      <c r="H27" s="8">
        <v>73.326816437098003</v>
      </c>
      <c r="I27" s="8">
        <v>2.0944048889735498</v>
      </c>
      <c r="J27" s="8">
        <v>25.1045700156929</v>
      </c>
      <c r="K27" s="7">
        <v>584000</v>
      </c>
      <c r="L27" s="7">
        <v>457000</v>
      </c>
      <c r="M27" s="7">
        <v>447000</v>
      </c>
      <c r="N27" s="7">
        <v>10000</v>
      </c>
      <c r="O27" s="7">
        <v>127000</v>
      </c>
      <c r="P27" s="8">
        <v>78.264820024229493</v>
      </c>
      <c r="Q27" s="8">
        <v>76.523753790134407</v>
      </c>
      <c r="R27" s="8">
        <v>2.2245834508481801</v>
      </c>
      <c r="S27" s="8">
        <v>21.7351799757705</v>
      </c>
      <c r="T27" s="7">
        <v>600000</v>
      </c>
      <c r="U27" s="7">
        <v>430000</v>
      </c>
      <c r="V27" s="7">
        <v>421000</v>
      </c>
      <c r="W27" s="9">
        <v>8000</v>
      </c>
      <c r="X27" s="7">
        <v>170000</v>
      </c>
      <c r="Y27" s="8">
        <v>71.614675750290303</v>
      </c>
      <c r="Z27" s="8">
        <v>70.213978317263695</v>
      </c>
      <c r="AA27" s="10">
        <v>1.9558804370079499</v>
      </c>
      <c r="AB27" s="8">
        <v>28.385324249709701</v>
      </c>
      <c r="AC27" s="7" t="s">
        <v>107</v>
      </c>
    </row>
    <row r="28" spans="1:29" x14ac:dyDescent="0.25">
      <c r="A28" s="11" t="s">
        <v>116</v>
      </c>
      <c r="B28" s="7">
        <v>1186000</v>
      </c>
      <c r="C28" s="7">
        <v>879000</v>
      </c>
      <c r="D28" s="7">
        <v>864000</v>
      </c>
      <c r="E28" s="7">
        <v>15000</v>
      </c>
      <c r="F28" s="7">
        <v>307000</v>
      </c>
      <c r="G28" s="8">
        <v>74.095095309488102</v>
      </c>
      <c r="H28" s="8">
        <v>72.819551978791296</v>
      </c>
      <c r="I28" s="8">
        <v>1.72149495910496</v>
      </c>
      <c r="J28" s="8">
        <v>25.904904690511898</v>
      </c>
      <c r="K28" s="7">
        <v>585000</v>
      </c>
      <c r="L28" s="7">
        <v>452000</v>
      </c>
      <c r="M28" s="7">
        <v>441000</v>
      </c>
      <c r="N28" s="7">
        <v>11000</v>
      </c>
      <c r="O28" s="7">
        <v>134000</v>
      </c>
      <c r="P28" s="8">
        <v>77.182854027485106</v>
      </c>
      <c r="Q28" s="8">
        <v>75.328353132792202</v>
      </c>
      <c r="R28" s="8">
        <v>2.4027368747370499</v>
      </c>
      <c r="S28" s="8">
        <v>22.817145972514901</v>
      </c>
      <c r="T28" s="7">
        <v>601000</v>
      </c>
      <c r="U28" s="7">
        <v>427000</v>
      </c>
      <c r="V28" s="7">
        <v>423000</v>
      </c>
      <c r="W28" s="9">
        <v>4000</v>
      </c>
      <c r="X28" s="7">
        <v>174000</v>
      </c>
      <c r="Y28" s="8">
        <v>71.087983036206197</v>
      </c>
      <c r="Z28" s="8">
        <v>70.376275987876298</v>
      </c>
      <c r="AA28" s="10">
        <v>1.0011636537322399</v>
      </c>
      <c r="AB28" s="8">
        <v>28.9120169637938</v>
      </c>
      <c r="AC28" s="7" t="s">
        <v>107</v>
      </c>
    </row>
    <row r="29" spans="1:29" x14ac:dyDescent="0.25">
      <c r="A29" s="11" t="s">
        <v>117</v>
      </c>
      <c r="B29" s="7">
        <v>1187000</v>
      </c>
      <c r="C29" s="7">
        <v>867000</v>
      </c>
      <c r="D29" s="7">
        <v>852000</v>
      </c>
      <c r="E29" s="7">
        <v>15000</v>
      </c>
      <c r="F29" s="7">
        <v>320000</v>
      </c>
      <c r="G29" s="8">
        <v>73.059951206033205</v>
      </c>
      <c r="H29" s="8">
        <v>71.758132889425099</v>
      </c>
      <c r="I29" s="8">
        <v>1.7818494197141499</v>
      </c>
      <c r="J29" s="8">
        <v>26.940048793966799</v>
      </c>
      <c r="K29" s="7">
        <v>586000</v>
      </c>
      <c r="L29" s="7">
        <v>446000</v>
      </c>
      <c r="M29" s="7">
        <v>438000</v>
      </c>
      <c r="N29" s="9">
        <v>9000</v>
      </c>
      <c r="O29" s="7">
        <v>140000</v>
      </c>
      <c r="P29" s="8">
        <v>76.172233120099193</v>
      </c>
      <c r="Q29" s="8">
        <v>74.710836359414799</v>
      </c>
      <c r="R29" s="10">
        <v>1.9185426248173401</v>
      </c>
      <c r="S29" s="8">
        <v>23.8277668799008</v>
      </c>
      <c r="T29" s="7">
        <v>601000</v>
      </c>
      <c r="U29" s="7">
        <v>421000</v>
      </c>
      <c r="V29" s="7">
        <v>414000</v>
      </c>
      <c r="W29" s="9">
        <v>7000</v>
      </c>
      <c r="X29" s="7">
        <v>180000</v>
      </c>
      <c r="Y29" s="8">
        <v>70.028156084158894</v>
      </c>
      <c r="Z29" s="8">
        <v>68.881789349915394</v>
      </c>
      <c r="AA29" s="10">
        <v>1.6370083097230199</v>
      </c>
      <c r="AB29" s="8">
        <v>29.971843915841099</v>
      </c>
      <c r="AC29" s="7" t="s">
        <v>118</v>
      </c>
    </row>
    <row r="30" spans="1:29" x14ac:dyDescent="0.25">
      <c r="A30" s="11" t="s">
        <v>119</v>
      </c>
      <c r="B30" s="7">
        <v>1188000</v>
      </c>
      <c r="C30" s="7">
        <v>870000</v>
      </c>
      <c r="D30" s="7">
        <v>856000</v>
      </c>
      <c r="E30" s="7">
        <v>14000</v>
      </c>
      <c r="F30" s="7">
        <v>318000</v>
      </c>
      <c r="G30" s="8">
        <v>73.269363673325401</v>
      </c>
      <c r="H30" s="8">
        <v>72.068143765904395</v>
      </c>
      <c r="I30" s="8">
        <v>1.63945726726485</v>
      </c>
      <c r="J30" s="8">
        <v>26.730636326674599</v>
      </c>
      <c r="K30" s="7">
        <v>586000</v>
      </c>
      <c r="L30" s="7">
        <v>454000</v>
      </c>
      <c r="M30" s="7">
        <v>445000</v>
      </c>
      <c r="N30" s="9">
        <v>9000</v>
      </c>
      <c r="O30" s="7">
        <v>132000</v>
      </c>
      <c r="P30" s="8">
        <v>77.410963157050801</v>
      </c>
      <c r="Q30" s="8">
        <v>75.889515504471007</v>
      </c>
      <c r="R30" s="10">
        <v>1.9654162544045</v>
      </c>
      <c r="S30" s="8">
        <v>22.589036842949199</v>
      </c>
      <c r="T30" s="7">
        <v>602000</v>
      </c>
      <c r="U30" s="7">
        <v>417000</v>
      </c>
      <c r="V30" s="7">
        <v>411000</v>
      </c>
      <c r="W30" s="9">
        <v>5000</v>
      </c>
      <c r="X30" s="7">
        <v>185000</v>
      </c>
      <c r="Y30" s="8">
        <v>69.234604256648595</v>
      </c>
      <c r="Z30" s="8">
        <v>68.345351239154397</v>
      </c>
      <c r="AA30" s="10">
        <v>1.2844054314195701</v>
      </c>
      <c r="AB30" s="8">
        <v>30.765395743351402</v>
      </c>
      <c r="AC30" s="7" t="s">
        <v>118</v>
      </c>
    </row>
    <row r="31" spans="1:29" x14ac:dyDescent="0.25">
      <c r="A31" s="11" t="s">
        <v>123</v>
      </c>
      <c r="B31" s="7">
        <v>1000</v>
      </c>
      <c r="C31" s="7">
        <v>3000</v>
      </c>
      <c r="D31" s="7">
        <v>4000</v>
      </c>
      <c r="E31" s="7">
        <v>-1000</v>
      </c>
      <c r="F31" s="7">
        <v>-2000</v>
      </c>
      <c r="G31" s="8">
        <v>0.20941246729219601</v>
      </c>
      <c r="H31" s="8">
        <v>0.31001087647929598</v>
      </c>
      <c r="I31" s="8">
        <v>-0.14239215244930001</v>
      </c>
      <c r="J31" s="8">
        <v>-0.20941246729220001</v>
      </c>
      <c r="K31" s="7">
        <v>0</v>
      </c>
      <c r="L31" s="7">
        <v>8000</v>
      </c>
      <c r="M31" s="7">
        <v>7000</v>
      </c>
      <c r="N31" s="9">
        <v>0</v>
      </c>
      <c r="O31" s="7">
        <v>-7000</v>
      </c>
      <c r="P31" s="8">
        <v>1.2387300369516101</v>
      </c>
      <c r="Q31" s="8">
        <v>1.17867914505621</v>
      </c>
      <c r="R31" s="10">
        <v>4.6873629587159897E-2</v>
      </c>
      <c r="S31" s="8">
        <v>-1.2387300369516001</v>
      </c>
      <c r="T31" s="7">
        <v>0</v>
      </c>
      <c r="U31" s="7">
        <v>-4000</v>
      </c>
      <c r="V31" s="7">
        <v>-3000</v>
      </c>
      <c r="W31" s="9">
        <v>-2000</v>
      </c>
      <c r="X31" s="7">
        <v>5000</v>
      </c>
      <c r="Y31" s="8">
        <v>-0.79355182751029896</v>
      </c>
      <c r="Z31" s="8">
        <v>-0.53643811076099701</v>
      </c>
      <c r="AA31" s="10">
        <v>-0.35260287830345</v>
      </c>
      <c r="AB31" s="8">
        <v>0.79355182751030295</v>
      </c>
      <c r="AC31" s="7" t="s">
        <v>118</v>
      </c>
    </row>
    <row r="32" spans="1:29" x14ac:dyDescent="0.25">
      <c r="A32" s="11" t="s">
        <v>127</v>
      </c>
      <c r="B32" s="7">
        <v>5000</v>
      </c>
      <c r="C32" s="7">
        <v>-12000</v>
      </c>
      <c r="D32" s="7">
        <v>-6000</v>
      </c>
      <c r="E32" s="7">
        <v>-7000</v>
      </c>
      <c r="F32" s="7">
        <v>17000</v>
      </c>
      <c r="G32" s="8">
        <v>-1.3460853012475</v>
      </c>
      <c r="H32" s="8">
        <v>-0.779988897755302</v>
      </c>
      <c r="I32" s="8">
        <v>-0.72910894147751004</v>
      </c>
      <c r="J32" s="8">
        <v>1.3460853012475</v>
      </c>
      <c r="K32" s="7">
        <v>3000</v>
      </c>
      <c r="L32" s="7">
        <v>-7000</v>
      </c>
      <c r="M32" s="7">
        <v>-2000</v>
      </c>
      <c r="N32" s="9">
        <v>-5000</v>
      </c>
      <c r="O32" s="7">
        <v>10000</v>
      </c>
      <c r="P32" s="8">
        <v>-1.5773363575563999</v>
      </c>
      <c r="Q32" s="8">
        <v>-0.73350064730459497</v>
      </c>
      <c r="R32" s="10">
        <v>-1.0290568224518299</v>
      </c>
      <c r="S32" s="8">
        <v>1.5773363575563999</v>
      </c>
      <c r="T32" s="7">
        <v>2000</v>
      </c>
      <c r="U32" s="7">
        <v>-5000</v>
      </c>
      <c r="V32" s="7">
        <v>-4000</v>
      </c>
      <c r="W32" s="9">
        <v>-2000</v>
      </c>
      <c r="X32" s="7">
        <v>7000</v>
      </c>
      <c r="Y32" s="8">
        <v>-1.12439456258781</v>
      </c>
      <c r="Z32" s="8">
        <v>-0.82838110776330598</v>
      </c>
      <c r="AA32" s="10">
        <v>-0.40019283207179002</v>
      </c>
      <c r="AB32" s="8">
        <v>1.1243945625878</v>
      </c>
      <c r="AC32" s="7" t="s">
        <v>118</v>
      </c>
    </row>
    <row r="33" spans="1:29" x14ac:dyDescent="0.25">
      <c r="A33" s="7"/>
      <c r="B33" s="7"/>
      <c r="C33" s="7"/>
      <c r="D33" s="7"/>
      <c r="E33" s="7"/>
      <c r="F33" s="7"/>
      <c r="G33" s="8"/>
      <c r="H33" s="8"/>
      <c r="I33" s="8"/>
      <c r="J33" s="8"/>
      <c r="K33" s="7"/>
      <c r="L33" s="7"/>
      <c r="M33" s="7"/>
      <c r="N33" s="7"/>
      <c r="O33" s="7"/>
      <c r="P33" s="8"/>
      <c r="Q33" s="8"/>
      <c r="R33" s="8"/>
      <c r="S33" s="8"/>
      <c r="T33" s="7"/>
      <c r="U33" s="7"/>
      <c r="V33" s="7"/>
      <c r="W33" s="7"/>
      <c r="X33" s="7"/>
      <c r="Y33" s="8"/>
      <c r="Z33" s="8"/>
      <c r="AA33" s="8"/>
      <c r="AB33" s="8"/>
      <c r="AC33" s="7"/>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5"/>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142</v>
      </c>
    </row>
    <row r="2" spans="1:16" x14ac:dyDescent="0.25">
      <c r="A2" t="s">
        <v>143</v>
      </c>
    </row>
    <row r="3" spans="1:16" ht="30" customHeight="1" x14ac:dyDescent="0.3">
      <c r="A3" s="3" t="s">
        <v>69</v>
      </c>
    </row>
    <row r="4" spans="1:16" x14ac:dyDescent="0.25">
      <c r="A4" t="s">
        <v>144</v>
      </c>
    </row>
    <row r="5" spans="1:16" x14ac:dyDescent="0.25">
      <c r="A5" t="s">
        <v>145</v>
      </c>
    </row>
    <row r="6" spans="1:16" x14ac:dyDescent="0.25">
      <c r="A6" t="s">
        <v>146</v>
      </c>
    </row>
    <row r="7" spans="1:16" ht="30" customHeight="1" x14ac:dyDescent="0.3">
      <c r="A7" s="3" t="s">
        <v>147</v>
      </c>
    </row>
    <row r="8" spans="1:16" ht="78" x14ac:dyDescent="0.3">
      <c r="A8" s="5" t="s">
        <v>76</v>
      </c>
      <c r="B8" s="6" t="s">
        <v>150</v>
      </c>
      <c r="C8" s="6" t="s">
        <v>151</v>
      </c>
      <c r="D8" s="6" t="s">
        <v>152</v>
      </c>
      <c r="E8" s="6" t="s">
        <v>153</v>
      </c>
      <c r="F8" s="6" t="s">
        <v>154</v>
      </c>
      <c r="G8" s="6" t="s">
        <v>155</v>
      </c>
      <c r="H8" s="6" t="s">
        <v>156</v>
      </c>
      <c r="I8" s="6" t="s">
        <v>157</v>
      </c>
      <c r="J8" s="6" t="s">
        <v>158</v>
      </c>
      <c r="K8" s="6" t="s">
        <v>159</v>
      </c>
      <c r="L8" s="6" t="s">
        <v>160</v>
      </c>
      <c r="M8" s="6" t="s">
        <v>161</v>
      </c>
      <c r="N8" s="6" t="s">
        <v>162</v>
      </c>
      <c r="O8" s="6" t="s">
        <v>163</v>
      </c>
      <c r="P8" s="6" t="s">
        <v>104</v>
      </c>
    </row>
    <row r="9" spans="1:16" x14ac:dyDescent="0.25">
      <c r="A9" s="11" t="s">
        <v>105</v>
      </c>
      <c r="B9" s="7">
        <v>899000</v>
      </c>
      <c r="C9" s="7">
        <v>866000</v>
      </c>
      <c r="D9" s="7">
        <v>109000</v>
      </c>
      <c r="E9" s="7">
        <v>201000</v>
      </c>
      <c r="F9" s="7">
        <v>313000</v>
      </c>
      <c r="G9" s="7">
        <v>243000</v>
      </c>
      <c r="H9" s="7">
        <v>33000</v>
      </c>
      <c r="I9" s="8">
        <v>59.853784231867799</v>
      </c>
      <c r="J9" s="8">
        <v>73.496836383205903</v>
      </c>
      <c r="K9" s="8">
        <v>56.443194670706497</v>
      </c>
      <c r="L9" s="8">
        <v>84.369241850648294</v>
      </c>
      <c r="M9" s="8">
        <v>84.130561659346597</v>
      </c>
      <c r="N9" s="8">
        <v>64.789517926000997</v>
      </c>
      <c r="O9" s="8">
        <v>10.2174745528214</v>
      </c>
      <c r="P9" s="7"/>
    </row>
    <row r="10" spans="1:16" x14ac:dyDescent="0.25">
      <c r="A10" s="11" t="s">
        <v>108</v>
      </c>
      <c r="B10" s="7">
        <v>901000</v>
      </c>
      <c r="C10" s="7">
        <v>868000</v>
      </c>
      <c r="D10" s="7">
        <v>109000</v>
      </c>
      <c r="E10" s="7">
        <v>202000</v>
      </c>
      <c r="F10" s="7">
        <v>314000</v>
      </c>
      <c r="G10" s="7">
        <v>244000</v>
      </c>
      <c r="H10" s="7">
        <v>34000</v>
      </c>
      <c r="I10" s="8">
        <v>59.8742509439817</v>
      </c>
      <c r="J10" s="8">
        <v>73.566803099024099</v>
      </c>
      <c r="K10" s="8">
        <v>56.491722729581497</v>
      </c>
      <c r="L10" s="8">
        <v>84.395247249410502</v>
      </c>
      <c r="M10" s="8">
        <v>84.177035060116097</v>
      </c>
      <c r="N10" s="8">
        <v>64.923718242587697</v>
      </c>
      <c r="O10" s="8">
        <v>10.297738562332301</v>
      </c>
      <c r="P10" s="7"/>
    </row>
    <row r="11" spans="1:16" x14ac:dyDescent="0.25">
      <c r="A11" s="11" t="s">
        <v>110</v>
      </c>
      <c r="B11" s="7">
        <v>897000</v>
      </c>
      <c r="C11" s="7">
        <v>865000</v>
      </c>
      <c r="D11" s="7">
        <v>111000</v>
      </c>
      <c r="E11" s="7">
        <v>197000</v>
      </c>
      <c r="F11" s="7">
        <v>309000</v>
      </c>
      <c r="G11" s="7">
        <v>249000</v>
      </c>
      <c r="H11" s="7">
        <v>32000</v>
      </c>
      <c r="I11" s="8">
        <v>59.494372523993398</v>
      </c>
      <c r="J11" s="8">
        <v>73.309373115314003</v>
      </c>
      <c r="K11" s="8">
        <v>57.355248644533901</v>
      </c>
      <c r="L11" s="8">
        <v>82.530703168508396</v>
      </c>
      <c r="M11" s="8">
        <v>82.824047887754404</v>
      </c>
      <c r="N11" s="8">
        <v>66.1988855254085</v>
      </c>
      <c r="O11" s="8">
        <v>9.7180893434292592</v>
      </c>
      <c r="P11" s="7"/>
    </row>
    <row r="12" spans="1:16" x14ac:dyDescent="0.25">
      <c r="A12" s="11" t="s">
        <v>111</v>
      </c>
      <c r="B12" s="7">
        <v>904000</v>
      </c>
      <c r="C12" s="7">
        <v>869000</v>
      </c>
      <c r="D12" s="7">
        <v>110000</v>
      </c>
      <c r="E12" s="7">
        <v>199000</v>
      </c>
      <c r="F12" s="7">
        <v>308000</v>
      </c>
      <c r="G12" s="7">
        <v>252000</v>
      </c>
      <c r="H12" s="7">
        <v>34000</v>
      </c>
      <c r="I12" s="8">
        <v>59.7872896466626</v>
      </c>
      <c r="J12" s="8">
        <v>73.549316676015707</v>
      </c>
      <c r="K12" s="8">
        <v>56.642543893632499</v>
      </c>
      <c r="L12" s="8">
        <v>83.395334807962996</v>
      </c>
      <c r="M12" s="8">
        <v>82.477837745269895</v>
      </c>
      <c r="N12" s="8">
        <v>67.127751546186104</v>
      </c>
      <c r="O12" s="8">
        <v>10.422091519930101</v>
      </c>
      <c r="P12" s="7"/>
    </row>
    <row r="13" spans="1:16" x14ac:dyDescent="0.25">
      <c r="A13" s="11" t="s">
        <v>112</v>
      </c>
      <c r="B13" s="7">
        <v>919000</v>
      </c>
      <c r="C13" s="7">
        <v>883000</v>
      </c>
      <c r="D13" s="7">
        <v>109000</v>
      </c>
      <c r="E13" s="7">
        <v>206000</v>
      </c>
      <c r="F13" s="7">
        <v>317000</v>
      </c>
      <c r="G13" s="7">
        <v>251000</v>
      </c>
      <c r="H13" s="7">
        <v>36000</v>
      </c>
      <c r="I13" s="8">
        <v>60.674112795784303</v>
      </c>
      <c r="J13" s="8">
        <v>74.615448974572899</v>
      </c>
      <c r="K13" s="8">
        <v>56.0627043167134</v>
      </c>
      <c r="L13" s="8">
        <v>86.389359311859707</v>
      </c>
      <c r="M13" s="8">
        <v>84.551746974438899</v>
      </c>
      <c r="N13" s="8">
        <v>66.833605506588</v>
      </c>
      <c r="O13" s="8">
        <v>10.9024586726366</v>
      </c>
      <c r="P13" s="7"/>
    </row>
    <row r="14" spans="1:16" x14ac:dyDescent="0.25">
      <c r="A14" s="11" t="s">
        <v>115</v>
      </c>
      <c r="B14" s="7">
        <v>923000</v>
      </c>
      <c r="C14" s="7">
        <v>887000</v>
      </c>
      <c r="D14" s="7">
        <v>106000</v>
      </c>
      <c r="E14" s="7">
        <v>202000</v>
      </c>
      <c r="F14" s="7">
        <v>322000</v>
      </c>
      <c r="G14" s="7">
        <v>257000</v>
      </c>
      <c r="H14" s="7">
        <v>36000</v>
      </c>
      <c r="I14" s="8">
        <v>60.794130164665802</v>
      </c>
      <c r="J14" s="8">
        <v>74.8954299843071</v>
      </c>
      <c r="K14" s="8">
        <v>54.455836771558197</v>
      </c>
      <c r="L14" s="8">
        <v>84.762787498532106</v>
      </c>
      <c r="M14" s="8">
        <v>85.781572367614402</v>
      </c>
      <c r="N14" s="8">
        <v>68.372346506094601</v>
      </c>
      <c r="O14" s="8">
        <v>10.667698927828701</v>
      </c>
      <c r="P14" s="7"/>
    </row>
    <row r="15" spans="1:16" x14ac:dyDescent="0.25">
      <c r="A15" s="11" t="s">
        <v>116</v>
      </c>
      <c r="B15" s="7">
        <v>918000</v>
      </c>
      <c r="C15" s="7">
        <v>879000</v>
      </c>
      <c r="D15" s="7">
        <v>102000</v>
      </c>
      <c r="E15" s="7">
        <v>201000</v>
      </c>
      <c r="F15" s="7">
        <v>323000</v>
      </c>
      <c r="G15" s="7">
        <v>252000</v>
      </c>
      <c r="H15" s="7">
        <v>39000</v>
      </c>
      <c r="I15" s="8">
        <v>60.325112918389799</v>
      </c>
      <c r="J15" s="8">
        <v>74.095095309488102</v>
      </c>
      <c r="K15" s="8">
        <v>52.358299957545</v>
      </c>
      <c r="L15" s="8">
        <v>84.4316026254386</v>
      </c>
      <c r="M15" s="8">
        <v>85.870785470681199</v>
      </c>
      <c r="N15" s="8">
        <v>67.078373055424905</v>
      </c>
      <c r="O15" s="8">
        <v>11.5905265545356</v>
      </c>
      <c r="P15" s="7"/>
    </row>
    <row r="16" spans="1:16" x14ac:dyDescent="0.25">
      <c r="A16" s="11" t="s">
        <v>117</v>
      </c>
      <c r="B16" s="7">
        <v>907000</v>
      </c>
      <c r="C16" s="7">
        <v>867000</v>
      </c>
      <c r="D16" s="7">
        <v>103000</v>
      </c>
      <c r="E16" s="7">
        <v>200000</v>
      </c>
      <c r="F16" s="7">
        <v>318000</v>
      </c>
      <c r="G16" s="7">
        <v>246000</v>
      </c>
      <c r="H16" s="7">
        <v>40000</v>
      </c>
      <c r="I16" s="8">
        <v>59.503183267358402</v>
      </c>
      <c r="J16" s="8">
        <v>73.059951206033205</v>
      </c>
      <c r="K16" s="8">
        <v>52.608841839281901</v>
      </c>
      <c r="L16" s="8">
        <v>84.100381456262895</v>
      </c>
      <c r="M16" s="8">
        <v>84.342845920504004</v>
      </c>
      <c r="N16" s="8">
        <v>65.451423041954897</v>
      </c>
      <c r="O16" s="8">
        <v>11.7558918912504</v>
      </c>
      <c r="P16" s="7"/>
    </row>
    <row r="17" spans="1:16" x14ac:dyDescent="0.25">
      <c r="A17" s="11" t="s">
        <v>119</v>
      </c>
      <c r="B17" s="7">
        <v>910000</v>
      </c>
      <c r="C17" s="7">
        <v>870000</v>
      </c>
      <c r="D17" s="7">
        <v>100000</v>
      </c>
      <c r="E17" s="7">
        <v>199000</v>
      </c>
      <c r="F17" s="7">
        <v>321000</v>
      </c>
      <c r="G17" s="7">
        <v>251000</v>
      </c>
      <c r="H17" s="7">
        <v>40000</v>
      </c>
      <c r="I17" s="8">
        <v>59.624331666374097</v>
      </c>
      <c r="J17" s="8">
        <v>73.269363673325401</v>
      </c>
      <c r="K17" s="8">
        <v>50.543850308055099</v>
      </c>
      <c r="L17" s="8">
        <v>84.0274732687962</v>
      </c>
      <c r="M17" s="8">
        <v>84.8995358713466</v>
      </c>
      <c r="N17" s="8">
        <v>66.717657982180498</v>
      </c>
      <c r="O17" s="8">
        <v>11.8041849940851</v>
      </c>
      <c r="P17" s="7"/>
    </row>
    <row r="18" spans="1:16" x14ac:dyDescent="0.25">
      <c r="A18" s="11" t="s">
        <v>127</v>
      </c>
      <c r="B18" s="7">
        <v>-9000</v>
      </c>
      <c r="C18" s="7">
        <v>-12000</v>
      </c>
      <c r="D18" s="7">
        <v>-9000</v>
      </c>
      <c r="E18" s="7">
        <v>-7000</v>
      </c>
      <c r="F18" s="7">
        <v>4000</v>
      </c>
      <c r="G18" s="7">
        <v>-1000</v>
      </c>
      <c r="H18" s="7">
        <v>4000</v>
      </c>
      <c r="I18" s="8">
        <v>-1.04978112941021</v>
      </c>
      <c r="J18" s="8">
        <v>-1.3460853012475</v>
      </c>
      <c r="K18" s="8">
        <v>-5.5188540086583</v>
      </c>
      <c r="L18" s="8">
        <v>-2.3618860430635098</v>
      </c>
      <c r="M18" s="8">
        <v>0.34778889690770098</v>
      </c>
      <c r="N18" s="8">
        <v>-0.115947524407503</v>
      </c>
      <c r="O18" s="8">
        <v>0.90172632144849996</v>
      </c>
      <c r="P18" s="7" t="s">
        <v>126</v>
      </c>
    </row>
    <row r="19" spans="1:16" x14ac:dyDescent="0.25">
      <c r="A19" s="7"/>
      <c r="B19" s="7"/>
      <c r="C19" s="7"/>
      <c r="D19" s="7"/>
      <c r="E19" s="7"/>
      <c r="F19" s="7"/>
      <c r="G19" s="7"/>
      <c r="H19" s="7"/>
      <c r="I19" s="8"/>
      <c r="J19" s="8"/>
      <c r="K19" s="8"/>
      <c r="L19" s="8"/>
      <c r="M19" s="8"/>
      <c r="N19" s="8"/>
      <c r="O19" s="8"/>
      <c r="P19" s="7"/>
    </row>
    <row r="20" spans="1:16" ht="30" customHeight="1" x14ac:dyDescent="0.3">
      <c r="A20" s="3" t="s">
        <v>148</v>
      </c>
    </row>
    <row r="21" spans="1:16" ht="78" x14ac:dyDescent="0.3">
      <c r="A21" s="5" t="s">
        <v>76</v>
      </c>
      <c r="B21" s="6" t="s">
        <v>164</v>
      </c>
      <c r="C21" s="6" t="s">
        <v>165</v>
      </c>
      <c r="D21" s="6" t="s">
        <v>166</v>
      </c>
      <c r="E21" s="6" t="s">
        <v>167</v>
      </c>
      <c r="F21" s="6" t="s">
        <v>168</v>
      </c>
      <c r="G21" s="6" t="s">
        <v>169</v>
      </c>
      <c r="H21" s="6" t="s">
        <v>170</v>
      </c>
      <c r="I21" s="6" t="s">
        <v>171</v>
      </c>
      <c r="J21" s="6" t="s">
        <v>172</v>
      </c>
      <c r="K21" s="6" t="s">
        <v>173</v>
      </c>
      <c r="L21" s="6" t="s">
        <v>174</v>
      </c>
      <c r="M21" s="6" t="s">
        <v>175</v>
      </c>
      <c r="N21" s="6" t="s">
        <v>176</v>
      </c>
      <c r="O21" s="6" t="s">
        <v>177</v>
      </c>
      <c r="P21" s="6" t="s">
        <v>104</v>
      </c>
    </row>
    <row r="22" spans="1:16" x14ac:dyDescent="0.25">
      <c r="A22" s="11" t="s">
        <v>105</v>
      </c>
      <c r="B22" s="7">
        <v>473000</v>
      </c>
      <c r="C22" s="7">
        <v>453000</v>
      </c>
      <c r="D22" s="7">
        <v>59000</v>
      </c>
      <c r="E22" s="7">
        <v>107000</v>
      </c>
      <c r="F22" s="7">
        <v>159000</v>
      </c>
      <c r="G22" s="7">
        <v>128000</v>
      </c>
      <c r="H22" s="7">
        <v>20000</v>
      </c>
      <c r="I22" s="8">
        <v>64.578750279759603</v>
      </c>
      <c r="J22" s="8">
        <v>78.055821912502196</v>
      </c>
      <c r="K22" s="8">
        <v>59.046903187011402</v>
      </c>
      <c r="L22" s="8">
        <v>91.164225265948403</v>
      </c>
      <c r="M22" s="8">
        <v>88.457906547870294</v>
      </c>
      <c r="N22" s="8">
        <v>69.774188447129802</v>
      </c>
      <c r="O22" s="8">
        <v>13.0371521308324</v>
      </c>
      <c r="P22" s="7"/>
    </row>
    <row r="23" spans="1:16" x14ac:dyDescent="0.25">
      <c r="A23" s="11" t="s">
        <v>108</v>
      </c>
      <c r="B23" s="7">
        <v>473000</v>
      </c>
      <c r="C23" s="7">
        <v>453000</v>
      </c>
      <c r="D23" s="7">
        <v>58000</v>
      </c>
      <c r="E23" s="7">
        <v>106000</v>
      </c>
      <c r="F23" s="7">
        <v>161000</v>
      </c>
      <c r="G23" s="7">
        <v>128000</v>
      </c>
      <c r="H23" s="7">
        <v>19000</v>
      </c>
      <c r="I23" s="8">
        <v>64.333239391748705</v>
      </c>
      <c r="J23" s="8">
        <v>77.960616815230594</v>
      </c>
      <c r="K23" s="8">
        <v>58.4858460830323</v>
      </c>
      <c r="L23" s="8">
        <v>89.934042426763298</v>
      </c>
      <c r="M23" s="8">
        <v>89.343712030004298</v>
      </c>
      <c r="N23" s="8">
        <v>69.703192491843097</v>
      </c>
      <c r="O23" s="8">
        <v>12.5108709156417</v>
      </c>
      <c r="P23" s="7"/>
    </row>
    <row r="24" spans="1:16" x14ac:dyDescent="0.25">
      <c r="A24" s="11" t="s">
        <v>110</v>
      </c>
      <c r="B24" s="7">
        <v>470000</v>
      </c>
      <c r="C24" s="7">
        <v>451000</v>
      </c>
      <c r="D24" s="7">
        <v>57000</v>
      </c>
      <c r="E24" s="7">
        <v>106000</v>
      </c>
      <c r="F24" s="7">
        <v>157000</v>
      </c>
      <c r="G24" s="7">
        <v>130000</v>
      </c>
      <c r="H24" s="7">
        <v>19000</v>
      </c>
      <c r="I24" s="8">
        <v>63.865675210145703</v>
      </c>
      <c r="J24" s="8">
        <v>77.4102572910584</v>
      </c>
      <c r="K24" s="8">
        <v>57.054644644944702</v>
      </c>
      <c r="L24" s="8">
        <v>90.2494427163235</v>
      </c>
      <c r="M24" s="8">
        <v>87.174639782233896</v>
      </c>
      <c r="N24" s="8">
        <v>70.669343824308797</v>
      </c>
      <c r="O24" s="8">
        <v>12.637069951148501</v>
      </c>
      <c r="P24" s="7"/>
    </row>
    <row r="25" spans="1:16" x14ac:dyDescent="0.25">
      <c r="A25" s="11" t="s">
        <v>111</v>
      </c>
      <c r="B25" s="7">
        <v>476000</v>
      </c>
      <c r="C25" s="7">
        <v>453000</v>
      </c>
      <c r="D25" s="7">
        <v>58000</v>
      </c>
      <c r="E25" s="7">
        <v>105000</v>
      </c>
      <c r="F25" s="7">
        <v>159000</v>
      </c>
      <c r="G25" s="7">
        <v>131000</v>
      </c>
      <c r="H25" s="7">
        <v>23000</v>
      </c>
      <c r="I25" s="8">
        <v>64.523110909324998</v>
      </c>
      <c r="J25" s="8">
        <v>77.6433900026245</v>
      </c>
      <c r="K25" s="8">
        <v>57.894054916031301</v>
      </c>
      <c r="L25" s="8">
        <v>88.6509799269609</v>
      </c>
      <c r="M25" s="8">
        <v>87.834158004848405</v>
      </c>
      <c r="N25" s="8">
        <v>71.3435286314633</v>
      </c>
      <c r="O25" s="8">
        <v>15.138621660360799</v>
      </c>
      <c r="P25" s="7"/>
    </row>
    <row r="26" spans="1:16" x14ac:dyDescent="0.25">
      <c r="A26" s="11" t="s">
        <v>112</v>
      </c>
      <c r="B26" s="7">
        <v>486000</v>
      </c>
      <c r="C26" s="7">
        <v>461000</v>
      </c>
      <c r="D26" s="7">
        <v>59000</v>
      </c>
      <c r="E26" s="7">
        <v>111000</v>
      </c>
      <c r="F26" s="7">
        <v>162000</v>
      </c>
      <c r="G26" s="7">
        <v>129000</v>
      </c>
      <c r="H26" s="7">
        <v>25000</v>
      </c>
      <c r="I26" s="8">
        <v>65.665435130690696</v>
      </c>
      <c r="J26" s="8">
        <v>78.988299514607206</v>
      </c>
      <c r="K26" s="8">
        <v>58.695673769433299</v>
      </c>
      <c r="L26" s="8">
        <v>93.943834978186302</v>
      </c>
      <c r="M26" s="8">
        <v>89.641892153233201</v>
      </c>
      <c r="N26" s="8">
        <v>70.015003098465996</v>
      </c>
      <c r="O26" s="8">
        <v>15.757517409582499</v>
      </c>
      <c r="P26" s="7"/>
    </row>
    <row r="27" spans="1:16" x14ac:dyDescent="0.25">
      <c r="A27" s="11" t="s">
        <v>115</v>
      </c>
      <c r="B27" s="7">
        <v>481000</v>
      </c>
      <c r="C27" s="7">
        <v>457000</v>
      </c>
      <c r="D27" s="7">
        <v>55000</v>
      </c>
      <c r="E27" s="7">
        <v>107000</v>
      </c>
      <c r="F27" s="7">
        <v>162000</v>
      </c>
      <c r="G27" s="7">
        <v>133000</v>
      </c>
      <c r="H27" s="7">
        <v>24000</v>
      </c>
      <c r="I27" s="8">
        <v>64.945635307230006</v>
      </c>
      <c r="J27" s="8">
        <v>78.264820024229493</v>
      </c>
      <c r="K27" s="8">
        <v>54.952225357690999</v>
      </c>
      <c r="L27" s="8">
        <v>90.800003387333106</v>
      </c>
      <c r="M27" s="8">
        <v>89.404119639448794</v>
      </c>
      <c r="N27" s="8">
        <v>72.043226914133001</v>
      </c>
      <c r="O27" s="8">
        <v>15.2698890831812</v>
      </c>
      <c r="P27" s="7"/>
    </row>
    <row r="28" spans="1:16" x14ac:dyDescent="0.25">
      <c r="A28" s="11" t="s">
        <v>116</v>
      </c>
      <c r="B28" s="7">
        <v>479000</v>
      </c>
      <c r="C28" s="7">
        <v>452000</v>
      </c>
      <c r="D28" s="7">
        <v>55000</v>
      </c>
      <c r="E28" s="7">
        <v>103000</v>
      </c>
      <c r="F28" s="7">
        <v>163000</v>
      </c>
      <c r="G28" s="7">
        <v>131000</v>
      </c>
      <c r="H28" s="7">
        <v>28000</v>
      </c>
      <c r="I28" s="8">
        <v>64.536777348562495</v>
      </c>
      <c r="J28" s="8">
        <v>77.182854027485106</v>
      </c>
      <c r="K28" s="8">
        <v>53.870375488609</v>
      </c>
      <c r="L28" s="8">
        <v>87.538096850660295</v>
      </c>
      <c r="M28" s="8">
        <v>89.741245918249305</v>
      </c>
      <c r="N28" s="8">
        <v>70.979096953630901</v>
      </c>
      <c r="O28" s="8">
        <v>17.5806881496618</v>
      </c>
      <c r="P28" s="7"/>
    </row>
    <row r="29" spans="1:16" x14ac:dyDescent="0.25">
      <c r="A29" s="11" t="s">
        <v>117</v>
      </c>
      <c r="B29" s="7">
        <v>472000</v>
      </c>
      <c r="C29" s="7">
        <v>446000</v>
      </c>
      <c r="D29" s="7">
        <v>54000</v>
      </c>
      <c r="E29" s="7">
        <v>103000</v>
      </c>
      <c r="F29" s="7">
        <v>160000</v>
      </c>
      <c r="G29" s="7">
        <v>129000</v>
      </c>
      <c r="H29" s="7">
        <v>26000</v>
      </c>
      <c r="I29" s="8">
        <v>63.394825619591501</v>
      </c>
      <c r="J29" s="8">
        <v>76.172233120099193</v>
      </c>
      <c r="K29" s="8">
        <v>53.567460746625201</v>
      </c>
      <c r="L29" s="8">
        <v>87.058803589739199</v>
      </c>
      <c r="M29" s="8">
        <v>87.740063632317302</v>
      </c>
      <c r="N29" s="8">
        <v>70.246245463041404</v>
      </c>
      <c r="O29" s="8">
        <v>16.1993946273174</v>
      </c>
      <c r="P29" s="7"/>
    </row>
    <row r="30" spans="1:16" x14ac:dyDescent="0.25">
      <c r="A30" s="11" t="s">
        <v>119</v>
      </c>
      <c r="B30" s="7">
        <v>478000</v>
      </c>
      <c r="C30" s="7">
        <v>454000</v>
      </c>
      <c r="D30" s="7">
        <v>57000</v>
      </c>
      <c r="E30" s="7">
        <v>103000</v>
      </c>
      <c r="F30" s="7">
        <v>163000</v>
      </c>
      <c r="G30" s="7">
        <v>131000</v>
      </c>
      <c r="H30" s="7">
        <v>25000</v>
      </c>
      <c r="I30" s="8">
        <v>64.150571488336894</v>
      </c>
      <c r="J30" s="8">
        <v>77.410963157050801</v>
      </c>
      <c r="K30" s="8">
        <v>55.435910488086598</v>
      </c>
      <c r="L30" s="8">
        <v>87.822662105611599</v>
      </c>
      <c r="M30" s="8">
        <v>89.466295215741297</v>
      </c>
      <c r="N30" s="8">
        <v>70.994578781666803</v>
      </c>
      <c r="O30" s="8">
        <v>15.430512553743601</v>
      </c>
      <c r="P30" s="7"/>
    </row>
    <row r="31" spans="1:16" x14ac:dyDescent="0.25">
      <c r="A31" s="11" t="s">
        <v>127</v>
      </c>
      <c r="B31" s="7">
        <v>-7000</v>
      </c>
      <c r="C31" s="7">
        <v>-7000</v>
      </c>
      <c r="D31" s="7">
        <v>-2000</v>
      </c>
      <c r="E31" s="7">
        <v>-7000</v>
      </c>
      <c r="F31" s="7">
        <v>1000</v>
      </c>
      <c r="G31" s="7">
        <v>2000</v>
      </c>
      <c r="H31" s="7">
        <v>0</v>
      </c>
      <c r="I31" s="8">
        <v>-1.5148636423538</v>
      </c>
      <c r="J31" s="8">
        <v>-1.5773363575563999</v>
      </c>
      <c r="K31" s="8">
        <v>-3.2597632813467001</v>
      </c>
      <c r="L31" s="8">
        <v>-6.1211728725747001</v>
      </c>
      <c r="M31" s="8">
        <v>-0.175596937491903</v>
      </c>
      <c r="N31" s="8">
        <v>0.97957568320080701</v>
      </c>
      <c r="O31" s="8">
        <v>-0.32700485583889899</v>
      </c>
      <c r="P31" s="7" t="s">
        <v>126</v>
      </c>
    </row>
    <row r="32" spans="1:16" x14ac:dyDescent="0.25">
      <c r="A32" s="7"/>
      <c r="B32" s="7"/>
      <c r="C32" s="7"/>
      <c r="D32" s="7"/>
      <c r="E32" s="7"/>
      <c r="F32" s="7"/>
      <c r="G32" s="7"/>
      <c r="H32" s="7"/>
      <c r="I32" s="8"/>
      <c r="J32" s="8"/>
      <c r="K32" s="8"/>
      <c r="L32" s="8"/>
      <c r="M32" s="8"/>
      <c r="N32" s="8"/>
      <c r="O32" s="8"/>
      <c r="P32" s="7"/>
    </row>
    <row r="33" spans="1:16" ht="30" customHeight="1" x14ac:dyDescent="0.3">
      <c r="A33" s="3" t="s">
        <v>149</v>
      </c>
    </row>
    <row r="34" spans="1:16" ht="93.6" x14ac:dyDescent="0.3">
      <c r="A34" s="5" t="s">
        <v>76</v>
      </c>
      <c r="B34" s="6" t="s">
        <v>178</v>
      </c>
      <c r="C34" s="6" t="s">
        <v>179</v>
      </c>
      <c r="D34" s="6" t="s">
        <v>180</v>
      </c>
      <c r="E34" s="6" t="s">
        <v>181</v>
      </c>
      <c r="F34" s="6" t="s">
        <v>182</v>
      </c>
      <c r="G34" s="6" t="s">
        <v>183</v>
      </c>
      <c r="H34" s="6" t="s">
        <v>184</v>
      </c>
      <c r="I34" s="6" t="s">
        <v>185</v>
      </c>
      <c r="J34" s="6" t="s">
        <v>186</v>
      </c>
      <c r="K34" s="6" t="s">
        <v>187</v>
      </c>
      <c r="L34" s="6" t="s">
        <v>188</v>
      </c>
      <c r="M34" s="6" t="s">
        <v>189</v>
      </c>
      <c r="N34" s="6" t="s">
        <v>190</v>
      </c>
      <c r="O34" s="6" t="s">
        <v>191</v>
      </c>
      <c r="P34" s="6" t="s">
        <v>104</v>
      </c>
    </row>
    <row r="35" spans="1:16" x14ac:dyDescent="0.25">
      <c r="A35" s="11" t="s">
        <v>105</v>
      </c>
      <c r="B35" s="7">
        <v>426000</v>
      </c>
      <c r="C35" s="7">
        <v>412000</v>
      </c>
      <c r="D35" s="7">
        <v>50000</v>
      </c>
      <c r="E35" s="7">
        <v>94000</v>
      </c>
      <c r="F35" s="7">
        <v>154000</v>
      </c>
      <c r="G35" s="7">
        <v>115000</v>
      </c>
      <c r="H35" s="7">
        <v>13000</v>
      </c>
      <c r="I35" s="8">
        <v>55.352104618537098</v>
      </c>
      <c r="J35" s="8">
        <v>69.062406333567196</v>
      </c>
      <c r="K35" s="8">
        <v>53.648645741453898</v>
      </c>
      <c r="L35" s="8">
        <v>77.765483071841501</v>
      </c>
      <c r="M35" s="8">
        <v>80.0684113650466</v>
      </c>
      <c r="N35" s="8">
        <v>60.0124378109453</v>
      </c>
      <c r="O35" s="8">
        <v>7.7263129729698301</v>
      </c>
      <c r="P35" s="7"/>
    </row>
    <row r="36" spans="1:16" x14ac:dyDescent="0.25">
      <c r="A36" s="11" t="s">
        <v>108</v>
      </c>
      <c r="B36" s="7">
        <v>429000</v>
      </c>
      <c r="C36" s="7">
        <v>414000</v>
      </c>
      <c r="D36" s="7">
        <v>51000</v>
      </c>
      <c r="E36" s="7">
        <v>96000</v>
      </c>
      <c r="F36" s="7">
        <v>152000</v>
      </c>
      <c r="G36" s="7">
        <v>116000</v>
      </c>
      <c r="H36" s="7">
        <v>14000</v>
      </c>
      <c r="I36" s="8">
        <v>55.6239471969809</v>
      </c>
      <c r="J36" s="8">
        <v>69.292086769013594</v>
      </c>
      <c r="K36" s="8">
        <v>54.348877969054101</v>
      </c>
      <c r="L36" s="8">
        <v>79.001190436824203</v>
      </c>
      <c r="M36" s="8">
        <v>79.331963268385294</v>
      </c>
      <c r="N36" s="8">
        <v>60.344152692313699</v>
      </c>
      <c r="O36" s="8">
        <v>8.3389759883327308</v>
      </c>
      <c r="P36" s="7"/>
    </row>
    <row r="37" spans="1:16" x14ac:dyDescent="0.25">
      <c r="A37" s="11" t="s">
        <v>110</v>
      </c>
      <c r="B37" s="7">
        <v>427000</v>
      </c>
      <c r="C37" s="7">
        <v>415000</v>
      </c>
      <c r="D37" s="7">
        <v>54000</v>
      </c>
      <c r="E37" s="7">
        <v>91000</v>
      </c>
      <c r="F37" s="7">
        <v>152000</v>
      </c>
      <c r="G37" s="7">
        <v>119000</v>
      </c>
      <c r="H37" s="7">
        <v>12000</v>
      </c>
      <c r="I37" s="8">
        <v>55.326402173898998</v>
      </c>
      <c r="J37" s="8">
        <v>69.3190250489682</v>
      </c>
      <c r="K37" s="8">
        <v>57.678663570691398</v>
      </c>
      <c r="L37" s="8">
        <v>74.994207024396701</v>
      </c>
      <c r="M37" s="8">
        <v>78.750869398220701</v>
      </c>
      <c r="N37" s="8">
        <v>61.916007214871797</v>
      </c>
      <c r="O37" s="8">
        <v>7.1315500141030697</v>
      </c>
      <c r="P37" s="7"/>
    </row>
    <row r="38" spans="1:16" x14ac:dyDescent="0.25">
      <c r="A38" s="11" t="s">
        <v>111</v>
      </c>
      <c r="B38" s="7">
        <v>428000</v>
      </c>
      <c r="C38" s="7">
        <v>417000</v>
      </c>
      <c r="D38" s="7">
        <v>52000</v>
      </c>
      <c r="E38" s="7">
        <v>94000</v>
      </c>
      <c r="F38" s="7">
        <v>150000</v>
      </c>
      <c r="G38" s="7">
        <v>121000</v>
      </c>
      <c r="H38" s="7">
        <v>11000</v>
      </c>
      <c r="I38" s="8">
        <v>55.270233586266599</v>
      </c>
      <c r="J38" s="8">
        <v>69.564585872414298</v>
      </c>
      <c r="K38" s="8">
        <v>55.296060391601799</v>
      </c>
      <c r="L38" s="8">
        <v>78.255789866180507</v>
      </c>
      <c r="M38" s="8">
        <v>77.464606331231906</v>
      </c>
      <c r="N38" s="8">
        <v>63.088590715892998</v>
      </c>
      <c r="O38" s="8">
        <v>6.2386897262627397</v>
      </c>
      <c r="P38" s="7"/>
    </row>
    <row r="39" spans="1:16" x14ac:dyDescent="0.25">
      <c r="A39" s="11" t="s">
        <v>112</v>
      </c>
      <c r="B39" s="7">
        <v>433000</v>
      </c>
      <c r="C39" s="7">
        <v>422000</v>
      </c>
      <c r="D39" s="7">
        <v>50000</v>
      </c>
      <c r="E39" s="7">
        <v>95000</v>
      </c>
      <c r="F39" s="7">
        <v>154000</v>
      </c>
      <c r="G39" s="7">
        <v>122000</v>
      </c>
      <c r="H39" s="7">
        <v>12000</v>
      </c>
      <c r="I39" s="8">
        <v>55.913219803778397</v>
      </c>
      <c r="J39" s="8">
        <v>70.358998819236405</v>
      </c>
      <c r="K39" s="8">
        <v>53.230391109211403</v>
      </c>
      <c r="L39" s="8">
        <v>78.989469840927399</v>
      </c>
      <c r="M39" s="8">
        <v>79.790901150922195</v>
      </c>
      <c r="N39" s="8">
        <v>63.785776777902797</v>
      </c>
      <c r="O39" s="8">
        <v>6.5955338943484696</v>
      </c>
      <c r="P39" s="7"/>
    </row>
    <row r="40" spans="1:16" x14ac:dyDescent="0.25">
      <c r="A40" s="11" t="s">
        <v>115</v>
      </c>
      <c r="B40" s="7">
        <v>441000</v>
      </c>
      <c r="C40" s="7">
        <v>430000</v>
      </c>
      <c r="D40" s="7">
        <v>51000</v>
      </c>
      <c r="E40" s="7">
        <v>95000</v>
      </c>
      <c r="F40" s="7">
        <v>160000</v>
      </c>
      <c r="G40" s="7">
        <v>125000</v>
      </c>
      <c r="H40" s="7">
        <v>12000</v>
      </c>
      <c r="I40" s="8">
        <v>56.833162537527897</v>
      </c>
      <c r="J40" s="8">
        <v>71.614675750290303</v>
      </c>
      <c r="K40" s="8">
        <v>53.9217879475462</v>
      </c>
      <c r="L40" s="8">
        <v>78.839043116270204</v>
      </c>
      <c r="M40" s="8">
        <v>82.394417050073201</v>
      </c>
      <c r="N40" s="8">
        <v>64.855311994086506</v>
      </c>
      <c r="O40" s="8">
        <v>6.5832176942029399</v>
      </c>
      <c r="P40" s="7"/>
    </row>
    <row r="41" spans="1:16" x14ac:dyDescent="0.25">
      <c r="A41" s="11" t="s">
        <v>116</v>
      </c>
      <c r="B41" s="7">
        <v>438000</v>
      </c>
      <c r="C41" s="7">
        <v>427000</v>
      </c>
      <c r="D41" s="7">
        <v>48000</v>
      </c>
      <c r="E41" s="7">
        <v>98000</v>
      </c>
      <c r="F41" s="7">
        <v>160000</v>
      </c>
      <c r="G41" s="7">
        <v>122000</v>
      </c>
      <c r="H41" s="7">
        <v>11000</v>
      </c>
      <c r="I41" s="8">
        <v>56.306155251564</v>
      </c>
      <c r="J41" s="8">
        <v>71.087983036206197</v>
      </c>
      <c r="K41" s="8">
        <v>50.732007686346101</v>
      </c>
      <c r="L41" s="8">
        <v>81.377950134815705</v>
      </c>
      <c r="M41" s="8">
        <v>82.253308011796094</v>
      </c>
      <c r="N41" s="8">
        <v>63.341330516104499</v>
      </c>
      <c r="O41" s="8">
        <v>6.2726053790943199</v>
      </c>
      <c r="P41" s="7"/>
    </row>
    <row r="42" spans="1:16" x14ac:dyDescent="0.25">
      <c r="A42" s="11" t="s">
        <v>117</v>
      </c>
      <c r="B42" s="7">
        <v>435000</v>
      </c>
      <c r="C42" s="7">
        <v>421000</v>
      </c>
      <c r="D42" s="7">
        <v>49000</v>
      </c>
      <c r="E42" s="7">
        <v>97000</v>
      </c>
      <c r="F42" s="7">
        <v>158000</v>
      </c>
      <c r="G42" s="7">
        <v>117000</v>
      </c>
      <c r="H42" s="7">
        <v>14000</v>
      </c>
      <c r="I42" s="8">
        <v>55.788324856170398</v>
      </c>
      <c r="J42" s="8">
        <v>70.028156084158894</v>
      </c>
      <c r="K42" s="8">
        <v>51.5779791294419</v>
      </c>
      <c r="L42" s="8">
        <v>81.185605744343306</v>
      </c>
      <c r="M42" s="8">
        <v>81.169411136662305</v>
      </c>
      <c r="N42" s="8">
        <v>60.858204682441396</v>
      </c>
      <c r="O42" s="8">
        <v>7.8071851656757296</v>
      </c>
      <c r="P42" s="7"/>
    </row>
    <row r="43" spans="1:16" x14ac:dyDescent="0.25">
      <c r="A43" s="11" t="s">
        <v>119</v>
      </c>
      <c r="B43" s="7">
        <v>432000</v>
      </c>
      <c r="C43" s="7">
        <v>417000</v>
      </c>
      <c r="D43" s="7">
        <v>43000</v>
      </c>
      <c r="E43" s="7">
        <v>96000</v>
      </c>
      <c r="F43" s="7">
        <v>158000</v>
      </c>
      <c r="G43" s="7">
        <v>120000</v>
      </c>
      <c r="H43" s="7">
        <v>15000</v>
      </c>
      <c r="I43" s="8">
        <v>55.303138921603797</v>
      </c>
      <c r="J43" s="8">
        <v>69.234604256648595</v>
      </c>
      <c r="K43" s="8">
        <v>45.286214768913503</v>
      </c>
      <c r="L43" s="8">
        <v>80.281819933482495</v>
      </c>
      <c r="M43" s="8">
        <v>80.636706612268298</v>
      </c>
      <c r="N43" s="8">
        <v>62.620459020492397</v>
      </c>
      <c r="O43" s="8">
        <v>8.5793589307709901</v>
      </c>
      <c r="P43" s="7"/>
    </row>
    <row r="44" spans="1:16" x14ac:dyDescent="0.25">
      <c r="A44" s="11" t="s">
        <v>127</v>
      </c>
      <c r="B44" s="7">
        <v>-1000</v>
      </c>
      <c r="C44" s="7">
        <v>-5000</v>
      </c>
      <c r="D44" s="7">
        <v>-7000</v>
      </c>
      <c r="E44" s="7">
        <v>1000</v>
      </c>
      <c r="F44" s="7">
        <v>3000</v>
      </c>
      <c r="G44" s="7">
        <v>-2000</v>
      </c>
      <c r="H44" s="7">
        <v>4000</v>
      </c>
      <c r="I44" s="8">
        <v>-0.61008088217459999</v>
      </c>
      <c r="J44" s="8">
        <v>-1.12439456258781</v>
      </c>
      <c r="K44" s="8">
        <v>-7.9441763402978998</v>
      </c>
      <c r="L44" s="8">
        <v>1.2923500925550999</v>
      </c>
      <c r="M44" s="8">
        <v>0.84580546134610302</v>
      </c>
      <c r="N44" s="8">
        <v>-1.1653177574103999</v>
      </c>
      <c r="O44" s="8">
        <v>1.9838250364225201</v>
      </c>
      <c r="P44" s="7" t="s">
        <v>126</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5"/>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193</v>
      </c>
    </row>
    <row r="2" spans="1:13" x14ac:dyDescent="0.25">
      <c r="A2" t="s">
        <v>143</v>
      </c>
    </row>
    <row r="3" spans="1:13" ht="30" customHeight="1" x14ac:dyDescent="0.3">
      <c r="A3" s="3" t="s">
        <v>69</v>
      </c>
    </row>
    <row r="4" spans="1:13" x14ac:dyDescent="0.25">
      <c r="A4" t="s">
        <v>144</v>
      </c>
    </row>
    <row r="5" spans="1:13" x14ac:dyDescent="0.25">
      <c r="A5" t="s">
        <v>145</v>
      </c>
    </row>
    <row r="6" spans="1:13" x14ac:dyDescent="0.25">
      <c r="A6" t="s">
        <v>194</v>
      </c>
    </row>
    <row r="7" spans="1:13" ht="30" customHeight="1" x14ac:dyDescent="0.3">
      <c r="A7" s="3" t="s">
        <v>195</v>
      </c>
    </row>
    <row r="8" spans="1:13" ht="62.4" x14ac:dyDescent="0.3">
      <c r="A8" s="5" t="s">
        <v>76</v>
      </c>
      <c r="B8" s="6" t="s">
        <v>198</v>
      </c>
      <c r="C8" s="6" t="s">
        <v>199</v>
      </c>
      <c r="D8" s="6" t="s">
        <v>200</v>
      </c>
      <c r="E8" s="6" t="s">
        <v>201</v>
      </c>
      <c r="F8" s="6" t="s">
        <v>202</v>
      </c>
      <c r="G8" s="6" t="s">
        <v>203</v>
      </c>
      <c r="H8" s="6" t="s">
        <v>204</v>
      </c>
      <c r="I8" s="6" t="s">
        <v>205</v>
      </c>
      <c r="J8" s="6" t="s">
        <v>206</v>
      </c>
      <c r="K8" s="6" t="s">
        <v>207</v>
      </c>
      <c r="L8" s="6" t="s">
        <v>208</v>
      </c>
      <c r="M8" s="6" t="s">
        <v>104</v>
      </c>
    </row>
    <row r="9" spans="1:13" x14ac:dyDescent="0.25">
      <c r="A9" s="11" t="s">
        <v>105</v>
      </c>
      <c r="B9" s="7">
        <v>312000</v>
      </c>
      <c r="C9" s="7">
        <v>121000</v>
      </c>
      <c r="D9" s="7">
        <v>56000</v>
      </c>
      <c r="E9" s="7">
        <v>32000</v>
      </c>
      <c r="F9" s="7">
        <v>76000</v>
      </c>
      <c r="G9" s="7">
        <v>28000</v>
      </c>
      <c r="H9" s="8">
        <v>38.830794064612803</v>
      </c>
      <c r="I9" s="8">
        <v>17.9035259376932</v>
      </c>
      <c r="J9" s="8">
        <v>10.1970028408636</v>
      </c>
      <c r="K9" s="8">
        <v>24.249509174356</v>
      </c>
      <c r="L9" s="8">
        <v>8.8191679824744007</v>
      </c>
      <c r="M9" s="7"/>
    </row>
    <row r="10" spans="1:13" x14ac:dyDescent="0.25">
      <c r="A10" s="11" t="s">
        <v>108</v>
      </c>
      <c r="B10" s="7">
        <v>312000</v>
      </c>
      <c r="C10" s="7">
        <v>122000</v>
      </c>
      <c r="D10" s="7">
        <v>49000</v>
      </c>
      <c r="E10" s="7">
        <v>32000</v>
      </c>
      <c r="F10" s="7">
        <v>75000</v>
      </c>
      <c r="G10" s="7">
        <v>33000</v>
      </c>
      <c r="H10" s="8">
        <v>39.249431411734903</v>
      </c>
      <c r="I10" s="8">
        <v>15.857918694284001</v>
      </c>
      <c r="J10" s="8">
        <v>10.408774062751601</v>
      </c>
      <c r="K10" s="8">
        <v>23.984640899219499</v>
      </c>
      <c r="L10" s="8">
        <v>10.499234932009999</v>
      </c>
      <c r="M10" s="7"/>
    </row>
    <row r="11" spans="1:13" x14ac:dyDescent="0.25">
      <c r="A11" s="11" t="s">
        <v>110</v>
      </c>
      <c r="B11" s="7">
        <v>315000</v>
      </c>
      <c r="C11" s="7">
        <v>123000</v>
      </c>
      <c r="D11" s="7">
        <v>56000</v>
      </c>
      <c r="E11" s="7">
        <v>30000</v>
      </c>
      <c r="F11" s="7">
        <v>75000</v>
      </c>
      <c r="G11" s="7">
        <v>31000</v>
      </c>
      <c r="H11" s="8">
        <v>39.085245683130204</v>
      </c>
      <c r="I11" s="8">
        <v>17.8361858578678</v>
      </c>
      <c r="J11" s="8">
        <v>9.4823564507887994</v>
      </c>
      <c r="K11" s="8">
        <v>23.6831999898445</v>
      </c>
      <c r="L11" s="8">
        <v>9.9130120183687094</v>
      </c>
      <c r="M11" s="7"/>
    </row>
    <row r="12" spans="1:13" x14ac:dyDescent="0.25">
      <c r="A12" s="11" t="s">
        <v>111</v>
      </c>
      <c r="B12" s="7">
        <v>313000</v>
      </c>
      <c r="C12" s="7">
        <v>128000</v>
      </c>
      <c r="D12" s="7">
        <v>53000</v>
      </c>
      <c r="E12" s="7">
        <v>30000</v>
      </c>
      <c r="F12" s="7">
        <v>73000</v>
      </c>
      <c r="G12" s="7">
        <v>28000</v>
      </c>
      <c r="H12" s="8">
        <v>41.021072698891999</v>
      </c>
      <c r="I12" s="8">
        <v>16.956357634535198</v>
      </c>
      <c r="J12" s="8">
        <v>9.7181350597507592</v>
      </c>
      <c r="K12" s="8">
        <v>23.210995675426702</v>
      </c>
      <c r="L12" s="8">
        <v>9.0934389313953794</v>
      </c>
      <c r="M12" s="7"/>
    </row>
    <row r="13" spans="1:13" x14ac:dyDescent="0.25">
      <c r="A13" s="11" t="s">
        <v>112</v>
      </c>
      <c r="B13" s="7">
        <v>300000</v>
      </c>
      <c r="C13" s="7">
        <v>117000</v>
      </c>
      <c r="D13" s="7">
        <v>49000</v>
      </c>
      <c r="E13" s="7">
        <v>35000</v>
      </c>
      <c r="F13" s="7">
        <v>77000</v>
      </c>
      <c r="G13" s="7">
        <v>23000</v>
      </c>
      <c r="H13" s="8">
        <v>39.015734137685399</v>
      </c>
      <c r="I13" s="8">
        <v>16.2132198717565</v>
      </c>
      <c r="J13" s="8">
        <v>11.5615615615616</v>
      </c>
      <c r="K13" s="8">
        <v>25.5371779762024</v>
      </c>
      <c r="L13" s="8">
        <v>7.6723064527942597</v>
      </c>
      <c r="M13" s="7"/>
    </row>
    <row r="14" spans="1:13" x14ac:dyDescent="0.25">
      <c r="A14" s="11" t="s">
        <v>115</v>
      </c>
      <c r="B14" s="7">
        <v>297000</v>
      </c>
      <c r="C14" s="7">
        <v>112000</v>
      </c>
      <c r="D14" s="7">
        <v>46000</v>
      </c>
      <c r="E14" s="7">
        <v>33000</v>
      </c>
      <c r="F14" s="7">
        <v>80000</v>
      </c>
      <c r="G14" s="7">
        <v>26000</v>
      </c>
      <c r="H14" s="8">
        <v>37.751183622962301</v>
      </c>
      <c r="I14" s="8">
        <v>15.4469521708721</v>
      </c>
      <c r="J14" s="8">
        <v>10.942123527196401</v>
      </c>
      <c r="K14" s="8">
        <v>27.035360735998299</v>
      </c>
      <c r="L14" s="8">
        <v>8.8243799429708893</v>
      </c>
      <c r="M14" s="7"/>
    </row>
    <row r="15" spans="1:13" x14ac:dyDescent="0.25">
      <c r="A15" s="11" t="s">
        <v>116</v>
      </c>
      <c r="B15" s="7">
        <v>307000</v>
      </c>
      <c r="C15" s="7">
        <v>120000</v>
      </c>
      <c r="D15" s="7">
        <v>46000</v>
      </c>
      <c r="E15" s="7">
        <v>30000</v>
      </c>
      <c r="F15" s="7">
        <v>79000</v>
      </c>
      <c r="G15" s="7">
        <v>32000</v>
      </c>
      <c r="H15" s="8">
        <v>39.112277149729998</v>
      </c>
      <c r="I15" s="8">
        <v>15.0107580082874</v>
      </c>
      <c r="J15" s="8">
        <v>9.7014123751273509</v>
      </c>
      <c r="K15" s="8">
        <v>25.609267836973</v>
      </c>
      <c r="L15" s="8">
        <v>10.566284629882199</v>
      </c>
      <c r="M15" s="7"/>
    </row>
    <row r="16" spans="1:13" x14ac:dyDescent="0.25">
      <c r="A16" s="11" t="s">
        <v>117</v>
      </c>
      <c r="B16" s="7">
        <v>320000</v>
      </c>
      <c r="C16" s="7">
        <v>127000</v>
      </c>
      <c r="D16" s="7">
        <v>48000</v>
      </c>
      <c r="E16" s="7">
        <v>32000</v>
      </c>
      <c r="F16" s="7">
        <v>80000</v>
      </c>
      <c r="G16" s="7">
        <v>32000</v>
      </c>
      <c r="H16" s="8">
        <v>39.717374377319899</v>
      </c>
      <c r="I16" s="8">
        <v>15.1275692883075</v>
      </c>
      <c r="J16" s="8">
        <v>9.9547511312217196</v>
      </c>
      <c r="K16" s="8">
        <v>25.072313758845699</v>
      </c>
      <c r="L16" s="8">
        <v>10.127991444305099</v>
      </c>
      <c r="M16" s="7"/>
    </row>
    <row r="17" spans="1:13" x14ac:dyDescent="0.25">
      <c r="A17" s="11" t="s">
        <v>119</v>
      </c>
      <c r="B17" s="7">
        <v>318000</v>
      </c>
      <c r="C17" s="7">
        <v>118000</v>
      </c>
      <c r="D17" s="7">
        <v>50000</v>
      </c>
      <c r="E17" s="7">
        <v>30000</v>
      </c>
      <c r="F17" s="7">
        <v>80000</v>
      </c>
      <c r="G17" s="7">
        <v>40000</v>
      </c>
      <c r="H17" s="8">
        <v>37.189851015118897</v>
      </c>
      <c r="I17" s="8">
        <v>15.732690073028101</v>
      </c>
      <c r="J17" s="8">
        <v>9.3028162582782503</v>
      </c>
      <c r="K17" s="8">
        <v>25.0795940154118</v>
      </c>
      <c r="L17" s="8">
        <v>12.6950486381629</v>
      </c>
      <c r="M17" s="7"/>
    </row>
    <row r="18" spans="1:13" x14ac:dyDescent="0.25">
      <c r="A18" s="11" t="s">
        <v>127</v>
      </c>
      <c r="B18" s="7">
        <v>17000</v>
      </c>
      <c r="C18" s="7">
        <v>1000</v>
      </c>
      <c r="D18" s="7">
        <v>1000</v>
      </c>
      <c r="E18" s="7">
        <v>-5000</v>
      </c>
      <c r="F18" s="7">
        <v>3000</v>
      </c>
      <c r="G18" s="7">
        <v>17000</v>
      </c>
      <c r="H18" s="8">
        <v>-1.8258831225665</v>
      </c>
      <c r="I18" s="8">
        <v>-0.48052979872840001</v>
      </c>
      <c r="J18" s="8">
        <v>-2.2587453032833502</v>
      </c>
      <c r="K18" s="8">
        <v>-0.45758396079059999</v>
      </c>
      <c r="L18" s="8">
        <v>5.0227421853686396</v>
      </c>
      <c r="M18" s="7" t="s">
        <v>126</v>
      </c>
    </row>
    <row r="19" spans="1:13" x14ac:dyDescent="0.25">
      <c r="A19" s="7"/>
      <c r="B19" s="7"/>
      <c r="C19" s="7"/>
      <c r="D19" s="7"/>
      <c r="E19" s="7"/>
      <c r="F19" s="7"/>
      <c r="G19" s="7"/>
      <c r="H19" s="8"/>
      <c r="I19" s="8"/>
      <c r="J19" s="8"/>
      <c r="K19" s="8"/>
      <c r="L19" s="8"/>
      <c r="M19" s="7"/>
    </row>
    <row r="20" spans="1:13" ht="30" customHeight="1" x14ac:dyDescent="0.3">
      <c r="A20" s="3" t="s">
        <v>196</v>
      </c>
    </row>
    <row r="21" spans="1:13" ht="62.4" x14ac:dyDescent="0.3">
      <c r="A21" s="5" t="s">
        <v>76</v>
      </c>
      <c r="B21" s="6" t="s">
        <v>209</v>
      </c>
      <c r="C21" s="6" t="s">
        <v>210</v>
      </c>
      <c r="D21" s="6" t="s">
        <v>211</v>
      </c>
      <c r="E21" s="6" t="s">
        <v>212</v>
      </c>
      <c r="F21" s="6" t="s">
        <v>213</v>
      </c>
      <c r="G21" s="6" t="s">
        <v>214</v>
      </c>
      <c r="H21" s="6" t="s">
        <v>215</v>
      </c>
      <c r="I21" s="6" t="s">
        <v>216</v>
      </c>
      <c r="J21" s="6" t="s">
        <v>217</v>
      </c>
      <c r="K21" s="6" t="s">
        <v>218</v>
      </c>
      <c r="L21" s="6" t="s">
        <v>219</v>
      </c>
      <c r="M21" s="6" t="s">
        <v>104</v>
      </c>
    </row>
    <row r="22" spans="1:13" x14ac:dyDescent="0.25">
      <c r="A22" s="11" t="s">
        <v>105</v>
      </c>
      <c r="B22" s="7">
        <v>127000</v>
      </c>
      <c r="C22" s="7">
        <v>57000</v>
      </c>
      <c r="D22" s="7">
        <v>9000</v>
      </c>
      <c r="E22" s="7">
        <v>12000</v>
      </c>
      <c r="F22" s="7">
        <v>37000</v>
      </c>
      <c r="G22" s="7">
        <v>13000</v>
      </c>
      <c r="H22" s="8">
        <v>44.397897544520298</v>
      </c>
      <c r="I22" s="8">
        <v>6.9294736016317602</v>
      </c>
      <c r="J22" s="8">
        <v>9.4233937397034602</v>
      </c>
      <c r="K22" s="8">
        <v>29.0248685965325</v>
      </c>
      <c r="L22" s="8">
        <v>10.224366517611999</v>
      </c>
      <c r="M22" s="7"/>
    </row>
    <row r="23" spans="1:13" x14ac:dyDescent="0.25">
      <c r="A23" s="11" t="s">
        <v>108</v>
      </c>
      <c r="B23" s="7">
        <v>128000</v>
      </c>
      <c r="C23" s="7">
        <v>55000</v>
      </c>
      <c r="D23" s="7">
        <v>9000</v>
      </c>
      <c r="E23" s="7">
        <v>13000</v>
      </c>
      <c r="F23" s="7">
        <v>38000</v>
      </c>
      <c r="G23" s="7">
        <v>13000</v>
      </c>
      <c r="H23" s="8">
        <v>43.051632936476999</v>
      </c>
      <c r="I23" s="8">
        <v>6.8750292571036304</v>
      </c>
      <c r="J23" s="8">
        <v>10.0199728494078</v>
      </c>
      <c r="K23" s="8">
        <v>29.7930937631657</v>
      </c>
      <c r="L23" s="8">
        <v>10.260271193845901</v>
      </c>
      <c r="M23" s="7"/>
    </row>
    <row r="24" spans="1:13" x14ac:dyDescent="0.25">
      <c r="A24" s="11" t="s">
        <v>110</v>
      </c>
      <c r="B24" s="7">
        <v>132000</v>
      </c>
      <c r="C24" s="7">
        <v>56000</v>
      </c>
      <c r="D24" s="7">
        <v>10000</v>
      </c>
      <c r="E24" s="7">
        <v>12000</v>
      </c>
      <c r="F24" s="7">
        <v>37000</v>
      </c>
      <c r="G24" s="7">
        <v>16000</v>
      </c>
      <c r="H24" s="8">
        <v>42.304709478262197</v>
      </c>
      <c r="I24" s="8">
        <v>7.9553230638220196</v>
      </c>
      <c r="J24" s="8">
        <v>9.2045437265248395</v>
      </c>
      <c r="K24" s="8">
        <v>28.297927342954001</v>
      </c>
      <c r="L24" s="8">
        <v>12.237496388436901</v>
      </c>
      <c r="M24" s="7"/>
    </row>
    <row r="25" spans="1:13" x14ac:dyDescent="0.25">
      <c r="A25" s="11" t="s">
        <v>111</v>
      </c>
      <c r="B25" s="7">
        <v>130000</v>
      </c>
      <c r="C25" s="7">
        <v>61000</v>
      </c>
      <c r="D25" s="7">
        <v>9000</v>
      </c>
      <c r="E25" s="7">
        <v>12000</v>
      </c>
      <c r="F25" s="7">
        <v>36000</v>
      </c>
      <c r="G25" s="7">
        <v>12000</v>
      </c>
      <c r="H25" s="8">
        <v>46.797817897232498</v>
      </c>
      <c r="I25" s="8">
        <v>7.1447753063307102</v>
      </c>
      <c r="J25" s="8">
        <v>9.2777730889337295</v>
      </c>
      <c r="K25" s="8">
        <v>27.679098923526698</v>
      </c>
      <c r="L25" s="8">
        <v>9.1005347839764301</v>
      </c>
      <c r="M25" s="7"/>
    </row>
    <row r="26" spans="1:13" x14ac:dyDescent="0.25">
      <c r="A26" s="11" t="s">
        <v>112</v>
      </c>
      <c r="B26" s="7">
        <v>123000</v>
      </c>
      <c r="C26" s="7">
        <v>56000</v>
      </c>
      <c r="D26" s="9">
        <v>7000</v>
      </c>
      <c r="E26" s="7">
        <v>16000</v>
      </c>
      <c r="F26" s="7">
        <v>36000</v>
      </c>
      <c r="G26" s="7">
        <v>8000</v>
      </c>
      <c r="H26" s="8">
        <v>45.94773107188</v>
      </c>
      <c r="I26" s="10">
        <v>5.4209646512007197</v>
      </c>
      <c r="J26" s="8">
        <v>12.7663391364619</v>
      </c>
      <c r="K26" s="8">
        <v>29.133607860724901</v>
      </c>
      <c r="L26" s="8">
        <v>6.7313572797325403</v>
      </c>
      <c r="M26" s="7" t="s">
        <v>220</v>
      </c>
    </row>
    <row r="27" spans="1:13" x14ac:dyDescent="0.25">
      <c r="A27" s="11" t="s">
        <v>115</v>
      </c>
      <c r="B27" s="7">
        <v>127000</v>
      </c>
      <c r="C27" s="7">
        <v>56000</v>
      </c>
      <c r="D27" s="9">
        <v>7000</v>
      </c>
      <c r="E27" s="7">
        <v>15000</v>
      </c>
      <c r="F27" s="7">
        <v>39000</v>
      </c>
      <c r="G27" s="7">
        <v>10000</v>
      </c>
      <c r="H27" s="8">
        <v>43.810176109838402</v>
      </c>
      <c r="I27" s="10">
        <v>5.8272911205057296</v>
      </c>
      <c r="J27" s="8">
        <v>11.6844980830243</v>
      </c>
      <c r="K27" s="8">
        <v>30.951087598309002</v>
      </c>
      <c r="L27" s="8">
        <v>7.7269470883225901</v>
      </c>
      <c r="M27" s="7" t="s">
        <v>220</v>
      </c>
    </row>
    <row r="28" spans="1:13" x14ac:dyDescent="0.25">
      <c r="A28" s="11" t="s">
        <v>116</v>
      </c>
      <c r="B28" s="7">
        <v>134000</v>
      </c>
      <c r="C28" s="7">
        <v>60000</v>
      </c>
      <c r="D28" s="9">
        <v>7000</v>
      </c>
      <c r="E28" s="7">
        <v>13000</v>
      </c>
      <c r="F28" s="7">
        <v>36000</v>
      </c>
      <c r="G28" s="7">
        <v>16000</v>
      </c>
      <c r="H28" s="8">
        <v>45.295752282651797</v>
      </c>
      <c r="I28" s="10">
        <v>5.2401746724890801</v>
      </c>
      <c r="J28" s="8">
        <v>10.045166171062199</v>
      </c>
      <c r="K28" s="8">
        <v>27.1281655643524</v>
      </c>
      <c r="L28" s="8">
        <v>12.2907413094444</v>
      </c>
      <c r="M28" s="7" t="s">
        <v>220</v>
      </c>
    </row>
    <row r="29" spans="1:13" x14ac:dyDescent="0.25">
      <c r="A29" s="11" t="s">
        <v>117</v>
      </c>
      <c r="B29" s="7">
        <v>140000</v>
      </c>
      <c r="C29" s="7">
        <v>64000</v>
      </c>
      <c r="D29" s="9">
        <v>4000</v>
      </c>
      <c r="E29" s="7">
        <v>14000</v>
      </c>
      <c r="F29" s="7">
        <v>38000</v>
      </c>
      <c r="G29" s="7">
        <v>19000</v>
      </c>
      <c r="H29" s="8">
        <v>45.987289441065002</v>
      </c>
      <c r="I29" s="10">
        <v>3.2220622057906798</v>
      </c>
      <c r="J29" s="8">
        <v>9.8861495031131508</v>
      </c>
      <c r="K29" s="8">
        <v>27.5075410728743</v>
      </c>
      <c r="L29" s="8">
        <v>13.3969577771568</v>
      </c>
      <c r="M29" s="7" t="s">
        <v>220</v>
      </c>
    </row>
    <row r="30" spans="1:13" x14ac:dyDescent="0.25">
      <c r="A30" s="11" t="s">
        <v>119</v>
      </c>
      <c r="B30" s="7">
        <v>132000</v>
      </c>
      <c r="C30" s="7">
        <v>57000</v>
      </c>
      <c r="D30" s="9">
        <v>5000</v>
      </c>
      <c r="E30" s="7">
        <v>14000</v>
      </c>
      <c r="F30" s="7">
        <v>35000</v>
      </c>
      <c r="G30" s="7">
        <v>22000</v>
      </c>
      <c r="H30" s="8">
        <v>42.998467010519498</v>
      </c>
      <c r="I30" s="10">
        <v>4.0242861781741599</v>
      </c>
      <c r="J30" s="8">
        <v>10.2883983658181</v>
      </c>
      <c r="K30" s="8">
        <v>26.1423792298805</v>
      </c>
      <c r="L30" s="8">
        <v>16.5464692156078</v>
      </c>
      <c r="M30" s="7" t="s">
        <v>220</v>
      </c>
    </row>
    <row r="31" spans="1:13" x14ac:dyDescent="0.25">
      <c r="A31" s="11" t="s">
        <v>127</v>
      </c>
      <c r="B31" s="7">
        <v>10000</v>
      </c>
      <c r="C31" s="7">
        <v>1000</v>
      </c>
      <c r="D31" s="9">
        <v>-1000</v>
      </c>
      <c r="E31" s="7">
        <v>-2000</v>
      </c>
      <c r="F31" s="7">
        <v>-1000</v>
      </c>
      <c r="G31" s="7">
        <v>14000</v>
      </c>
      <c r="H31" s="8">
        <v>-2.9492640613605001</v>
      </c>
      <c r="I31" s="10">
        <v>-1.39667847302656</v>
      </c>
      <c r="J31" s="8">
        <v>-2.4779407706438001</v>
      </c>
      <c r="K31" s="8">
        <v>-2.9912286308443998</v>
      </c>
      <c r="L31" s="8">
        <v>9.8151119358752599</v>
      </c>
      <c r="M31" s="7" t="s">
        <v>220</v>
      </c>
    </row>
    <row r="32" spans="1:13" x14ac:dyDescent="0.25">
      <c r="A32" s="7"/>
      <c r="B32" s="7"/>
      <c r="C32" s="7"/>
      <c r="D32" s="7"/>
      <c r="E32" s="7"/>
      <c r="F32" s="7"/>
      <c r="G32" s="7"/>
      <c r="H32" s="8"/>
      <c r="I32" s="8"/>
      <c r="J32" s="8"/>
      <c r="K32" s="8"/>
      <c r="L32" s="8"/>
      <c r="M32" s="7"/>
    </row>
    <row r="33" spans="1:13" ht="30" customHeight="1" x14ac:dyDescent="0.3">
      <c r="A33" s="3" t="s">
        <v>197</v>
      </c>
    </row>
    <row r="34" spans="1:13" ht="78" x14ac:dyDescent="0.3">
      <c r="A34" s="5" t="s">
        <v>76</v>
      </c>
      <c r="B34" s="6" t="s">
        <v>221</v>
      </c>
      <c r="C34" s="6" t="s">
        <v>222</v>
      </c>
      <c r="D34" s="6" t="s">
        <v>223</v>
      </c>
      <c r="E34" s="6" t="s">
        <v>224</v>
      </c>
      <c r="F34" s="6" t="s">
        <v>225</v>
      </c>
      <c r="G34" s="6" t="s">
        <v>226</v>
      </c>
      <c r="H34" s="6" t="s">
        <v>227</v>
      </c>
      <c r="I34" s="6" t="s">
        <v>228</v>
      </c>
      <c r="J34" s="6" t="s">
        <v>229</v>
      </c>
      <c r="K34" s="6" t="s">
        <v>230</v>
      </c>
      <c r="L34" s="6" t="s">
        <v>231</v>
      </c>
      <c r="M34" s="6" t="s">
        <v>104</v>
      </c>
    </row>
    <row r="35" spans="1:13" x14ac:dyDescent="0.25">
      <c r="A35" s="11" t="s">
        <v>105</v>
      </c>
      <c r="B35" s="7">
        <v>185000</v>
      </c>
      <c r="C35" s="7">
        <v>65000</v>
      </c>
      <c r="D35" s="7">
        <v>47000</v>
      </c>
      <c r="E35" s="7">
        <v>20000</v>
      </c>
      <c r="F35" s="7">
        <v>39000</v>
      </c>
      <c r="G35" s="7">
        <v>15000</v>
      </c>
      <c r="H35" s="8">
        <v>34.989905769137103</v>
      </c>
      <c r="I35" s="8">
        <v>25.4748077224925</v>
      </c>
      <c r="J35" s="8">
        <v>10.7307357151749</v>
      </c>
      <c r="K35" s="8">
        <v>20.954865527525001</v>
      </c>
      <c r="L35" s="8">
        <v>7.8496852656704101</v>
      </c>
      <c r="M35" s="7"/>
    </row>
    <row r="36" spans="1:13" x14ac:dyDescent="0.25">
      <c r="A36" s="11" t="s">
        <v>108</v>
      </c>
      <c r="B36" s="7">
        <v>184000</v>
      </c>
      <c r="C36" s="7">
        <v>67000</v>
      </c>
      <c r="D36" s="7">
        <v>41000</v>
      </c>
      <c r="E36" s="7">
        <v>20000</v>
      </c>
      <c r="F36" s="7">
        <v>37000</v>
      </c>
      <c r="G36" s="7">
        <v>20000</v>
      </c>
      <c r="H36" s="8">
        <v>36.594520682272602</v>
      </c>
      <c r="I36" s="8">
        <v>22.130276798701299</v>
      </c>
      <c r="J36" s="8">
        <v>10.6802569145198</v>
      </c>
      <c r="K36" s="8">
        <v>19.928852764445999</v>
      </c>
      <c r="L36" s="8">
        <v>10.666092840060401</v>
      </c>
      <c r="M36" s="7"/>
    </row>
    <row r="37" spans="1:13" x14ac:dyDescent="0.25">
      <c r="A37" s="11" t="s">
        <v>110</v>
      </c>
      <c r="B37" s="7">
        <v>184000</v>
      </c>
      <c r="C37" s="7">
        <v>68000</v>
      </c>
      <c r="D37" s="7">
        <v>46000</v>
      </c>
      <c r="E37" s="7">
        <v>18000</v>
      </c>
      <c r="F37" s="7">
        <v>37000</v>
      </c>
      <c r="G37" s="7">
        <v>15000</v>
      </c>
      <c r="H37" s="8">
        <v>36.778716519863401</v>
      </c>
      <c r="I37" s="8">
        <v>24.915159141296101</v>
      </c>
      <c r="J37" s="8">
        <v>9.6813905729958201</v>
      </c>
      <c r="K37" s="8">
        <v>20.377058378136901</v>
      </c>
      <c r="L37" s="8">
        <v>8.2476753877077407</v>
      </c>
      <c r="M37" s="7"/>
    </row>
    <row r="38" spans="1:13" x14ac:dyDescent="0.25">
      <c r="A38" s="11" t="s">
        <v>111</v>
      </c>
      <c r="B38" s="7">
        <v>182000</v>
      </c>
      <c r="C38" s="7">
        <v>67000</v>
      </c>
      <c r="D38" s="7">
        <v>44000</v>
      </c>
      <c r="E38" s="7">
        <v>18000</v>
      </c>
      <c r="F38" s="7">
        <v>36000</v>
      </c>
      <c r="G38" s="7">
        <v>17000</v>
      </c>
      <c r="H38" s="8">
        <v>36.891041640381999</v>
      </c>
      <c r="I38" s="8">
        <v>23.971058535702301</v>
      </c>
      <c r="J38" s="8">
        <v>10.032967816609</v>
      </c>
      <c r="K38" s="8">
        <v>20.016566190708701</v>
      </c>
      <c r="L38" s="8">
        <v>9.0883658165980101</v>
      </c>
      <c r="M38" s="7"/>
    </row>
    <row r="39" spans="1:13" x14ac:dyDescent="0.25">
      <c r="A39" s="11" t="s">
        <v>112</v>
      </c>
      <c r="B39" s="7">
        <v>178000</v>
      </c>
      <c r="C39" s="7">
        <v>61000</v>
      </c>
      <c r="D39" s="7">
        <v>42000</v>
      </c>
      <c r="E39" s="7">
        <v>19000</v>
      </c>
      <c r="F39" s="7">
        <v>41000</v>
      </c>
      <c r="G39" s="7">
        <v>15000</v>
      </c>
      <c r="H39" s="8">
        <v>34.232632461416401</v>
      </c>
      <c r="I39" s="8">
        <v>23.659913014611998</v>
      </c>
      <c r="J39" s="8">
        <v>10.730260899899299</v>
      </c>
      <c r="K39" s="8">
        <v>23.0556290123839</v>
      </c>
      <c r="L39" s="8">
        <v>8.3215646116884496</v>
      </c>
      <c r="M39" s="7"/>
    </row>
    <row r="40" spans="1:13" x14ac:dyDescent="0.25">
      <c r="A40" s="11" t="s">
        <v>115</v>
      </c>
      <c r="B40" s="7">
        <v>170000</v>
      </c>
      <c r="C40" s="7">
        <v>57000</v>
      </c>
      <c r="D40" s="7">
        <v>39000</v>
      </c>
      <c r="E40" s="7">
        <v>18000</v>
      </c>
      <c r="F40" s="7">
        <v>41000</v>
      </c>
      <c r="G40" s="7">
        <v>16000</v>
      </c>
      <c r="H40" s="8">
        <v>33.233745575779601</v>
      </c>
      <c r="I40" s="8">
        <v>22.619138458287601</v>
      </c>
      <c r="J40" s="8">
        <v>10.388627038956599</v>
      </c>
      <c r="K40" s="8">
        <v>24.115889627807899</v>
      </c>
      <c r="L40" s="8">
        <v>9.6425992991682801</v>
      </c>
      <c r="M40" s="7"/>
    </row>
    <row r="41" spans="1:13" x14ac:dyDescent="0.25">
      <c r="A41" s="11" t="s">
        <v>116</v>
      </c>
      <c r="B41" s="7">
        <v>174000</v>
      </c>
      <c r="C41" s="7">
        <v>60000</v>
      </c>
      <c r="D41" s="7">
        <v>39000</v>
      </c>
      <c r="E41" s="7">
        <v>16000</v>
      </c>
      <c r="F41" s="7">
        <v>42000</v>
      </c>
      <c r="G41" s="7">
        <v>16000</v>
      </c>
      <c r="H41" s="8">
        <v>34.359780318469099</v>
      </c>
      <c r="I41" s="8">
        <v>22.520235340172501</v>
      </c>
      <c r="J41" s="8">
        <v>9.4372099985032207</v>
      </c>
      <c r="K41" s="8">
        <v>24.441873049865901</v>
      </c>
      <c r="L41" s="8">
        <v>9.2409012929892995</v>
      </c>
      <c r="M41" s="7"/>
    </row>
    <row r="42" spans="1:13" x14ac:dyDescent="0.25">
      <c r="A42" s="11" t="s">
        <v>117</v>
      </c>
      <c r="B42" s="7">
        <v>180000</v>
      </c>
      <c r="C42" s="7">
        <v>63000</v>
      </c>
      <c r="D42" s="7">
        <v>44000</v>
      </c>
      <c r="E42" s="7">
        <v>18000</v>
      </c>
      <c r="F42" s="7">
        <v>42000</v>
      </c>
      <c r="G42" s="7">
        <v>14000</v>
      </c>
      <c r="H42" s="8">
        <v>34.861667535984203</v>
      </c>
      <c r="I42" s="8">
        <v>24.347734410547201</v>
      </c>
      <c r="J42" s="8">
        <v>10.0078793461252</v>
      </c>
      <c r="K42" s="8">
        <v>23.186363182368002</v>
      </c>
      <c r="L42" s="8">
        <v>7.5963555249753103</v>
      </c>
      <c r="M42" s="7"/>
    </row>
    <row r="43" spans="1:13" x14ac:dyDescent="0.25">
      <c r="A43" s="11" t="s">
        <v>119</v>
      </c>
      <c r="B43" s="7">
        <v>185000</v>
      </c>
      <c r="C43" s="7">
        <v>61000</v>
      </c>
      <c r="D43" s="7">
        <v>45000</v>
      </c>
      <c r="E43" s="7">
        <v>16000</v>
      </c>
      <c r="F43" s="7">
        <v>45000</v>
      </c>
      <c r="G43" s="7">
        <v>18000</v>
      </c>
      <c r="H43" s="8">
        <v>33.034981202195198</v>
      </c>
      <c r="I43" s="8">
        <v>24.107644440603298</v>
      </c>
      <c r="J43" s="8">
        <v>8.5978350114515401</v>
      </c>
      <c r="K43" s="8">
        <v>24.319389827578799</v>
      </c>
      <c r="L43" s="8">
        <v>9.9401495181712107</v>
      </c>
      <c r="M43" s="7"/>
    </row>
    <row r="44" spans="1:13" x14ac:dyDescent="0.25">
      <c r="A44" s="11" t="s">
        <v>127</v>
      </c>
      <c r="B44" s="7">
        <v>7000</v>
      </c>
      <c r="C44" s="7">
        <v>0</v>
      </c>
      <c r="D44" s="7">
        <v>3000</v>
      </c>
      <c r="E44" s="7">
        <v>-3000</v>
      </c>
      <c r="F44" s="7">
        <v>4000</v>
      </c>
      <c r="G44" s="7">
        <v>4000</v>
      </c>
      <c r="H44" s="8">
        <v>-1.1976512592212001</v>
      </c>
      <c r="I44" s="8">
        <v>0.4477314259913</v>
      </c>
      <c r="J44" s="8">
        <v>-2.1324258884477598</v>
      </c>
      <c r="K44" s="8">
        <v>1.2637608151949</v>
      </c>
      <c r="L44" s="8">
        <v>1.61858490648276</v>
      </c>
      <c r="M44" s="7" t="s">
        <v>126</v>
      </c>
    </row>
    <row r="45" spans="1:13" x14ac:dyDescent="0.25">
      <c r="A45" s="7"/>
      <c r="B45" s="7"/>
      <c r="C45" s="7"/>
      <c r="D45" s="7"/>
      <c r="E45" s="7"/>
      <c r="F45" s="7"/>
      <c r="G45" s="7"/>
      <c r="H45" s="8"/>
      <c r="I45" s="8"/>
      <c r="J45" s="8"/>
      <c r="K45" s="8"/>
      <c r="L45" s="8"/>
      <c r="M45" s="7"/>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6"/>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232</v>
      </c>
    </row>
    <row r="2" spans="1:11" x14ac:dyDescent="0.25">
      <c r="A2" t="s">
        <v>143</v>
      </c>
    </row>
    <row r="3" spans="1:11" ht="30" customHeight="1" x14ac:dyDescent="0.3">
      <c r="A3" s="3" t="s">
        <v>69</v>
      </c>
    </row>
    <row r="4" spans="1:11" x14ac:dyDescent="0.25">
      <c r="A4" t="s">
        <v>144</v>
      </c>
    </row>
    <row r="5" spans="1:11" x14ac:dyDescent="0.25">
      <c r="A5" t="s">
        <v>145</v>
      </c>
    </row>
    <row r="6" spans="1:11" x14ac:dyDescent="0.25">
      <c r="A6" t="s">
        <v>233</v>
      </c>
    </row>
    <row r="7" spans="1:11" x14ac:dyDescent="0.25">
      <c r="A7" t="s">
        <v>234</v>
      </c>
    </row>
    <row r="8" spans="1:11" ht="30" customHeight="1" x14ac:dyDescent="0.3">
      <c r="A8" s="3" t="s">
        <v>235</v>
      </c>
    </row>
    <row r="9" spans="1:11" ht="62.4" x14ac:dyDescent="0.3">
      <c r="A9" s="5" t="s">
        <v>76</v>
      </c>
      <c r="B9" s="6" t="s">
        <v>198</v>
      </c>
      <c r="C9" s="6" t="s">
        <v>238</v>
      </c>
      <c r="D9" s="6" t="s">
        <v>239</v>
      </c>
      <c r="E9" s="6" t="s">
        <v>240</v>
      </c>
      <c r="F9" s="6" t="s">
        <v>241</v>
      </c>
      <c r="G9" s="6" t="s">
        <v>242</v>
      </c>
      <c r="H9" s="6" t="s">
        <v>243</v>
      </c>
      <c r="I9" s="6" t="s">
        <v>244</v>
      </c>
      <c r="J9" s="6" t="s">
        <v>245</v>
      </c>
      <c r="K9" s="6" t="s">
        <v>104</v>
      </c>
    </row>
    <row r="10" spans="1:11" x14ac:dyDescent="0.25">
      <c r="A10" s="11" t="s">
        <v>105</v>
      </c>
      <c r="B10" s="7">
        <v>312000</v>
      </c>
      <c r="C10" s="7">
        <v>268000</v>
      </c>
      <c r="D10" s="7">
        <v>45000</v>
      </c>
      <c r="E10" s="7">
        <v>19000</v>
      </c>
      <c r="F10" s="7">
        <v>9000</v>
      </c>
      <c r="G10" s="7">
        <v>16000</v>
      </c>
      <c r="H10" s="8">
        <v>42.196933988732503</v>
      </c>
      <c r="I10" s="8">
        <v>21.078266334477998</v>
      </c>
      <c r="J10" s="8">
        <v>36.724799676789402</v>
      </c>
      <c r="K10" s="7"/>
    </row>
    <row r="11" spans="1:11" x14ac:dyDescent="0.25">
      <c r="A11" s="11" t="s">
        <v>108</v>
      </c>
      <c r="B11" s="7">
        <v>312000</v>
      </c>
      <c r="C11" s="7">
        <v>266000</v>
      </c>
      <c r="D11" s="7">
        <v>45000</v>
      </c>
      <c r="E11" s="7">
        <v>20000</v>
      </c>
      <c r="F11" s="7">
        <v>9000</v>
      </c>
      <c r="G11" s="7">
        <v>17000</v>
      </c>
      <c r="H11" s="8">
        <v>43.731547173137102</v>
      </c>
      <c r="I11" s="8">
        <v>19.7660071387653</v>
      </c>
      <c r="J11" s="8">
        <v>36.502445688097701</v>
      </c>
      <c r="K11" s="7"/>
    </row>
    <row r="12" spans="1:11" x14ac:dyDescent="0.25">
      <c r="A12" s="11" t="s">
        <v>110</v>
      </c>
      <c r="B12" s="7">
        <v>315000</v>
      </c>
      <c r="C12" s="7">
        <v>266000</v>
      </c>
      <c r="D12" s="7">
        <v>50000</v>
      </c>
      <c r="E12" s="7">
        <v>23000</v>
      </c>
      <c r="F12" s="7">
        <v>10000</v>
      </c>
      <c r="G12" s="7">
        <v>17000</v>
      </c>
      <c r="H12" s="8">
        <v>45.550603940231099</v>
      </c>
      <c r="I12" s="8">
        <v>19.979431751729098</v>
      </c>
      <c r="J12" s="8">
        <v>34.469964308039799</v>
      </c>
      <c r="K12" s="7"/>
    </row>
    <row r="13" spans="1:11" x14ac:dyDescent="0.25">
      <c r="A13" s="11" t="s">
        <v>111</v>
      </c>
      <c r="B13" s="7">
        <v>313000</v>
      </c>
      <c r="C13" s="7">
        <v>263000</v>
      </c>
      <c r="D13" s="7">
        <v>49000</v>
      </c>
      <c r="E13" s="7">
        <v>26000</v>
      </c>
      <c r="F13" s="7">
        <v>12000</v>
      </c>
      <c r="G13" s="7">
        <v>11000</v>
      </c>
      <c r="H13" s="8">
        <v>53.6667208980721</v>
      </c>
      <c r="I13" s="8">
        <v>24.308549581062401</v>
      </c>
      <c r="J13" s="8">
        <v>22.024729520865499</v>
      </c>
      <c r="K13" s="7"/>
    </row>
    <row r="14" spans="1:11" x14ac:dyDescent="0.25">
      <c r="A14" s="11" t="s">
        <v>112</v>
      </c>
      <c r="B14" s="7">
        <v>300000</v>
      </c>
      <c r="C14" s="7">
        <v>256000</v>
      </c>
      <c r="D14" s="7">
        <v>44000</v>
      </c>
      <c r="E14" s="7">
        <v>23000</v>
      </c>
      <c r="F14" s="9">
        <v>9000</v>
      </c>
      <c r="G14" s="7">
        <v>12000</v>
      </c>
      <c r="H14" s="8">
        <v>52.242994884794697</v>
      </c>
      <c r="I14" s="10">
        <v>20.696211126703201</v>
      </c>
      <c r="J14" s="8">
        <v>27.060793988502098</v>
      </c>
      <c r="K14" s="7" t="s">
        <v>246</v>
      </c>
    </row>
    <row r="15" spans="1:11" x14ac:dyDescent="0.25">
      <c r="A15" s="11" t="s">
        <v>115</v>
      </c>
      <c r="B15" s="7">
        <v>297000</v>
      </c>
      <c r="C15" s="7">
        <v>252000</v>
      </c>
      <c r="D15" s="7">
        <v>45000</v>
      </c>
      <c r="E15" s="7">
        <v>23000</v>
      </c>
      <c r="F15" s="9">
        <v>8000</v>
      </c>
      <c r="G15" s="7">
        <v>14000</v>
      </c>
      <c r="H15" s="8">
        <v>51.038963919011799</v>
      </c>
      <c r="I15" s="10">
        <v>18.364269398798001</v>
      </c>
      <c r="J15" s="8">
        <v>30.596766682190101</v>
      </c>
      <c r="K15" s="7" t="s">
        <v>246</v>
      </c>
    </row>
    <row r="16" spans="1:11" x14ac:dyDescent="0.25">
      <c r="A16" s="11" t="s">
        <v>116</v>
      </c>
      <c r="B16" s="7">
        <v>307000</v>
      </c>
      <c r="C16" s="7">
        <v>258000</v>
      </c>
      <c r="D16" s="7">
        <v>49000</v>
      </c>
      <c r="E16" s="7">
        <v>23000</v>
      </c>
      <c r="F16" s="9">
        <v>9000</v>
      </c>
      <c r="G16" s="7">
        <v>17000</v>
      </c>
      <c r="H16" s="8">
        <v>46.929690212175103</v>
      </c>
      <c r="I16" s="10">
        <v>17.5314995201046</v>
      </c>
      <c r="J16" s="8">
        <v>35.5388102677204</v>
      </c>
      <c r="K16" s="7" t="s">
        <v>246</v>
      </c>
    </row>
    <row r="17" spans="1:11" x14ac:dyDescent="0.25">
      <c r="A17" s="11" t="s">
        <v>117</v>
      </c>
      <c r="B17" s="7">
        <v>320000</v>
      </c>
      <c r="C17" s="7">
        <v>276000</v>
      </c>
      <c r="D17" s="7">
        <v>44000</v>
      </c>
      <c r="E17" s="7">
        <v>24000</v>
      </c>
      <c r="F17" s="9">
        <v>5000</v>
      </c>
      <c r="G17" s="7">
        <v>15000</v>
      </c>
      <c r="H17" s="8">
        <v>53.798641136504003</v>
      </c>
      <c r="I17" s="10">
        <v>12.5431793745568</v>
      </c>
      <c r="J17" s="8">
        <v>33.658179488939197</v>
      </c>
      <c r="K17" s="7" t="s">
        <v>246</v>
      </c>
    </row>
    <row r="18" spans="1:11" x14ac:dyDescent="0.25">
      <c r="A18" s="11" t="s">
        <v>119</v>
      </c>
      <c r="B18" s="7">
        <v>318000</v>
      </c>
      <c r="C18" s="7">
        <v>277000</v>
      </c>
      <c r="D18" s="7">
        <v>40000</v>
      </c>
      <c r="E18" s="7">
        <v>24000</v>
      </c>
      <c r="F18" s="9">
        <v>5000</v>
      </c>
      <c r="G18" s="9">
        <v>11000</v>
      </c>
      <c r="H18" s="8">
        <v>60.1729676303435</v>
      </c>
      <c r="I18" s="10">
        <v>12.849023968371601</v>
      </c>
      <c r="J18" s="10">
        <v>26.9780084012849</v>
      </c>
      <c r="K18" s="7" t="s">
        <v>247</v>
      </c>
    </row>
    <row r="19" spans="1:11" x14ac:dyDescent="0.25">
      <c r="A19" s="11" t="s">
        <v>127</v>
      </c>
      <c r="B19" s="7">
        <v>17000</v>
      </c>
      <c r="C19" s="7">
        <v>21000</v>
      </c>
      <c r="D19" s="7">
        <v>-4000</v>
      </c>
      <c r="E19" s="7">
        <v>1000</v>
      </c>
      <c r="F19" s="9">
        <v>-4000</v>
      </c>
      <c r="G19" s="9">
        <v>-1000</v>
      </c>
      <c r="H19" s="8">
        <v>7.9299727455487998</v>
      </c>
      <c r="I19" s="10">
        <v>-7.8471871583316002</v>
      </c>
      <c r="J19" s="10">
        <v>-8.2785587217198794E-2</v>
      </c>
      <c r="K19" s="7" t="s">
        <v>247</v>
      </c>
    </row>
    <row r="20" spans="1:11" x14ac:dyDescent="0.25">
      <c r="A20" s="7"/>
      <c r="B20" s="7"/>
      <c r="C20" s="7"/>
      <c r="D20" s="7"/>
      <c r="E20" s="7"/>
      <c r="F20" s="7"/>
      <c r="G20" s="7"/>
      <c r="H20" s="8"/>
      <c r="I20" s="8"/>
      <c r="J20" s="8"/>
      <c r="K20" s="7"/>
    </row>
    <row r="21" spans="1:11" ht="30" customHeight="1" x14ac:dyDescent="0.3">
      <c r="A21" s="3" t="s">
        <v>236</v>
      </c>
    </row>
    <row r="22" spans="1:11" ht="62.4" x14ac:dyDescent="0.3">
      <c r="A22" s="5" t="s">
        <v>76</v>
      </c>
      <c r="B22" s="6" t="s">
        <v>209</v>
      </c>
      <c r="C22" s="6" t="s">
        <v>248</v>
      </c>
      <c r="D22" s="6" t="s">
        <v>249</v>
      </c>
      <c r="E22" s="6" t="s">
        <v>240</v>
      </c>
      <c r="F22" s="6" t="s">
        <v>241</v>
      </c>
      <c r="G22" s="6" t="s">
        <v>242</v>
      </c>
      <c r="H22" s="6" t="s">
        <v>243</v>
      </c>
      <c r="I22" s="6" t="s">
        <v>244</v>
      </c>
      <c r="J22" s="6" t="s">
        <v>245</v>
      </c>
      <c r="K22" s="6" t="s">
        <v>104</v>
      </c>
    </row>
    <row r="23" spans="1:11" x14ac:dyDescent="0.25">
      <c r="A23" s="11" t="s">
        <v>105</v>
      </c>
      <c r="B23" s="7">
        <v>127000</v>
      </c>
      <c r="C23" s="7">
        <v>107000</v>
      </c>
      <c r="D23" s="7">
        <v>21000</v>
      </c>
      <c r="E23" s="7">
        <v>11000</v>
      </c>
      <c r="F23" s="9">
        <v>1000</v>
      </c>
      <c r="G23" s="7">
        <v>9000</v>
      </c>
      <c r="H23" s="8">
        <v>52.921890067502403</v>
      </c>
      <c r="I23" s="10">
        <v>5.89681774349084</v>
      </c>
      <c r="J23" s="8">
        <v>41.181292189006797</v>
      </c>
      <c r="K23" s="7" t="s">
        <v>250</v>
      </c>
    </row>
    <row r="24" spans="1:11" x14ac:dyDescent="0.25">
      <c r="A24" s="11" t="s">
        <v>108</v>
      </c>
      <c r="B24" s="7">
        <v>128000</v>
      </c>
      <c r="C24" s="7">
        <v>109000</v>
      </c>
      <c r="D24" s="7">
        <v>19000</v>
      </c>
      <c r="E24" s="7">
        <v>11000</v>
      </c>
      <c r="F24" s="9">
        <v>2000</v>
      </c>
      <c r="G24" s="9">
        <v>6000</v>
      </c>
      <c r="H24" s="8">
        <v>55.608881388112401</v>
      </c>
      <c r="I24" s="10">
        <v>12.2145456463267</v>
      </c>
      <c r="J24" s="10">
        <v>32.176572965560901</v>
      </c>
      <c r="K24" s="7" t="s">
        <v>252</v>
      </c>
    </row>
    <row r="25" spans="1:11" x14ac:dyDescent="0.25">
      <c r="A25" s="11" t="s">
        <v>110</v>
      </c>
      <c r="B25" s="7">
        <v>132000</v>
      </c>
      <c r="C25" s="7">
        <v>110000</v>
      </c>
      <c r="D25" s="7">
        <v>21000</v>
      </c>
      <c r="E25" s="7">
        <v>12000</v>
      </c>
      <c r="F25" s="9">
        <v>2000</v>
      </c>
      <c r="G25" s="9">
        <v>7000</v>
      </c>
      <c r="H25" s="8">
        <v>58.600982429623997</v>
      </c>
      <c r="I25" s="10">
        <v>9.4606083506518104</v>
      </c>
      <c r="J25" s="10">
        <v>31.9384092197242</v>
      </c>
      <c r="K25" s="7" t="s">
        <v>252</v>
      </c>
    </row>
    <row r="26" spans="1:11" x14ac:dyDescent="0.25">
      <c r="A26" s="11" t="s">
        <v>111</v>
      </c>
      <c r="B26" s="7">
        <v>130000</v>
      </c>
      <c r="C26" s="7">
        <v>110000</v>
      </c>
      <c r="D26" s="7">
        <v>20000</v>
      </c>
      <c r="E26" s="7">
        <v>14000</v>
      </c>
      <c r="F26" s="9">
        <v>2000</v>
      </c>
      <c r="G26" s="9">
        <v>4000</v>
      </c>
      <c r="H26" s="8">
        <v>67.751642509654403</v>
      </c>
      <c r="I26" s="10">
        <v>10.090776869451799</v>
      </c>
      <c r="J26" s="10">
        <v>22.1575806208937</v>
      </c>
      <c r="K26" s="7" t="s">
        <v>252</v>
      </c>
    </row>
    <row r="27" spans="1:11" x14ac:dyDescent="0.25">
      <c r="A27" s="11" t="s">
        <v>112</v>
      </c>
      <c r="B27" s="7">
        <v>123000</v>
      </c>
      <c r="C27" s="7">
        <v>106000</v>
      </c>
      <c r="D27" s="7">
        <v>17000</v>
      </c>
      <c r="E27" s="7">
        <v>12000</v>
      </c>
      <c r="F27" s="9">
        <v>2000</v>
      </c>
      <c r="G27" s="9">
        <v>3000</v>
      </c>
      <c r="H27" s="8">
        <v>73.139139608486701</v>
      </c>
      <c r="I27" s="10">
        <v>9.2369007150392708</v>
      </c>
      <c r="J27" s="10">
        <v>17.623959676474001</v>
      </c>
      <c r="K27" s="7" t="s">
        <v>252</v>
      </c>
    </row>
    <row r="28" spans="1:11" x14ac:dyDescent="0.25">
      <c r="A28" s="11" t="s">
        <v>115</v>
      </c>
      <c r="B28" s="7">
        <v>127000</v>
      </c>
      <c r="C28" s="7">
        <v>106000</v>
      </c>
      <c r="D28" s="7">
        <v>21000</v>
      </c>
      <c r="E28" s="7">
        <v>13000</v>
      </c>
      <c r="F28" s="9">
        <v>2000</v>
      </c>
      <c r="G28" s="9">
        <v>6000</v>
      </c>
      <c r="H28" s="8">
        <v>62.976279417258098</v>
      </c>
      <c r="I28" s="10">
        <v>10.501494209936499</v>
      </c>
      <c r="J28" s="10">
        <v>26.522226372805399</v>
      </c>
      <c r="K28" s="7" t="s">
        <v>252</v>
      </c>
    </row>
    <row r="29" spans="1:11" x14ac:dyDescent="0.25">
      <c r="A29" s="11" t="s">
        <v>116</v>
      </c>
      <c r="B29" s="7">
        <v>134000</v>
      </c>
      <c r="C29" s="7">
        <v>109000</v>
      </c>
      <c r="D29" s="7">
        <v>25000</v>
      </c>
      <c r="E29" s="7">
        <v>15000</v>
      </c>
      <c r="F29" s="9">
        <v>2000</v>
      </c>
      <c r="G29" s="9">
        <v>8000</v>
      </c>
      <c r="H29" s="8">
        <v>59.560977567318098</v>
      </c>
      <c r="I29" s="10">
        <v>7.0709097475821698</v>
      </c>
      <c r="J29" s="10">
        <v>33.368112685099703</v>
      </c>
      <c r="K29" s="7" t="s">
        <v>252</v>
      </c>
    </row>
    <row r="30" spans="1:11" x14ac:dyDescent="0.25">
      <c r="A30" s="11" t="s">
        <v>117</v>
      </c>
      <c r="B30" s="7">
        <v>140000</v>
      </c>
      <c r="C30" s="7">
        <v>119000</v>
      </c>
      <c r="D30" s="7">
        <v>20000</v>
      </c>
      <c r="E30" s="7">
        <v>12000</v>
      </c>
      <c r="F30" s="9">
        <v>1000</v>
      </c>
      <c r="G30" s="9">
        <v>7000</v>
      </c>
      <c r="H30" s="8">
        <v>61.510110568781698</v>
      </c>
      <c r="I30" s="10">
        <v>4.9257894212571003</v>
      </c>
      <c r="J30" s="10">
        <v>33.564100009961201</v>
      </c>
      <c r="K30" s="7" t="s">
        <v>252</v>
      </c>
    </row>
    <row r="31" spans="1:11" x14ac:dyDescent="0.25">
      <c r="A31" s="11" t="s">
        <v>119</v>
      </c>
      <c r="B31" s="7">
        <v>132000</v>
      </c>
      <c r="C31" s="7">
        <v>117000</v>
      </c>
      <c r="D31" s="7">
        <v>16000</v>
      </c>
      <c r="E31" s="9">
        <v>10000</v>
      </c>
      <c r="F31" s="9">
        <v>1000</v>
      </c>
      <c r="G31" s="9">
        <v>4000</v>
      </c>
      <c r="H31" s="10">
        <v>66.681614349775799</v>
      </c>
      <c r="I31" s="10">
        <v>7.3350416399743796</v>
      </c>
      <c r="J31" s="10">
        <v>25.983344010249802</v>
      </c>
      <c r="K31" s="7" t="s">
        <v>253</v>
      </c>
    </row>
    <row r="32" spans="1:11" x14ac:dyDescent="0.25">
      <c r="A32" s="11" t="s">
        <v>127</v>
      </c>
      <c r="B32" s="7">
        <v>10000</v>
      </c>
      <c r="C32" s="7">
        <v>11000</v>
      </c>
      <c r="D32" s="7">
        <v>-1000</v>
      </c>
      <c r="E32" s="9">
        <v>-2000</v>
      </c>
      <c r="F32" s="9">
        <v>0</v>
      </c>
      <c r="G32" s="9">
        <v>1000</v>
      </c>
      <c r="H32" s="10">
        <v>-6.4575252587109002</v>
      </c>
      <c r="I32" s="10">
        <v>-1.90185907506489</v>
      </c>
      <c r="J32" s="10">
        <v>8.3593843337758003</v>
      </c>
      <c r="K32" s="7" t="s">
        <v>253</v>
      </c>
    </row>
    <row r="33" spans="1:11" x14ac:dyDescent="0.25">
      <c r="A33" s="7"/>
      <c r="B33" s="7"/>
      <c r="C33" s="7"/>
      <c r="D33" s="7"/>
      <c r="E33" s="7"/>
      <c r="F33" s="7"/>
      <c r="G33" s="7"/>
      <c r="H33" s="8"/>
      <c r="I33" s="8"/>
      <c r="J33" s="8"/>
      <c r="K33" s="7"/>
    </row>
    <row r="34" spans="1:11" ht="30" customHeight="1" x14ac:dyDescent="0.3">
      <c r="A34" s="3" t="s">
        <v>237</v>
      </c>
    </row>
    <row r="35" spans="1:11" ht="78" x14ac:dyDescent="0.3">
      <c r="A35" s="5" t="s">
        <v>76</v>
      </c>
      <c r="B35" s="6" t="s">
        <v>221</v>
      </c>
      <c r="C35" s="6" t="s">
        <v>254</v>
      </c>
      <c r="D35" s="6" t="s">
        <v>255</v>
      </c>
      <c r="E35" s="6" t="s">
        <v>240</v>
      </c>
      <c r="F35" s="6" t="s">
        <v>241</v>
      </c>
      <c r="G35" s="6" t="s">
        <v>242</v>
      </c>
      <c r="H35" s="6" t="s">
        <v>243</v>
      </c>
      <c r="I35" s="6" t="s">
        <v>244</v>
      </c>
      <c r="J35" s="6" t="s">
        <v>245</v>
      </c>
      <c r="K35" s="6" t="s">
        <v>104</v>
      </c>
    </row>
    <row r="36" spans="1:11" x14ac:dyDescent="0.25">
      <c r="A36" s="11" t="s">
        <v>105</v>
      </c>
      <c r="B36" s="7">
        <v>185000</v>
      </c>
      <c r="C36" s="7">
        <v>161000</v>
      </c>
      <c r="D36" s="7">
        <v>24000</v>
      </c>
      <c r="E36" s="9">
        <v>8000</v>
      </c>
      <c r="F36" s="9">
        <v>8000</v>
      </c>
      <c r="G36" s="9">
        <v>8000</v>
      </c>
      <c r="H36" s="10">
        <v>32.8560030235586</v>
      </c>
      <c r="I36" s="10">
        <v>34.300592113551403</v>
      </c>
      <c r="J36" s="10">
        <v>32.843404862889997</v>
      </c>
      <c r="K36" s="7" t="s">
        <v>253</v>
      </c>
    </row>
    <row r="37" spans="1:11" x14ac:dyDescent="0.25">
      <c r="A37" s="11" t="s">
        <v>108</v>
      </c>
      <c r="B37" s="7">
        <v>184000</v>
      </c>
      <c r="C37" s="7">
        <v>157000</v>
      </c>
      <c r="D37" s="7">
        <v>26000</v>
      </c>
      <c r="E37" s="7">
        <v>9000</v>
      </c>
      <c r="F37" s="9">
        <v>7000</v>
      </c>
      <c r="G37" s="7">
        <v>10000</v>
      </c>
      <c r="H37" s="8">
        <v>35.209082308420101</v>
      </c>
      <c r="I37" s="10">
        <v>25.184484389782401</v>
      </c>
      <c r="J37" s="8">
        <v>39.606433301797502</v>
      </c>
      <c r="K37" s="7" t="s">
        <v>250</v>
      </c>
    </row>
    <row r="38" spans="1:11" x14ac:dyDescent="0.25">
      <c r="A38" s="11" t="s">
        <v>110</v>
      </c>
      <c r="B38" s="7">
        <v>184000</v>
      </c>
      <c r="C38" s="7">
        <v>155000</v>
      </c>
      <c r="D38" s="7">
        <v>28000</v>
      </c>
      <c r="E38" s="7">
        <v>10000</v>
      </c>
      <c r="F38" s="9">
        <v>8000</v>
      </c>
      <c r="G38" s="7">
        <v>10000</v>
      </c>
      <c r="H38" s="8">
        <v>35.828143143671497</v>
      </c>
      <c r="I38" s="10">
        <v>27.815897814842199</v>
      </c>
      <c r="J38" s="8">
        <v>36.355959041486301</v>
      </c>
      <c r="K38" s="7" t="s">
        <v>250</v>
      </c>
    </row>
    <row r="39" spans="1:11" x14ac:dyDescent="0.25">
      <c r="A39" s="11" t="s">
        <v>111</v>
      </c>
      <c r="B39" s="7">
        <v>182000</v>
      </c>
      <c r="C39" s="7">
        <v>153000</v>
      </c>
      <c r="D39" s="7">
        <v>29000</v>
      </c>
      <c r="E39" s="7">
        <v>13000</v>
      </c>
      <c r="F39" s="7">
        <v>10000</v>
      </c>
      <c r="G39" s="9">
        <v>6000</v>
      </c>
      <c r="H39" s="8">
        <v>44.059795436663997</v>
      </c>
      <c r="I39" s="8">
        <v>34.006089008996703</v>
      </c>
      <c r="J39" s="10">
        <v>21.9341155543393</v>
      </c>
      <c r="K39" s="7" t="s">
        <v>256</v>
      </c>
    </row>
    <row r="40" spans="1:11" x14ac:dyDescent="0.25">
      <c r="A40" s="11" t="s">
        <v>112</v>
      </c>
      <c r="B40" s="7">
        <v>178000</v>
      </c>
      <c r="C40" s="7">
        <v>151000</v>
      </c>
      <c r="D40" s="7">
        <v>27000</v>
      </c>
      <c r="E40" s="7">
        <v>11000</v>
      </c>
      <c r="F40" s="9">
        <v>8000</v>
      </c>
      <c r="G40" s="9">
        <v>9000</v>
      </c>
      <c r="H40" s="8">
        <v>39.096607669616503</v>
      </c>
      <c r="I40" s="10">
        <v>27.905604719764</v>
      </c>
      <c r="J40" s="10">
        <v>32.997787610619497</v>
      </c>
      <c r="K40" s="7" t="s">
        <v>252</v>
      </c>
    </row>
    <row r="41" spans="1:11" x14ac:dyDescent="0.25">
      <c r="A41" s="11" t="s">
        <v>115</v>
      </c>
      <c r="B41" s="7">
        <v>170000</v>
      </c>
      <c r="C41" s="7">
        <v>147000</v>
      </c>
      <c r="D41" s="7">
        <v>24000</v>
      </c>
      <c r="E41" s="7">
        <v>10000</v>
      </c>
      <c r="F41" s="9">
        <v>6000</v>
      </c>
      <c r="G41" s="9">
        <v>8000</v>
      </c>
      <c r="H41" s="8">
        <v>40.241584660218798</v>
      </c>
      <c r="I41" s="10">
        <v>25.476200532162</v>
      </c>
      <c r="J41" s="10">
        <v>34.282214807619198</v>
      </c>
      <c r="K41" s="7" t="s">
        <v>252</v>
      </c>
    </row>
    <row r="42" spans="1:11" x14ac:dyDescent="0.25">
      <c r="A42" s="11" t="s">
        <v>116</v>
      </c>
      <c r="B42" s="7">
        <v>174000</v>
      </c>
      <c r="C42" s="7">
        <v>150000</v>
      </c>
      <c r="D42" s="7">
        <v>24000</v>
      </c>
      <c r="E42" s="9">
        <v>8000</v>
      </c>
      <c r="F42" s="9">
        <v>7000</v>
      </c>
      <c r="G42" s="9">
        <v>9000</v>
      </c>
      <c r="H42" s="10">
        <v>33.841995841995796</v>
      </c>
      <c r="I42" s="10">
        <v>28.370062370062399</v>
      </c>
      <c r="J42" s="10">
        <v>37.787941787941797</v>
      </c>
      <c r="K42" s="7" t="s">
        <v>253</v>
      </c>
    </row>
    <row r="43" spans="1:11" x14ac:dyDescent="0.25">
      <c r="A43" s="11" t="s">
        <v>117</v>
      </c>
      <c r="B43" s="7">
        <v>180000</v>
      </c>
      <c r="C43" s="7">
        <v>157000</v>
      </c>
      <c r="D43" s="7">
        <v>24000</v>
      </c>
      <c r="E43" s="7">
        <v>11000</v>
      </c>
      <c r="F43" s="9">
        <v>4000</v>
      </c>
      <c r="G43" s="9">
        <v>8000</v>
      </c>
      <c r="H43" s="8">
        <v>47.2477258303364</v>
      </c>
      <c r="I43" s="10">
        <v>19.014173894647801</v>
      </c>
      <c r="J43" s="10">
        <v>33.738100275015903</v>
      </c>
      <c r="K43" s="7" t="s">
        <v>252</v>
      </c>
    </row>
    <row r="44" spans="1:11" x14ac:dyDescent="0.25">
      <c r="A44" s="11" t="s">
        <v>119</v>
      </c>
      <c r="B44" s="7">
        <v>185000</v>
      </c>
      <c r="C44" s="7">
        <v>160000</v>
      </c>
      <c r="D44" s="7">
        <v>25000</v>
      </c>
      <c r="E44" s="7">
        <v>14000</v>
      </c>
      <c r="F44" s="9">
        <v>4000</v>
      </c>
      <c r="G44" s="9">
        <v>7000</v>
      </c>
      <c r="H44" s="8">
        <v>56.086082059533403</v>
      </c>
      <c r="I44" s="10">
        <v>16.311343523732901</v>
      </c>
      <c r="J44" s="10">
        <v>27.602574416733699</v>
      </c>
      <c r="K44" s="7" t="s">
        <v>252</v>
      </c>
    </row>
    <row r="45" spans="1:11" x14ac:dyDescent="0.25">
      <c r="A45" s="11" t="s">
        <v>127</v>
      </c>
      <c r="B45" s="7">
        <v>7000</v>
      </c>
      <c r="C45" s="7">
        <v>10000</v>
      </c>
      <c r="D45" s="7">
        <v>-2000</v>
      </c>
      <c r="E45" s="7">
        <v>3000</v>
      </c>
      <c r="F45" s="9">
        <v>-4000</v>
      </c>
      <c r="G45" s="9">
        <v>-2000</v>
      </c>
      <c r="H45" s="8">
        <v>16.9894743899169</v>
      </c>
      <c r="I45" s="10">
        <v>-11.5942611960311</v>
      </c>
      <c r="J45" s="10">
        <v>-5.3952131938857999</v>
      </c>
      <c r="K45" s="7" t="s">
        <v>252</v>
      </c>
    </row>
    <row r="46" spans="1:11" x14ac:dyDescent="0.25">
      <c r="A46" s="7"/>
      <c r="B46" s="7"/>
      <c r="C46" s="7"/>
      <c r="D46" s="7"/>
      <c r="E46" s="7"/>
      <c r="F46" s="7"/>
      <c r="G46" s="7"/>
      <c r="H46" s="8"/>
      <c r="I46" s="8"/>
      <c r="J46" s="8"/>
      <c r="K46" s="7"/>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6"/>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258</v>
      </c>
    </row>
    <row r="2" spans="1:15" x14ac:dyDescent="0.25">
      <c r="A2" t="s">
        <v>143</v>
      </c>
    </row>
    <row r="3" spans="1:15" ht="30" customHeight="1" x14ac:dyDescent="0.3">
      <c r="A3" s="3" t="s">
        <v>69</v>
      </c>
    </row>
    <row r="4" spans="1:15" x14ac:dyDescent="0.25">
      <c r="A4" t="s">
        <v>144</v>
      </c>
    </row>
    <row r="5" spans="1:15" x14ac:dyDescent="0.25">
      <c r="A5" t="s">
        <v>145</v>
      </c>
    </row>
    <row r="6" spans="1:15" x14ac:dyDescent="0.25">
      <c r="A6" t="s">
        <v>259</v>
      </c>
    </row>
    <row r="7" spans="1:15" x14ac:dyDescent="0.25">
      <c r="A7" t="s">
        <v>260</v>
      </c>
    </row>
    <row r="8" spans="1:15" ht="30" customHeight="1" x14ac:dyDescent="0.3">
      <c r="A8" s="3" t="s">
        <v>261</v>
      </c>
    </row>
    <row r="9" spans="1:15" ht="62.4" x14ac:dyDescent="0.3">
      <c r="A9" s="5" t="s">
        <v>76</v>
      </c>
      <c r="B9" s="6" t="s">
        <v>264</v>
      </c>
      <c r="C9" s="6" t="s">
        <v>265</v>
      </c>
      <c r="D9" s="6" t="s">
        <v>238</v>
      </c>
      <c r="E9" s="6" t="s">
        <v>266</v>
      </c>
      <c r="F9" s="6" t="s">
        <v>267</v>
      </c>
      <c r="G9" s="6" t="s">
        <v>268</v>
      </c>
      <c r="H9" s="6" t="s">
        <v>269</v>
      </c>
      <c r="I9" s="6" t="s">
        <v>270</v>
      </c>
      <c r="J9" s="6" t="s">
        <v>204</v>
      </c>
      <c r="K9" s="6" t="s">
        <v>205</v>
      </c>
      <c r="L9" s="6" t="s">
        <v>206</v>
      </c>
      <c r="M9" s="6" t="s">
        <v>207</v>
      </c>
      <c r="N9" s="6" t="s">
        <v>271</v>
      </c>
      <c r="O9" s="6" t="s">
        <v>104</v>
      </c>
    </row>
    <row r="10" spans="1:15" x14ac:dyDescent="0.25">
      <c r="A10" s="11" t="s">
        <v>105</v>
      </c>
      <c r="B10" s="7">
        <v>312000</v>
      </c>
      <c r="C10" s="7">
        <v>45000</v>
      </c>
      <c r="D10" s="7">
        <v>268000</v>
      </c>
      <c r="E10" s="7">
        <v>102000</v>
      </c>
      <c r="F10" s="7">
        <v>47000</v>
      </c>
      <c r="G10" s="7">
        <v>31000</v>
      </c>
      <c r="H10" s="7">
        <v>69000</v>
      </c>
      <c r="I10" s="7">
        <v>19000</v>
      </c>
      <c r="J10" s="8">
        <v>38.270521077720801</v>
      </c>
      <c r="K10" s="8">
        <v>17.375110207863202</v>
      </c>
      <c r="L10" s="8">
        <v>11.752267666880901</v>
      </c>
      <c r="M10" s="8">
        <v>25.6272508555119</v>
      </c>
      <c r="N10" s="8">
        <v>6.9748501920231902</v>
      </c>
      <c r="O10" s="7"/>
    </row>
    <row r="11" spans="1:15" x14ac:dyDescent="0.25">
      <c r="A11" s="11" t="s">
        <v>108</v>
      </c>
      <c r="B11" s="7">
        <v>312000</v>
      </c>
      <c r="C11" s="7">
        <v>45000</v>
      </c>
      <c r="D11" s="7">
        <v>266000</v>
      </c>
      <c r="E11" s="7">
        <v>103000</v>
      </c>
      <c r="F11" s="7">
        <v>40000</v>
      </c>
      <c r="G11" s="7">
        <v>32000</v>
      </c>
      <c r="H11" s="7">
        <v>69000</v>
      </c>
      <c r="I11" s="7">
        <v>22000</v>
      </c>
      <c r="J11" s="8">
        <v>38.485682426572502</v>
      </c>
      <c r="K11" s="8">
        <v>15.191983510480499</v>
      </c>
      <c r="L11" s="8">
        <v>11.9687930587833</v>
      </c>
      <c r="M11" s="8">
        <v>26.0171728283355</v>
      </c>
      <c r="N11" s="8">
        <v>8.3363681758281398</v>
      </c>
      <c r="O11" s="7"/>
    </row>
    <row r="12" spans="1:15" x14ac:dyDescent="0.25">
      <c r="A12" s="11" t="s">
        <v>110</v>
      </c>
      <c r="B12" s="7">
        <v>315000</v>
      </c>
      <c r="C12" s="7">
        <v>50000</v>
      </c>
      <c r="D12" s="7">
        <v>266000</v>
      </c>
      <c r="E12" s="7">
        <v>101000</v>
      </c>
      <c r="F12" s="7">
        <v>46000</v>
      </c>
      <c r="G12" s="7">
        <v>29000</v>
      </c>
      <c r="H12" s="7">
        <v>69000</v>
      </c>
      <c r="I12" s="7">
        <v>21000</v>
      </c>
      <c r="J12" s="8">
        <v>37.877669390983399</v>
      </c>
      <c r="K12" s="8">
        <v>17.435878121351401</v>
      </c>
      <c r="L12" s="8">
        <v>11.102783322662001</v>
      </c>
      <c r="M12" s="8">
        <v>25.8430944220557</v>
      </c>
      <c r="N12" s="8">
        <v>7.7405747429475404</v>
      </c>
      <c r="O12" s="7"/>
    </row>
    <row r="13" spans="1:15" x14ac:dyDescent="0.25">
      <c r="A13" s="11" t="s">
        <v>111</v>
      </c>
      <c r="B13" s="7">
        <v>313000</v>
      </c>
      <c r="C13" s="7">
        <v>49000</v>
      </c>
      <c r="D13" s="7">
        <v>263000</v>
      </c>
      <c r="E13" s="7">
        <v>102000</v>
      </c>
      <c r="F13" s="7">
        <v>41000</v>
      </c>
      <c r="G13" s="7">
        <v>30000</v>
      </c>
      <c r="H13" s="7">
        <v>67000</v>
      </c>
      <c r="I13" s="7">
        <v>23000</v>
      </c>
      <c r="J13" s="8">
        <v>38.660897289911198</v>
      </c>
      <c r="K13" s="8">
        <v>15.5841493964928</v>
      </c>
      <c r="L13" s="8">
        <v>11.370226979427599</v>
      </c>
      <c r="M13" s="8">
        <v>25.539740378046002</v>
      </c>
      <c r="N13" s="8">
        <v>8.84498595612237</v>
      </c>
      <c r="O13" s="7"/>
    </row>
    <row r="14" spans="1:15" x14ac:dyDescent="0.25">
      <c r="A14" s="11" t="s">
        <v>112</v>
      </c>
      <c r="B14" s="7">
        <v>300000</v>
      </c>
      <c r="C14" s="7">
        <v>44000</v>
      </c>
      <c r="D14" s="7">
        <v>256000</v>
      </c>
      <c r="E14" s="7">
        <v>94000</v>
      </c>
      <c r="F14" s="7">
        <v>40000</v>
      </c>
      <c r="G14" s="7">
        <v>34000</v>
      </c>
      <c r="H14" s="7">
        <v>72000</v>
      </c>
      <c r="I14" s="7">
        <v>16000</v>
      </c>
      <c r="J14" s="8">
        <v>36.734534553289798</v>
      </c>
      <c r="K14" s="8">
        <v>15.440074321581401</v>
      </c>
      <c r="L14" s="8">
        <v>13.4614183555569</v>
      </c>
      <c r="M14" s="8">
        <v>28.296458795240898</v>
      </c>
      <c r="N14" s="8">
        <v>6.0675139743309501</v>
      </c>
      <c r="O14" s="7"/>
    </row>
    <row r="15" spans="1:15" x14ac:dyDescent="0.25">
      <c r="A15" s="11" t="s">
        <v>115</v>
      </c>
      <c r="B15" s="7">
        <v>297000</v>
      </c>
      <c r="C15" s="7">
        <v>45000</v>
      </c>
      <c r="D15" s="7">
        <v>252000</v>
      </c>
      <c r="E15" s="7">
        <v>89000</v>
      </c>
      <c r="F15" s="7">
        <v>38000</v>
      </c>
      <c r="G15" s="7">
        <v>33000</v>
      </c>
      <c r="H15" s="7">
        <v>75000</v>
      </c>
      <c r="I15" s="7">
        <v>18000</v>
      </c>
      <c r="J15" s="8">
        <v>35.376279731588298</v>
      </c>
      <c r="K15" s="8">
        <v>14.9255446910214</v>
      </c>
      <c r="L15" s="8">
        <v>12.897791905635801</v>
      </c>
      <c r="M15" s="8">
        <v>29.746847985921502</v>
      </c>
      <c r="N15" s="8">
        <v>7.0535356858330802</v>
      </c>
      <c r="O15" s="7"/>
    </row>
    <row r="16" spans="1:15" x14ac:dyDescent="0.25">
      <c r="A16" s="11" t="s">
        <v>116</v>
      </c>
      <c r="B16" s="7">
        <v>307000</v>
      </c>
      <c r="C16" s="7">
        <v>49000</v>
      </c>
      <c r="D16" s="7">
        <v>258000</v>
      </c>
      <c r="E16" s="7">
        <v>97000</v>
      </c>
      <c r="F16" s="7">
        <v>38000</v>
      </c>
      <c r="G16" s="7">
        <v>30000</v>
      </c>
      <c r="H16" s="7">
        <v>73000</v>
      </c>
      <c r="I16" s="7">
        <v>20000</v>
      </c>
      <c r="J16" s="8">
        <v>37.629915893496097</v>
      </c>
      <c r="K16" s="8">
        <v>14.532767460231399</v>
      </c>
      <c r="L16" s="8">
        <v>11.541023218351601</v>
      </c>
      <c r="M16" s="8">
        <v>28.412663992193401</v>
      </c>
      <c r="N16" s="8">
        <v>7.8836294357274497</v>
      </c>
      <c r="O16" s="7"/>
    </row>
    <row r="17" spans="1:15" x14ac:dyDescent="0.25">
      <c r="A17" s="11" t="s">
        <v>117</v>
      </c>
      <c r="B17" s="7">
        <v>320000</v>
      </c>
      <c r="C17" s="7">
        <v>44000</v>
      </c>
      <c r="D17" s="7">
        <v>276000</v>
      </c>
      <c r="E17" s="7">
        <v>103000</v>
      </c>
      <c r="F17" s="7">
        <v>43000</v>
      </c>
      <c r="G17" s="7">
        <v>32000</v>
      </c>
      <c r="H17" s="7">
        <v>74000</v>
      </c>
      <c r="I17" s="7">
        <v>24000</v>
      </c>
      <c r="J17" s="8">
        <v>37.487775016843301</v>
      </c>
      <c r="K17" s="8">
        <v>15.5367763715526</v>
      </c>
      <c r="L17" s="8">
        <v>11.530966335113</v>
      </c>
      <c r="M17" s="8">
        <v>26.887718510254501</v>
      </c>
      <c r="N17" s="8">
        <v>8.5567637662365907</v>
      </c>
      <c r="O17" s="7"/>
    </row>
    <row r="18" spans="1:15" x14ac:dyDescent="0.25">
      <c r="A18" s="11" t="s">
        <v>119</v>
      </c>
      <c r="B18" s="7">
        <v>318000</v>
      </c>
      <c r="C18" s="7">
        <v>40000</v>
      </c>
      <c r="D18" s="7">
        <v>277000</v>
      </c>
      <c r="E18" s="7">
        <v>94000</v>
      </c>
      <c r="F18" s="7">
        <v>45000</v>
      </c>
      <c r="G18" s="7">
        <v>29000</v>
      </c>
      <c r="H18" s="7">
        <v>77000</v>
      </c>
      <c r="I18" s="7">
        <v>33000</v>
      </c>
      <c r="J18" s="8">
        <v>33.832950169446299</v>
      </c>
      <c r="K18" s="8">
        <v>16.1538766922069</v>
      </c>
      <c r="L18" s="8">
        <v>10.478239058174699</v>
      </c>
      <c r="M18" s="8">
        <v>27.687771357627199</v>
      </c>
      <c r="N18" s="8">
        <v>11.8471627225448</v>
      </c>
      <c r="O18" s="7"/>
    </row>
    <row r="19" spans="1:15" x14ac:dyDescent="0.25">
      <c r="A19" s="11" t="s">
        <v>127</v>
      </c>
      <c r="B19" s="7">
        <v>17000</v>
      </c>
      <c r="C19" s="7">
        <v>-4000</v>
      </c>
      <c r="D19" s="7">
        <v>21000</v>
      </c>
      <c r="E19" s="7">
        <v>0</v>
      </c>
      <c r="F19" s="7">
        <v>5000</v>
      </c>
      <c r="G19" s="7">
        <v>-5000</v>
      </c>
      <c r="H19" s="7">
        <v>4000</v>
      </c>
      <c r="I19" s="7">
        <v>17000</v>
      </c>
      <c r="J19" s="8">
        <v>-2.9015843838434998</v>
      </c>
      <c r="K19" s="8">
        <v>0.71380237062549901</v>
      </c>
      <c r="L19" s="8">
        <v>-2.9831792973822</v>
      </c>
      <c r="M19" s="8">
        <v>-0.60868743761370003</v>
      </c>
      <c r="N19" s="8">
        <v>5.7796487482138499</v>
      </c>
      <c r="O19" s="7" t="s">
        <v>126</v>
      </c>
    </row>
    <row r="20" spans="1:15" x14ac:dyDescent="0.25">
      <c r="A20" s="7"/>
      <c r="B20" s="7"/>
      <c r="C20" s="7"/>
      <c r="D20" s="7"/>
      <c r="E20" s="7"/>
      <c r="F20" s="7"/>
      <c r="G20" s="7"/>
      <c r="H20" s="7"/>
      <c r="I20" s="7"/>
      <c r="J20" s="8"/>
      <c r="K20" s="8"/>
      <c r="L20" s="8"/>
      <c r="M20" s="8"/>
      <c r="N20" s="8"/>
      <c r="O20" s="7"/>
    </row>
    <row r="21" spans="1:15" ht="30" customHeight="1" x14ac:dyDescent="0.3">
      <c r="A21" s="3" t="s">
        <v>262</v>
      </c>
    </row>
    <row r="22" spans="1:15" ht="78" x14ac:dyDescent="0.3">
      <c r="A22" s="5" t="s">
        <v>76</v>
      </c>
      <c r="B22" s="6" t="s">
        <v>272</v>
      </c>
      <c r="C22" s="6" t="s">
        <v>249</v>
      </c>
      <c r="D22" s="6" t="s">
        <v>248</v>
      </c>
      <c r="E22" s="6" t="s">
        <v>273</v>
      </c>
      <c r="F22" s="6" t="s">
        <v>274</v>
      </c>
      <c r="G22" s="6" t="s">
        <v>275</v>
      </c>
      <c r="H22" s="6" t="s">
        <v>276</v>
      </c>
      <c r="I22" s="6" t="s">
        <v>277</v>
      </c>
      <c r="J22" s="6" t="s">
        <v>278</v>
      </c>
      <c r="K22" s="6" t="s">
        <v>279</v>
      </c>
      <c r="L22" s="6" t="s">
        <v>280</v>
      </c>
      <c r="M22" s="6" t="s">
        <v>281</v>
      </c>
      <c r="N22" s="6" t="s">
        <v>282</v>
      </c>
      <c r="O22" s="6" t="s">
        <v>104</v>
      </c>
    </row>
    <row r="23" spans="1:15" x14ac:dyDescent="0.25">
      <c r="A23" s="11" t="s">
        <v>105</v>
      </c>
      <c r="B23" s="7">
        <v>127000</v>
      </c>
      <c r="C23" s="7">
        <v>21000</v>
      </c>
      <c r="D23" s="7">
        <v>107000</v>
      </c>
      <c r="E23" s="7">
        <v>46000</v>
      </c>
      <c r="F23" s="9">
        <v>8000</v>
      </c>
      <c r="G23" s="7">
        <v>12000</v>
      </c>
      <c r="H23" s="7">
        <v>33000</v>
      </c>
      <c r="I23" s="7">
        <v>9000</v>
      </c>
      <c r="J23" s="8">
        <v>42.741497236016102</v>
      </c>
      <c r="K23" s="10">
        <v>7.1301414784971398</v>
      </c>
      <c r="L23" s="8">
        <v>11.080296074205901</v>
      </c>
      <c r="M23" s="8">
        <v>30.8779162372341</v>
      </c>
      <c r="N23" s="8">
        <v>8.1701489740466595</v>
      </c>
      <c r="O23" s="7" t="s">
        <v>283</v>
      </c>
    </row>
    <row r="24" spans="1:15" x14ac:dyDescent="0.25">
      <c r="A24" s="11" t="s">
        <v>108</v>
      </c>
      <c r="B24" s="7">
        <v>128000</v>
      </c>
      <c r="C24" s="7">
        <v>19000</v>
      </c>
      <c r="D24" s="7">
        <v>109000</v>
      </c>
      <c r="E24" s="7">
        <v>45000</v>
      </c>
      <c r="F24" s="9">
        <v>6000</v>
      </c>
      <c r="G24" s="7">
        <v>12000</v>
      </c>
      <c r="H24" s="7">
        <v>36000</v>
      </c>
      <c r="I24" s="7">
        <v>10000</v>
      </c>
      <c r="J24" s="8">
        <v>40.871507970662798</v>
      </c>
      <c r="K24" s="10">
        <v>5.94800985230696</v>
      </c>
      <c r="L24" s="8">
        <v>11.405235640445699</v>
      </c>
      <c r="M24" s="8">
        <v>32.971349564612296</v>
      </c>
      <c r="N24" s="8">
        <v>8.8038969719722004</v>
      </c>
      <c r="O24" s="7" t="s">
        <v>283</v>
      </c>
    </row>
    <row r="25" spans="1:15" x14ac:dyDescent="0.25">
      <c r="A25" s="11" t="s">
        <v>110</v>
      </c>
      <c r="B25" s="7">
        <v>132000</v>
      </c>
      <c r="C25" s="7">
        <v>21000</v>
      </c>
      <c r="D25" s="7">
        <v>110000</v>
      </c>
      <c r="E25" s="7">
        <v>43000</v>
      </c>
      <c r="F25" s="9">
        <v>8000</v>
      </c>
      <c r="G25" s="7">
        <v>12000</v>
      </c>
      <c r="H25" s="7">
        <v>36000</v>
      </c>
      <c r="I25" s="7">
        <v>11000</v>
      </c>
      <c r="J25" s="8">
        <v>39.178069777979204</v>
      </c>
      <c r="K25" s="10">
        <v>7.6665156320797498</v>
      </c>
      <c r="L25" s="8">
        <v>10.780244676030801</v>
      </c>
      <c r="M25" s="8">
        <v>32.307204349796102</v>
      </c>
      <c r="N25" s="8">
        <v>10.0679655641142</v>
      </c>
      <c r="O25" s="7" t="s">
        <v>283</v>
      </c>
    </row>
    <row r="26" spans="1:15" x14ac:dyDescent="0.25">
      <c r="A26" s="11" t="s">
        <v>111</v>
      </c>
      <c r="B26" s="7">
        <v>130000</v>
      </c>
      <c r="C26" s="7">
        <v>20000</v>
      </c>
      <c r="D26" s="7">
        <v>110000</v>
      </c>
      <c r="E26" s="7">
        <v>47000</v>
      </c>
      <c r="F26" s="9">
        <v>7000</v>
      </c>
      <c r="G26" s="7">
        <v>12000</v>
      </c>
      <c r="H26" s="7">
        <v>35000</v>
      </c>
      <c r="I26" s="9">
        <v>9000</v>
      </c>
      <c r="J26" s="8">
        <v>43.013207239523901</v>
      </c>
      <c r="K26" s="10">
        <v>6.6126782252658698</v>
      </c>
      <c r="L26" s="8">
        <v>10.7560193488777</v>
      </c>
      <c r="M26" s="8">
        <v>31.277062159175301</v>
      </c>
      <c r="N26" s="10">
        <v>8.3410330271572697</v>
      </c>
      <c r="O26" s="7" t="s">
        <v>284</v>
      </c>
    </row>
    <row r="27" spans="1:15" x14ac:dyDescent="0.25">
      <c r="A27" s="11" t="s">
        <v>112</v>
      </c>
      <c r="B27" s="7">
        <v>123000</v>
      </c>
      <c r="C27" s="7">
        <v>17000</v>
      </c>
      <c r="D27" s="7">
        <v>106000</v>
      </c>
      <c r="E27" s="7">
        <v>44000</v>
      </c>
      <c r="F27" s="9">
        <v>5000</v>
      </c>
      <c r="G27" s="7">
        <v>15000</v>
      </c>
      <c r="H27" s="7">
        <v>35000</v>
      </c>
      <c r="I27" s="9">
        <v>6000</v>
      </c>
      <c r="J27" s="8">
        <v>41.553238043817998</v>
      </c>
      <c r="K27" s="10">
        <v>4.80425866462069</v>
      </c>
      <c r="L27" s="8">
        <v>14.6012711583454</v>
      </c>
      <c r="M27" s="8">
        <v>33.327650062042402</v>
      </c>
      <c r="N27" s="10">
        <v>5.7135820711734997</v>
      </c>
      <c r="O27" s="7" t="s">
        <v>284</v>
      </c>
    </row>
    <row r="28" spans="1:15" x14ac:dyDescent="0.25">
      <c r="A28" s="11" t="s">
        <v>115</v>
      </c>
      <c r="B28" s="7">
        <v>127000</v>
      </c>
      <c r="C28" s="7">
        <v>21000</v>
      </c>
      <c r="D28" s="7">
        <v>106000</v>
      </c>
      <c r="E28" s="7">
        <v>42000</v>
      </c>
      <c r="F28" s="9">
        <v>5000</v>
      </c>
      <c r="G28" s="7">
        <v>15000</v>
      </c>
      <c r="H28" s="7">
        <v>37000</v>
      </c>
      <c r="I28" s="9">
        <v>6000</v>
      </c>
      <c r="J28" s="8">
        <v>39.923489920175697</v>
      </c>
      <c r="K28" s="10">
        <v>4.87941140265323</v>
      </c>
      <c r="L28" s="8">
        <v>14.0539926330641</v>
      </c>
      <c r="M28" s="8">
        <v>35.3821242910034</v>
      </c>
      <c r="N28" s="10">
        <v>5.7609817531034899</v>
      </c>
      <c r="O28" s="7" t="s">
        <v>284</v>
      </c>
    </row>
    <row r="29" spans="1:15" x14ac:dyDescent="0.25">
      <c r="A29" s="11" t="s">
        <v>116</v>
      </c>
      <c r="B29" s="7">
        <v>134000</v>
      </c>
      <c r="C29" s="7">
        <v>25000</v>
      </c>
      <c r="D29" s="7">
        <v>109000</v>
      </c>
      <c r="E29" s="7">
        <v>46000</v>
      </c>
      <c r="F29" s="9">
        <v>5000</v>
      </c>
      <c r="G29" s="7">
        <v>13000</v>
      </c>
      <c r="H29" s="7">
        <v>34000</v>
      </c>
      <c r="I29" s="7">
        <v>10000</v>
      </c>
      <c r="J29" s="8">
        <v>42.022138726194399</v>
      </c>
      <c r="K29" s="10">
        <v>4.8200537812649697</v>
      </c>
      <c r="L29" s="8">
        <v>12.350351788411199</v>
      </c>
      <c r="M29" s="8">
        <v>31.561498508122401</v>
      </c>
      <c r="N29" s="8">
        <v>9.2459571960069304</v>
      </c>
      <c r="O29" s="7" t="s">
        <v>283</v>
      </c>
    </row>
    <row r="30" spans="1:15" x14ac:dyDescent="0.25">
      <c r="A30" s="11" t="s">
        <v>117</v>
      </c>
      <c r="B30" s="7">
        <v>140000</v>
      </c>
      <c r="C30" s="7">
        <v>20000</v>
      </c>
      <c r="D30" s="7">
        <v>119000</v>
      </c>
      <c r="E30" s="7">
        <v>52000</v>
      </c>
      <c r="F30" s="9">
        <v>4000</v>
      </c>
      <c r="G30" s="7">
        <v>14000</v>
      </c>
      <c r="H30" s="7">
        <v>35000</v>
      </c>
      <c r="I30" s="7">
        <v>15000</v>
      </c>
      <c r="J30" s="8">
        <v>43.378999255174001</v>
      </c>
      <c r="K30" s="10">
        <v>2.9357859587751398</v>
      </c>
      <c r="L30" s="8">
        <v>11.5473131867672</v>
      </c>
      <c r="M30" s="8">
        <v>29.674201404289899</v>
      </c>
      <c r="N30" s="8">
        <v>12.4637001949938</v>
      </c>
      <c r="O30" s="7" t="s">
        <v>283</v>
      </c>
    </row>
    <row r="31" spans="1:15" x14ac:dyDescent="0.25">
      <c r="A31" s="11" t="s">
        <v>119</v>
      </c>
      <c r="B31" s="7">
        <v>132000</v>
      </c>
      <c r="C31" s="7">
        <v>16000</v>
      </c>
      <c r="D31" s="7">
        <v>117000</v>
      </c>
      <c r="E31" s="7">
        <v>47000</v>
      </c>
      <c r="F31" s="9">
        <v>4000</v>
      </c>
      <c r="G31" s="7">
        <v>14000</v>
      </c>
      <c r="H31" s="7">
        <v>34000</v>
      </c>
      <c r="I31" s="7">
        <v>18000</v>
      </c>
      <c r="J31" s="8">
        <v>39.8335773172047</v>
      </c>
      <c r="K31" s="10">
        <v>3.5818544486392598</v>
      </c>
      <c r="L31" s="8">
        <v>11.6632851358177</v>
      </c>
      <c r="M31" s="8">
        <v>29.24125296419</v>
      </c>
      <c r="N31" s="8">
        <v>15.6800301341483</v>
      </c>
      <c r="O31" s="7" t="s">
        <v>283</v>
      </c>
    </row>
    <row r="32" spans="1:15" x14ac:dyDescent="0.25">
      <c r="A32" s="11" t="s">
        <v>127</v>
      </c>
      <c r="B32" s="7">
        <v>10000</v>
      </c>
      <c r="C32" s="7">
        <v>-1000</v>
      </c>
      <c r="D32" s="7">
        <v>11000</v>
      </c>
      <c r="E32" s="7">
        <v>3000</v>
      </c>
      <c r="F32" s="9">
        <v>-1000</v>
      </c>
      <c r="G32" s="7">
        <v>-2000</v>
      </c>
      <c r="H32" s="7">
        <v>-1000</v>
      </c>
      <c r="I32" s="7">
        <v>12000</v>
      </c>
      <c r="J32" s="8">
        <v>-1.7196607266132999</v>
      </c>
      <c r="K32" s="10">
        <v>-1.2224042159814299</v>
      </c>
      <c r="L32" s="8">
        <v>-2.9379860225277001</v>
      </c>
      <c r="M32" s="8">
        <v>-4.0863970978523998</v>
      </c>
      <c r="N32" s="8">
        <v>9.9664480629748002</v>
      </c>
      <c r="O32" s="7" t="s">
        <v>284</v>
      </c>
    </row>
    <row r="33" spans="1:15" x14ac:dyDescent="0.25">
      <c r="A33" s="7"/>
      <c r="B33" s="7"/>
      <c r="C33" s="7"/>
      <c r="D33" s="7"/>
      <c r="E33" s="7"/>
      <c r="F33" s="7"/>
      <c r="G33" s="7"/>
      <c r="H33" s="7"/>
      <c r="I33" s="7"/>
      <c r="J33" s="8"/>
      <c r="K33" s="8"/>
      <c r="L33" s="8"/>
      <c r="M33" s="8"/>
      <c r="N33" s="8"/>
      <c r="O33" s="7"/>
    </row>
    <row r="34" spans="1:15" ht="30" customHeight="1" x14ac:dyDescent="0.3">
      <c r="A34" s="3" t="s">
        <v>263</v>
      </c>
    </row>
    <row r="35" spans="1:15" ht="78" x14ac:dyDescent="0.3">
      <c r="A35" s="5" t="s">
        <v>76</v>
      </c>
      <c r="B35" s="6" t="s">
        <v>285</v>
      </c>
      <c r="C35" s="6" t="s">
        <v>255</v>
      </c>
      <c r="D35" s="6" t="s">
        <v>254</v>
      </c>
      <c r="E35" s="6" t="s">
        <v>286</v>
      </c>
      <c r="F35" s="6" t="s">
        <v>287</v>
      </c>
      <c r="G35" s="6" t="s">
        <v>288</v>
      </c>
      <c r="H35" s="6" t="s">
        <v>289</v>
      </c>
      <c r="I35" s="6" t="s">
        <v>290</v>
      </c>
      <c r="J35" s="6" t="s">
        <v>291</v>
      </c>
      <c r="K35" s="6" t="s">
        <v>292</v>
      </c>
      <c r="L35" s="6" t="s">
        <v>293</v>
      </c>
      <c r="M35" s="6" t="s">
        <v>294</v>
      </c>
      <c r="N35" s="6" t="s">
        <v>295</v>
      </c>
      <c r="O35" s="6" t="s">
        <v>104</v>
      </c>
    </row>
    <row r="36" spans="1:15" x14ac:dyDescent="0.25">
      <c r="A36" s="11" t="s">
        <v>105</v>
      </c>
      <c r="B36" s="7">
        <v>185000</v>
      </c>
      <c r="C36" s="7">
        <v>24000</v>
      </c>
      <c r="D36" s="7">
        <v>161000</v>
      </c>
      <c r="E36" s="7">
        <v>57000</v>
      </c>
      <c r="F36" s="7">
        <v>39000</v>
      </c>
      <c r="G36" s="7">
        <v>20000</v>
      </c>
      <c r="H36" s="7">
        <v>36000</v>
      </c>
      <c r="I36" s="7">
        <v>10000</v>
      </c>
      <c r="J36" s="8">
        <v>35.3056304599058</v>
      </c>
      <c r="K36" s="8">
        <v>24.168975929815002</v>
      </c>
      <c r="L36" s="8">
        <v>12.197880034297199</v>
      </c>
      <c r="M36" s="8">
        <v>22.145315820213</v>
      </c>
      <c r="N36" s="8">
        <v>6.1821977557690202</v>
      </c>
      <c r="O36" s="7"/>
    </row>
    <row r="37" spans="1:15" x14ac:dyDescent="0.25">
      <c r="A37" s="11" t="s">
        <v>108</v>
      </c>
      <c r="B37" s="7">
        <v>184000</v>
      </c>
      <c r="C37" s="7">
        <v>26000</v>
      </c>
      <c r="D37" s="7">
        <v>157000</v>
      </c>
      <c r="E37" s="7">
        <v>58000</v>
      </c>
      <c r="F37" s="7">
        <v>34000</v>
      </c>
      <c r="G37" s="7">
        <v>19000</v>
      </c>
      <c r="H37" s="7">
        <v>33000</v>
      </c>
      <c r="I37" s="7">
        <v>13000</v>
      </c>
      <c r="J37" s="8">
        <v>36.8275019409691</v>
      </c>
      <c r="K37" s="8">
        <v>21.616668151561001</v>
      </c>
      <c r="L37" s="8">
        <v>12.360472960073301</v>
      </c>
      <c r="M37" s="8">
        <v>21.183927503213699</v>
      </c>
      <c r="N37" s="8">
        <v>8.01142944418282</v>
      </c>
      <c r="O37" s="7"/>
    </row>
    <row r="38" spans="1:15" x14ac:dyDescent="0.25">
      <c r="A38" s="11" t="s">
        <v>110</v>
      </c>
      <c r="B38" s="7">
        <v>184000</v>
      </c>
      <c r="C38" s="7">
        <v>28000</v>
      </c>
      <c r="D38" s="7">
        <v>155000</v>
      </c>
      <c r="E38" s="7">
        <v>57000</v>
      </c>
      <c r="F38" s="7">
        <v>38000</v>
      </c>
      <c r="G38" s="7">
        <v>18000</v>
      </c>
      <c r="H38" s="7">
        <v>33000</v>
      </c>
      <c r="I38" s="7">
        <v>9000</v>
      </c>
      <c r="J38" s="8">
        <v>36.952822892498098</v>
      </c>
      <c r="K38" s="8">
        <v>24.383861820056701</v>
      </c>
      <c r="L38" s="8">
        <v>11.332173240525901</v>
      </c>
      <c r="M38" s="8">
        <v>21.245810775973201</v>
      </c>
      <c r="N38" s="8">
        <v>6.0853312709461198</v>
      </c>
      <c r="O38" s="7"/>
    </row>
    <row r="39" spans="1:15" x14ac:dyDescent="0.25">
      <c r="A39" s="11" t="s">
        <v>111</v>
      </c>
      <c r="B39" s="7">
        <v>182000</v>
      </c>
      <c r="C39" s="7">
        <v>29000</v>
      </c>
      <c r="D39" s="7">
        <v>153000</v>
      </c>
      <c r="E39" s="7">
        <v>54000</v>
      </c>
      <c r="F39" s="7">
        <v>34000</v>
      </c>
      <c r="G39" s="7">
        <v>18000</v>
      </c>
      <c r="H39" s="7">
        <v>33000</v>
      </c>
      <c r="I39" s="7">
        <v>14000</v>
      </c>
      <c r="J39" s="8">
        <v>35.521931715730503</v>
      </c>
      <c r="K39" s="8">
        <v>22.0545385650634</v>
      </c>
      <c r="L39" s="8">
        <v>11.813204761344799</v>
      </c>
      <c r="M39" s="8">
        <v>21.401878928044098</v>
      </c>
      <c r="N39" s="8">
        <v>9.2084460298171997</v>
      </c>
      <c r="O39" s="7"/>
    </row>
    <row r="40" spans="1:15" x14ac:dyDescent="0.25">
      <c r="A40" s="11" t="s">
        <v>112</v>
      </c>
      <c r="B40" s="7">
        <v>178000</v>
      </c>
      <c r="C40" s="7">
        <v>27000</v>
      </c>
      <c r="D40" s="7">
        <v>151000</v>
      </c>
      <c r="E40" s="7">
        <v>50000</v>
      </c>
      <c r="F40" s="7">
        <v>34000</v>
      </c>
      <c r="G40" s="7">
        <v>19000</v>
      </c>
      <c r="H40" s="7">
        <v>37000</v>
      </c>
      <c r="I40" s="7">
        <v>10000</v>
      </c>
      <c r="J40" s="8">
        <v>33.356793328508502</v>
      </c>
      <c r="K40" s="8">
        <v>22.895406046039099</v>
      </c>
      <c r="L40" s="8">
        <v>12.6624217354642</v>
      </c>
      <c r="M40" s="8">
        <v>24.769771132254601</v>
      </c>
      <c r="N40" s="8">
        <v>6.3156077577334999</v>
      </c>
      <c r="O40" s="7"/>
    </row>
    <row r="41" spans="1:15" x14ac:dyDescent="0.25">
      <c r="A41" s="11" t="s">
        <v>115</v>
      </c>
      <c r="B41" s="7">
        <v>170000</v>
      </c>
      <c r="C41" s="7">
        <v>24000</v>
      </c>
      <c r="D41" s="7">
        <v>147000</v>
      </c>
      <c r="E41" s="7">
        <v>47000</v>
      </c>
      <c r="F41" s="7">
        <v>33000</v>
      </c>
      <c r="G41" s="7">
        <v>18000</v>
      </c>
      <c r="H41" s="7">
        <v>38000</v>
      </c>
      <c r="I41" s="7">
        <v>12000</v>
      </c>
      <c r="J41" s="8">
        <v>32.102636817277002</v>
      </c>
      <c r="K41" s="8">
        <v>22.1579908924822</v>
      </c>
      <c r="L41" s="8">
        <v>12.065415973604599</v>
      </c>
      <c r="M41" s="8">
        <v>25.6898808387642</v>
      </c>
      <c r="N41" s="8">
        <v>7.9840754778719996</v>
      </c>
      <c r="O41" s="7"/>
    </row>
    <row r="42" spans="1:15" x14ac:dyDescent="0.25">
      <c r="A42" s="11" t="s">
        <v>116</v>
      </c>
      <c r="B42" s="7">
        <v>174000</v>
      </c>
      <c r="C42" s="7">
        <v>24000</v>
      </c>
      <c r="D42" s="7">
        <v>150000</v>
      </c>
      <c r="E42" s="7">
        <v>52000</v>
      </c>
      <c r="F42" s="7">
        <v>32000</v>
      </c>
      <c r="G42" s="7">
        <v>16000</v>
      </c>
      <c r="H42" s="7">
        <v>39000</v>
      </c>
      <c r="I42" s="7">
        <v>10000</v>
      </c>
      <c r="J42" s="8">
        <v>34.442989255359002</v>
      </c>
      <c r="K42" s="8">
        <v>21.580157160421201</v>
      </c>
      <c r="L42" s="8">
        <v>10.953787352328</v>
      </c>
      <c r="M42" s="8">
        <v>26.1279200299353</v>
      </c>
      <c r="N42" s="8">
        <v>6.8951462019564902</v>
      </c>
      <c r="O42" s="7"/>
    </row>
    <row r="43" spans="1:15" x14ac:dyDescent="0.25">
      <c r="A43" s="11" t="s">
        <v>117</v>
      </c>
      <c r="B43" s="7">
        <v>180000</v>
      </c>
      <c r="C43" s="7">
        <v>24000</v>
      </c>
      <c r="D43" s="7">
        <v>157000</v>
      </c>
      <c r="E43" s="7">
        <v>52000</v>
      </c>
      <c r="F43" s="7">
        <v>39000</v>
      </c>
      <c r="G43" s="7">
        <v>18000</v>
      </c>
      <c r="H43" s="7">
        <v>39000</v>
      </c>
      <c r="I43" s="9">
        <v>9000</v>
      </c>
      <c r="J43" s="8">
        <v>32.992087263623802</v>
      </c>
      <c r="K43" s="8">
        <v>25.152794364650099</v>
      </c>
      <c r="L43" s="8">
        <v>11.518491790296499</v>
      </c>
      <c r="M43" s="8">
        <v>24.761308698900901</v>
      </c>
      <c r="N43" s="10">
        <v>5.5753178825287604</v>
      </c>
      <c r="O43" s="7" t="s">
        <v>296</v>
      </c>
    </row>
    <row r="44" spans="1:15" x14ac:dyDescent="0.25">
      <c r="A44" s="11" t="s">
        <v>119</v>
      </c>
      <c r="B44" s="7">
        <v>185000</v>
      </c>
      <c r="C44" s="7">
        <v>25000</v>
      </c>
      <c r="D44" s="7">
        <v>160000</v>
      </c>
      <c r="E44" s="7">
        <v>47000</v>
      </c>
      <c r="F44" s="7">
        <v>41000</v>
      </c>
      <c r="G44" s="7">
        <v>15000</v>
      </c>
      <c r="H44" s="7">
        <v>43000</v>
      </c>
      <c r="I44" s="7">
        <v>15000</v>
      </c>
      <c r="J44" s="8">
        <v>29.459405495794499</v>
      </c>
      <c r="K44" s="8">
        <v>25.316969076796401</v>
      </c>
      <c r="L44" s="8">
        <v>9.6145206778645793</v>
      </c>
      <c r="M44" s="8">
        <v>26.555519504829402</v>
      </c>
      <c r="N44" s="8">
        <v>9.0535852447150997</v>
      </c>
      <c r="O44" s="7"/>
    </row>
    <row r="45" spans="1:15" x14ac:dyDescent="0.25">
      <c r="A45" s="11" t="s">
        <v>127</v>
      </c>
      <c r="B45" s="7">
        <v>7000</v>
      </c>
      <c r="C45" s="7">
        <v>-2000</v>
      </c>
      <c r="D45" s="7">
        <v>10000</v>
      </c>
      <c r="E45" s="7">
        <v>-3000</v>
      </c>
      <c r="F45" s="7">
        <v>6000</v>
      </c>
      <c r="G45" s="7">
        <v>-4000</v>
      </c>
      <c r="H45" s="7">
        <v>5000</v>
      </c>
      <c r="I45" s="7">
        <v>5000</v>
      </c>
      <c r="J45" s="8">
        <v>-3.8973878327140001</v>
      </c>
      <c r="K45" s="8">
        <v>2.4215630307573002</v>
      </c>
      <c r="L45" s="8">
        <v>-3.0479010575996202</v>
      </c>
      <c r="M45" s="8">
        <v>1.7857483725748</v>
      </c>
      <c r="N45" s="8">
        <v>2.7379774869815998</v>
      </c>
      <c r="O45" s="7" t="s">
        <v>126</v>
      </c>
    </row>
    <row r="46" spans="1:15" x14ac:dyDescent="0.25">
      <c r="A46" s="7"/>
      <c r="B46" s="7"/>
      <c r="C46" s="7"/>
      <c r="D46" s="7"/>
      <c r="E46" s="7"/>
      <c r="F46" s="7"/>
      <c r="G46" s="7"/>
      <c r="H46" s="7"/>
      <c r="I46" s="7"/>
      <c r="J46" s="8"/>
      <c r="K46" s="8"/>
      <c r="L46" s="8"/>
      <c r="M46" s="8"/>
      <c r="N46" s="8"/>
      <c r="O46" s="7"/>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5"/>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297</v>
      </c>
    </row>
    <row r="2" spans="1:16" x14ac:dyDescent="0.25">
      <c r="A2" t="s">
        <v>143</v>
      </c>
    </row>
    <row r="3" spans="1:16" ht="30" customHeight="1" x14ac:dyDescent="0.3">
      <c r="A3" s="3" t="s">
        <v>69</v>
      </c>
    </row>
    <row r="4" spans="1:16" x14ac:dyDescent="0.25">
      <c r="A4" t="s">
        <v>144</v>
      </c>
    </row>
    <row r="5" spans="1:16" x14ac:dyDescent="0.25">
      <c r="A5" t="s">
        <v>145</v>
      </c>
    </row>
    <row r="6" spans="1:16" x14ac:dyDescent="0.25">
      <c r="A6" t="s">
        <v>298</v>
      </c>
    </row>
    <row r="7" spans="1:16" ht="30" customHeight="1" x14ac:dyDescent="0.3">
      <c r="A7" s="3" t="s">
        <v>299</v>
      </c>
    </row>
    <row r="8" spans="1:16" ht="62.4" x14ac:dyDescent="0.3">
      <c r="A8" s="5" t="s">
        <v>76</v>
      </c>
      <c r="B8" s="6" t="s">
        <v>302</v>
      </c>
      <c r="C8" s="6" t="s">
        <v>198</v>
      </c>
      <c r="D8" s="6" t="s">
        <v>303</v>
      </c>
      <c r="E8" s="6" t="s">
        <v>304</v>
      </c>
      <c r="F8" s="6" t="s">
        <v>305</v>
      </c>
      <c r="G8" s="6" t="s">
        <v>306</v>
      </c>
      <c r="H8" s="6" t="s">
        <v>307</v>
      </c>
      <c r="I8" s="6" t="s">
        <v>308</v>
      </c>
      <c r="J8" s="6" t="s">
        <v>309</v>
      </c>
      <c r="K8" s="6" t="s">
        <v>310</v>
      </c>
      <c r="L8" s="6" t="s">
        <v>311</v>
      </c>
      <c r="M8" s="6" t="s">
        <v>312</v>
      </c>
      <c r="N8" s="6" t="s">
        <v>313</v>
      </c>
      <c r="O8" s="6" t="s">
        <v>314</v>
      </c>
      <c r="P8" s="6" t="s">
        <v>104</v>
      </c>
    </row>
    <row r="9" spans="1:16" x14ac:dyDescent="0.25">
      <c r="A9" s="11" t="s">
        <v>105</v>
      </c>
      <c r="B9" s="7">
        <v>603000</v>
      </c>
      <c r="C9" s="7">
        <v>312000</v>
      </c>
      <c r="D9" s="7">
        <v>84000</v>
      </c>
      <c r="E9" s="7">
        <v>37000</v>
      </c>
      <c r="F9" s="7">
        <v>59000</v>
      </c>
      <c r="G9" s="7">
        <v>132000</v>
      </c>
      <c r="H9" s="7">
        <v>291000</v>
      </c>
      <c r="I9" s="8">
        <v>40.146215768132201</v>
      </c>
      <c r="J9" s="8">
        <v>26.503163616794101</v>
      </c>
      <c r="K9" s="8">
        <v>43.556805329293503</v>
      </c>
      <c r="L9" s="8">
        <v>15.630758149351699</v>
      </c>
      <c r="M9" s="8">
        <v>15.869438340653399</v>
      </c>
      <c r="N9" s="8">
        <v>35.210482073999003</v>
      </c>
      <c r="O9" s="8">
        <v>89.7825254471786</v>
      </c>
      <c r="P9" s="7"/>
    </row>
    <row r="10" spans="1:16" x14ac:dyDescent="0.25">
      <c r="A10" s="11" t="s">
        <v>108</v>
      </c>
      <c r="B10" s="7">
        <v>604000</v>
      </c>
      <c r="C10" s="7">
        <v>312000</v>
      </c>
      <c r="D10" s="7">
        <v>84000</v>
      </c>
      <c r="E10" s="7">
        <v>37000</v>
      </c>
      <c r="F10" s="7">
        <v>59000</v>
      </c>
      <c r="G10" s="7">
        <v>132000</v>
      </c>
      <c r="H10" s="7">
        <v>292000</v>
      </c>
      <c r="I10" s="8">
        <v>40.1257490560183</v>
      </c>
      <c r="J10" s="8">
        <v>26.433196900975901</v>
      </c>
      <c r="K10" s="8">
        <v>43.508277270418503</v>
      </c>
      <c r="L10" s="8">
        <v>15.604752750589499</v>
      </c>
      <c r="M10" s="8">
        <v>15.822964939883899</v>
      </c>
      <c r="N10" s="8">
        <v>35.076281757412303</v>
      </c>
      <c r="O10" s="8">
        <v>89.702261437667701</v>
      </c>
      <c r="P10" s="7"/>
    </row>
    <row r="11" spans="1:16" x14ac:dyDescent="0.25">
      <c r="A11" s="11" t="s">
        <v>110</v>
      </c>
      <c r="B11" s="7">
        <v>611000</v>
      </c>
      <c r="C11" s="7">
        <v>315000</v>
      </c>
      <c r="D11" s="7">
        <v>82000</v>
      </c>
      <c r="E11" s="7">
        <v>42000</v>
      </c>
      <c r="F11" s="7">
        <v>64000</v>
      </c>
      <c r="G11" s="7">
        <v>127000</v>
      </c>
      <c r="H11" s="7">
        <v>296000</v>
      </c>
      <c r="I11" s="8">
        <v>40.505627476006602</v>
      </c>
      <c r="J11" s="8">
        <v>26.690626884686001</v>
      </c>
      <c r="K11" s="8">
        <v>42.644751355466099</v>
      </c>
      <c r="L11" s="8">
        <v>17.469296831491601</v>
      </c>
      <c r="M11" s="8">
        <v>17.1759521122456</v>
      </c>
      <c r="N11" s="8">
        <v>33.8011144745915</v>
      </c>
      <c r="O11" s="8">
        <v>90.281910656570702</v>
      </c>
      <c r="P11" s="7"/>
    </row>
    <row r="12" spans="1:16" x14ac:dyDescent="0.25">
      <c r="A12" s="11" t="s">
        <v>111</v>
      </c>
      <c r="B12" s="7">
        <v>608000</v>
      </c>
      <c r="C12" s="7">
        <v>313000</v>
      </c>
      <c r="D12" s="7">
        <v>84000</v>
      </c>
      <c r="E12" s="7">
        <v>40000</v>
      </c>
      <c r="F12" s="7">
        <v>65000</v>
      </c>
      <c r="G12" s="7">
        <v>124000</v>
      </c>
      <c r="H12" s="7">
        <v>295000</v>
      </c>
      <c r="I12" s="8">
        <v>40.2127103533374</v>
      </c>
      <c r="J12" s="8">
        <v>26.4506833239843</v>
      </c>
      <c r="K12" s="8">
        <v>43.357456106367501</v>
      </c>
      <c r="L12" s="8">
        <v>16.604665192037</v>
      </c>
      <c r="M12" s="8">
        <v>17.522162254730102</v>
      </c>
      <c r="N12" s="8">
        <v>32.872248453813903</v>
      </c>
      <c r="O12" s="8">
        <v>89.577908480069894</v>
      </c>
      <c r="P12" s="7"/>
    </row>
    <row r="13" spans="1:16" x14ac:dyDescent="0.25">
      <c r="A13" s="11" t="s">
        <v>112</v>
      </c>
      <c r="B13" s="7">
        <v>596000</v>
      </c>
      <c r="C13" s="7">
        <v>300000</v>
      </c>
      <c r="D13" s="7">
        <v>85000</v>
      </c>
      <c r="E13" s="7">
        <v>32000</v>
      </c>
      <c r="F13" s="7">
        <v>58000</v>
      </c>
      <c r="G13" s="7">
        <v>125000</v>
      </c>
      <c r="H13" s="7">
        <v>295000</v>
      </c>
      <c r="I13" s="8">
        <v>39.325887204215697</v>
      </c>
      <c r="J13" s="8">
        <v>25.384551025427101</v>
      </c>
      <c r="K13" s="8">
        <v>43.9372956832866</v>
      </c>
      <c r="L13" s="8">
        <v>13.6106406881403</v>
      </c>
      <c r="M13" s="8">
        <v>15.448253025561099</v>
      </c>
      <c r="N13" s="8">
        <v>33.166394493412</v>
      </c>
      <c r="O13" s="8">
        <v>89.097541327363402</v>
      </c>
      <c r="P13" s="7"/>
    </row>
    <row r="14" spans="1:16" x14ac:dyDescent="0.25">
      <c r="A14" s="11" t="s">
        <v>115</v>
      </c>
      <c r="B14" s="7">
        <v>595000</v>
      </c>
      <c r="C14" s="7">
        <v>297000</v>
      </c>
      <c r="D14" s="7">
        <v>89000</v>
      </c>
      <c r="E14" s="7">
        <v>36000</v>
      </c>
      <c r="F14" s="7">
        <v>53000</v>
      </c>
      <c r="G14" s="7">
        <v>119000</v>
      </c>
      <c r="H14" s="7">
        <v>298000</v>
      </c>
      <c r="I14" s="8">
        <v>39.205869835334198</v>
      </c>
      <c r="J14" s="8">
        <v>25.1045700156929</v>
      </c>
      <c r="K14" s="8">
        <v>45.544163228441803</v>
      </c>
      <c r="L14" s="8">
        <v>15.2372125014679</v>
      </c>
      <c r="M14" s="8">
        <v>14.2184276323856</v>
      </c>
      <c r="N14" s="8">
        <v>31.627653493905399</v>
      </c>
      <c r="O14" s="8">
        <v>89.332301072171305</v>
      </c>
      <c r="P14" s="7"/>
    </row>
    <row r="15" spans="1:16" x14ac:dyDescent="0.25">
      <c r="A15" s="11" t="s">
        <v>116</v>
      </c>
      <c r="B15" s="7">
        <v>603000</v>
      </c>
      <c r="C15" s="7">
        <v>307000</v>
      </c>
      <c r="D15" s="7">
        <v>93000</v>
      </c>
      <c r="E15" s="7">
        <v>37000</v>
      </c>
      <c r="F15" s="7">
        <v>53000</v>
      </c>
      <c r="G15" s="7">
        <v>124000</v>
      </c>
      <c r="H15" s="7">
        <v>296000</v>
      </c>
      <c r="I15" s="8">
        <v>39.674887081610201</v>
      </c>
      <c r="J15" s="8">
        <v>25.904904690511898</v>
      </c>
      <c r="K15" s="8">
        <v>47.641700042455</v>
      </c>
      <c r="L15" s="8">
        <v>15.5683973745614</v>
      </c>
      <c r="M15" s="8">
        <v>14.1292145293188</v>
      </c>
      <c r="N15" s="8">
        <v>32.921626944575102</v>
      </c>
      <c r="O15" s="8">
        <v>88.4094734454644</v>
      </c>
      <c r="P15" s="7"/>
    </row>
    <row r="16" spans="1:16" x14ac:dyDescent="0.25">
      <c r="A16" s="11" t="s">
        <v>117</v>
      </c>
      <c r="B16" s="7">
        <v>617000</v>
      </c>
      <c r="C16" s="7">
        <v>320000</v>
      </c>
      <c r="D16" s="7">
        <v>93000</v>
      </c>
      <c r="E16" s="7">
        <v>38000</v>
      </c>
      <c r="F16" s="7">
        <v>59000</v>
      </c>
      <c r="G16" s="7">
        <v>130000</v>
      </c>
      <c r="H16" s="7">
        <v>297000</v>
      </c>
      <c r="I16" s="8">
        <v>40.496816732641598</v>
      </c>
      <c r="J16" s="8">
        <v>26.940048793966799</v>
      </c>
      <c r="K16" s="8">
        <v>47.391158160718099</v>
      </c>
      <c r="L16" s="8">
        <v>15.8996185437371</v>
      </c>
      <c r="M16" s="8">
        <v>15.657154079495999</v>
      </c>
      <c r="N16" s="8">
        <v>34.548576958045103</v>
      </c>
      <c r="O16" s="8">
        <v>88.2441081087496</v>
      </c>
      <c r="P16" s="7"/>
    </row>
    <row r="17" spans="1:16" x14ac:dyDescent="0.25">
      <c r="A17" s="11" t="s">
        <v>119</v>
      </c>
      <c r="B17" s="7">
        <v>617000</v>
      </c>
      <c r="C17" s="7">
        <v>318000</v>
      </c>
      <c r="D17" s="7">
        <v>98000</v>
      </c>
      <c r="E17" s="7">
        <v>38000</v>
      </c>
      <c r="F17" s="7">
        <v>57000</v>
      </c>
      <c r="G17" s="7">
        <v>125000</v>
      </c>
      <c r="H17" s="7">
        <v>299000</v>
      </c>
      <c r="I17" s="8">
        <v>40.375668333625903</v>
      </c>
      <c r="J17" s="8">
        <v>26.730636326674599</v>
      </c>
      <c r="K17" s="8">
        <v>49.456149691944901</v>
      </c>
      <c r="L17" s="8">
        <v>15.9725267312038</v>
      </c>
      <c r="M17" s="8">
        <v>15.1004641286534</v>
      </c>
      <c r="N17" s="8">
        <v>33.282342017819502</v>
      </c>
      <c r="O17" s="8">
        <v>88.195815005914895</v>
      </c>
      <c r="P17" s="7"/>
    </row>
    <row r="18" spans="1:16" x14ac:dyDescent="0.25">
      <c r="A18" s="11" t="s">
        <v>127</v>
      </c>
      <c r="B18" s="7">
        <v>21000</v>
      </c>
      <c r="C18" s="7">
        <v>17000</v>
      </c>
      <c r="D18" s="7">
        <v>12000</v>
      </c>
      <c r="E18" s="7">
        <v>5000</v>
      </c>
      <c r="F18" s="7">
        <v>-1000</v>
      </c>
      <c r="G18" s="7">
        <v>0</v>
      </c>
      <c r="H18" s="7">
        <v>4000</v>
      </c>
      <c r="I18" s="8">
        <v>1.04978112941021</v>
      </c>
      <c r="J18" s="8">
        <v>1.3460853012475</v>
      </c>
      <c r="K18" s="8">
        <v>5.5188540086583</v>
      </c>
      <c r="L18" s="8">
        <v>2.3618860430635</v>
      </c>
      <c r="M18" s="8">
        <v>-0.34778889690769998</v>
      </c>
      <c r="N18" s="8">
        <v>0.115947524407503</v>
      </c>
      <c r="O18" s="8">
        <v>-0.90172632144850695</v>
      </c>
      <c r="P18" s="7" t="s">
        <v>126</v>
      </c>
    </row>
    <row r="19" spans="1:16" x14ac:dyDescent="0.25">
      <c r="A19" s="7"/>
      <c r="B19" s="7"/>
      <c r="C19" s="7"/>
      <c r="D19" s="7"/>
      <c r="E19" s="7"/>
      <c r="F19" s="7"/>
      <c r="G19" s="7"/>
      <c r="H19" s="7"/>
      <c r="I19" s="8"/>
      <c r="J19" s="8"/>
      <c r="K19" s="8"/>
      <c r="L19" s="8"/>
      <c r="M19" s="8"/>
      <c r="N19" s="8"/>
      <c r="O19" s="8"/>
      <c r="P19" s="7"/>
    </row>
    <row r="20" spans="1:16" ht="30" customHeight="1" x14ac:dyDescent="0.3">
      <c r="A20" s="3" t="s">
        <v>300</v>
      </c>
    </row>
    <row r="21" spans="1:16" ht="46.8" x14ac:dyDescent="0.3">
      <c r="A21" s="5" t="s">
        <v>76</v>
      </c>
      <c r="B21" s="6" t="s">
        <v>315</v>
      </c>
      <c r="C21" s="6" t="s">
        <v>316</v>
      </c>
      <c r="D21" s="6" t="s">
        <v>317</v>
      </c>
      <c r="E21" s="6" t="s">
        <v>318</v>
      </c>
      <c r="F21" s="6" t="s">
        <v>319</v>
      </c>
      <c r="G21" s="6" t="s">
        <v>320</v>
      </c>
      <c r="H21" s="6" t="s">
        <v>321</v>
      </c>
      <c r="I21" s="6" t="s">
        <v>322</v>
      </c>
      <c r="J21" s="6" t="s">
        <v>323</v>
      </c>
      <c r="K21" s="6" t="s">
        <v>324</v>
      </c>
      <c r="L21" s="6" t="s">
        <v>325</v>
      </c>
      <c r="M21" s="6" t="s">
        <v>326</v>
      </c>
      <c r="N21" s="6" t="s">
        <v>327</v>
      </c>
      <c r="O21" s="6" t="s">
        <v>328</v>
      </c>
      <c r="P21" s="6" t="s">
        <v>104</v>
      </c>
    </row>
    <row r="22" spans="1:16" x14ac:dyDescent="0.25">
      <c r="A22" s="11" t="s">
        <v>105</v>
      </c>
      <c r="B22" s="7">
        <v>260000</v>
      </c>
      <c r="C22" s="7">
        <v>127000</v>
      </c>
      <c r="D22" s="7">
        <v>41000</v>
      </c>
      <c r="E22" s="7">
        <v>10000</v>
      </c>
      <c r="F22" s="7">
        <v>21000</v>
      </c>
      <c r="G22" s="7">
        <v>55000</v>
      </c>
      <c r="H22" s="7">
        <v>132000</v>
      </c>
      <c r="I22" s="8">
        <v>35.421249720240397</v>
      </c>
      <c r="J22" s="8">
        <v>21.9441780874978</v>
      </c>
      <c r="K22" s="8">
        <v>40.953096812988598</v>
      </c>
      <c r="L22" s="8">
        <v>8.83577473405159</v>
      </c>
      <c r="M22" s="8">
        <v>11.5420934521297</v>
      </c>
      <c r="N22" s="8">
        <v>30.225811552870201</v>
      </c>
      <c r="O22" s="8">
        <v>86.962847869167604</v>
      </c>
      <c r="P22" s="7"/>
    </row>
    <row r="23" spans="1:16" x14ac:dyDescent="0.25">
      <c r="A23" s="11" t="s">
        <v>108</v>
      </c>
      <c r="B23" s="7">
        <v>262000</v>
      </c>
      <c r="C23" s="7">
        <v>128000</v>
      </c>
      <c r="D23" s="7">
        <v>41000</v>
      </c>
      <c r="E23" s="7">
        <v>12000</v>
      </c>
      <c r="F23" s="7">
        <v>19000</v>
      </c>
      <c r="G23" s="7">
        <v>56000</v>
      </c>
      <c r="H23" s="7">
        <v>134000</v>
      </c>
      <c r="I23" s="8">
        <v>35.666760608251302</v>
      </c>
      <c r="J23" s="8">
        <v>22.039383184769498</v>
      </c>
      <c r="K23" s="8">
        <v>41.5141539169677</v>
      </c>
      <c r="L23" s="8">
        <v>10.0659575732367</v>
      </c>
      <c r="M23" s="8">
        <v>10.6562879699957</v>
      </c>
      <c r="N23" s="8">
        <v>30.296807508156899</v>
      </c>
      <c r="O23" s="8">
        <v>87.489129084358296</v>
      </c>
      <c r="P23" s="7"/>
    </row>
    <row r="24" spans="1:16" x14ac:dyDescent="0.25">
      <c r="A24" s="11" t="s">
        <v>110</v>
      </c>
      <c r="B24" s="7">
        <v>266000</v>
      </c>
      <c r="C24" s="7">
        <v>132000</v>
      </c>
      <c r="D24" s="7">
        <v>43000</v>
      </c>
      <c r="E24" s="7">
        <v>12000</v>
      </c>
      <c r="F24" s="7">
        <v>23000</v>
      </c>
      <c r="G24" s="7">
        <v>54000</v>
      </c>
      <c r="H24" s="7">
        <v>134000</v>
      </c>
      <c r="I24" s="8">
        <v>36.134324789854297</v>
      </c>
      <c r="J24" s="8">
        <v>22.5897427089416</v>
      </c>
      <c r="K24" s="8">
        <v>42.945355355055298</v>
      </c>
      <c r="L24" s="8">
        <v>9.7505572836764607</v>
      </c>
      <c r="M24" s="8">
        <v>12.8253602177661</v>
      </c>
      <c r="N24" s="8">
        <v>29.3306561756912</v>
      </c>
      <c r="O24" s="8">
        <v>87.362930048851496</v>
      </c>
      <c r="P24" s="7"/>
    </row>
    <row r="25" spans="1:16" x14ac:dyDescent="0.25">
      <c r="A25" s="11" t="s">
        <v>111</v>
      </c>
      <c r="B25" s="7">
        <v>262000</v>
      </c>
      <c r="C25" s="7">
        <v>130000</v>
      </c>
      <c r="D25" s="7">
        <v>42000</v>
      </c>
      <c r="E25" s="7">
        <v>13000</v>
      </c>
      <c r="F25" s="7">
        <v>22000</v>
      </c>
      <c r="G25" s="7">
        <v>53000</v>
      </c>
      <c r="H25" s="7">
        <v>131000</v>
      </c>
      <c r="I25" s="8">
        <v>35.476889090675002</v>
      </c>
      <c r="J25" s="8">
        <v>22.3566099973755</v>
      </c>
      <c r="K25" s="8">
        <v>42.105945083968699</v>
      </c>
      <c r="L25" s="8">
        <v>11.3490200730391</v>
      </c>
      <c r="M25" s="8">
        <v>12.165841995151601</v>
      </c>
      <c r="N25" s="8">
        <v>28.6564713685366</v>
      </c>
      <c r="O25" s="8">
        <v>84.861378339639202</v>
      </c>
      <c r="P25" s="7"/>
    </row>
    <row r="26" spans="1:16" x14ac:dyDescent="0.25">
      <c r="A26" s="11" t="s">
        <v>112</v>
      </c>
      <c r="B26" s="7">
        <v>254000</v>
      </c>
      <c r="C26" s="7">
        <v>123000</v>
      </c>
      <c r="D26" s="7">
        <v>42000</v>
      </c>
      <c r="E26" s="9">
        <v>7000</v>
      </c>
      <c r="F26" s="7">
        <v>19000</v>
      </c>
      <c r="G26" s="7">
        <v>55000</v>
      </c>
      <c r="H26" s="7">
        <v>131000</v>
      </c>
      <c r="I26" s="8">
        <v>34.334564869309297</v>
      </c>
      <c r="J26" s="8">
        <v>21.011700485392801</v>
      </c>
      <c r="K26" s="8">
        <v>41.304326230566701</v>
      </c>
      <c r="L26" s="10">
        <v>6.0561650218137197</v>
      </c>
      <c r="M26" s="8">
        <v>10.358107846766799</v>
      </c>
      <c r="N26" s="8">
        <v>29.984996901534</v>
      </c>
      <c r="O26" s="8">
        <v>84.242482590417495</v>
      </c>
      <c r="P26" s="7" t="s">
        <v>329</v>
      </c>
    </row>
    <row r="27" spans="1:16" x14ac:dyDescent="0.25">
      <c r="A27" s="11" t="s">
        <v>115</v>
      </c>
      <c r="B27" s="7">
        <v>260000</v>
      </c>
      <c r="C27" s="7">
        <v>127000</v>
      </c>
      <c r="D27" s="7">
        <v>45000</v>
      </c>
      <c r="E27" s="9">
        <v>11000</v>
      </c>
      <c r="F27" s="7">
        <v>19000</v>
      </c>
      <c r="G27" s="7">
        <v>51000</v>
      </c>
      <c r="H27" s="7">
        <v>133000</v>
      </c>
      <c r="I27" s="8">
        <v>35.054364692770001</v>
      </c>
      <c r="J27" s="8">
        <v>21.7351799757705</v>
      </c>
      <c r="K27" s="8">
        <v>45.047774642309001</v>
      </c>
      <c r="L27" s="10">
        <v>9.1999966126669293</v>
      </c>
      <c r="M27" s="8">
        <v>10.595880360551201</v>
      </c>
      <c r="N27" s="8">
        <v>27.956773085866999</v>
      </c>
      <c r="O27" s="8">
        <v>84.730110916818802</v>
      </c>
      <c r="P27" s="7" t="s">
        <v>329</v>
      </c>
    </row>
    <row r="28" spans="1:16" x14ac:dyDescent="0.25">
      <c r="A28" s="11" t="s">
        <v>116</v>
      </c>
      <c r="B28" s="7">
        <v>263000</v>
      </c>
      <c r="C28" s="7">
        <v>134000</v>
      </c>
      <c r="D28" s="7">
        <v>47000</v>
      </c>
      <c r="E28" s="7">
        <v>15000</v>
      </c>
      <c r="F28" s="7">
        <v>19000</v>
      </c>
      <c r="G28" s="7">
        <v>53000</v>
      </c>
      <c r="H28" s="7">
        <v>130000</v>
      </c>
      <c r="I28" s="8">
        <v>35.463222651437498</v>
      </c>
      <c r="J28" s="8">
        <v>22.817145972514901</v>
      </c>
      <c r="K28" s="8">
        <v>46.129624511391</v>
      </c>
      <c r="L28" s="8">
        <v>12.461903149339699</v>
      </c>
      <c r="M28" s="8">
        <v>10.2587540817507</v>
      </c>
      <c r="N28" s="8">
        <v>29.020903046369099</v>
      </c>
      <c r="O28" s="8">
        <v>82.419311850338204</v>
      </c>
      <c r="P28" s="7"/>
    </row>
    <row r="29" spans="1:16" x14ac:dyDescent="0.25">
      <c r="A29" s="11" t="s">
        <v>117</v>
      </c>
      <c r="B29" s="7">
        <v>272000</v>
      </c>
      <c r="C29" s="7">
        <v>140000</v>
      </c>
      <c r="D29" s="7">
        <v>47000</v>
      </c>
      <c r="E29" s="7">
        <v>15000</v>
      </c>
      <c r="F29" s="7">
        <v>22000</v>
      </c>
      <c r="G29" s="7">
        <v>55000</v>
      </c>
      <c r="H29" s="7">
        <v>133000</v>
      </c>
      <c r="I29" s="8">
        <v>36.6051743804084</v>
      </c>
      <c r="J29" s="8">
        <v>23.8277668799008</v>
      </c>
      <c r="K29" s="8">
        <v>46.432539253374799</v>
      </c>
      <c r="L29" s="8">
        <v>12.941196410260799</v>
      </c>
      <c r="M29" s="8">
        <v>12.2599363676827</v>
      </c>
      <c r="N29" s="8">
        <v>29.753754536958599</v>
      </c>
      <c r="O29" s="8">
        <v>83.800605372682597</v>
      </c>
      <c r="P29" s="7"/>
    </row>
    <row r="30" spans="1:16" x14ac:dyDescent="0.25">
      <c r="A30" s="11" t="s">
        <v>119</v>
      </c>
      <c r="B30" s="7">
        <v>267000</v>
      </c>
      <c r="C30" s="7">
        <v>132000</v>
      </c>
      <c r="D30" s="7">
        <v>46000</v>
      </c>
      <c r="E30" s="7">
        <v>14000</v>
      </c>
      <c r="F30" s="7">
        <v>19000</v>
      </c>
      <c r="G30" s="7">
        <v>53000</v>
      </c>
      <c r="H30" s="7">
        <v>135000</v>
      </c>
      <c r="I30" s="8">
        <v>35.849428511663099</v>
      </c>
      <c r="J30" s="8">
        <v>22.589036842949199</v>
      </c>
      <c r="K30" s="8">
        <v>44.564089511913402</v>
      </c>
      <c r="L30" s="8">
        <v>12.177337894388399</v>
      </c>
      <c r="M30" s="8">
        <v>10.533704784258701</v>
      </c>
      <c r="N30" s="8">
        <v>29.005421218333201</v>
      </c>
      <c r="O30" s="8">
        <v>84.569487446256403</v>
      </c>
      <c r="P30" s="7"/>
    </row>
    <row r="31" spans="1:16" x14ac:dyDescent="0.25">
      <c r="A31" s="11" t="s">
        <v>127</v>
      </c>
      <c r="B31" s="7">
        <v>13000</v>
      </c>
      <c r="C31" s="7">
        <v>10000</v>
      </c>
      <c r="D31" s="7">
        <v>4000</v>
      </c>
      <c r="E31" s="9">
        <v>7000</v>
      </c>
      <c r="F31" s="7">
        <v>0</v>
      </c>
      <c r="G31" s="7">
        <v>-2000</v>
      </c>
      <c r="H31" s="7">
        <v>4000</v>
      </c>
      <c r="I31" s="8">
        <v>1.5148636423538</v>
      </c>
      <c r="J31" s="8">
        <v>1.5773363575563999</v>
      </c>
      <c r="K31" s="8">
        <v>3.2597632813467001</v>
      </c>
      <c r="L31" s="10">
        <v>6.1211728725746797</v>
      </c>
      <c r="M31" s="8">
        <v>0.175596937491902</v>
      </c>
      <c r="N31" s="8">
        <v>-0.97957568320080002</v>
      </c>
      <c r="O31" s="8">
        <v>0.32700485583890798</v>
      </c>
      <c r="P31" s="7" t="s">
        <v>329</v>
      </c>
    </row>
    <row r="32" spans="1:16" x14ac:dyDescent="0.25">
      <c r="A32" s="7"/>
      <c r="B32" s="7"/>
      <c r="C32" s="7"/>
      <c r="D32" s="7"/>
      <c r="E32" s="7"/>
      <c r="F32" s="7"/>
      <c r="G32" s="7"/>
      <c r="H32" s="7"/>
      <c r="I32" s="8"/>
      <c r="J32" s="8"/>
      <c r="K32" s="8"/>
      <c r="L32" s="8"/>
      <c r="M32" s="8"/>
      <c r="N32" s="8"/>
      <c r="O32" s="8"/>
      <c r="P32" s="7"/>
    </row>
    <row r="33" spans="1:16" ht="30" customHeight="1" x14ac:dyDescent="0.3">
      <c r="A33" s="3" t="s">
        <v>301</v>
      </c>
    </row>
    <row r="34" spans="1:16" ht="46.8" x14ac:dyDescent="0.3">
      <c r="A34" s="5" t="s">
        <v>76</v>
      </c>
      <c r="B34" s="6" t="s">
        <v>330</v>
      </c>
      <c r="C34" s="6" t="s">
        <v>331</v>
      </c>
      <c r="D34" s="6" t="s">
        <v>332</v>
      </c>
      <c r="E34" s="6" t="s">
        <v>333</v>
      </c>
      <c r="F34" s="6" t="s">
        <v>334</v>
      </c>
      <c r="G34" s="6" t="s">
        <v>335</v>
      </c>
      <c r="H34" s="6" t="s">
        <v>336</v>
      </c>
      <c r="I34" s="6" t="s">
        <v>337</v>
      </c>
      <c r="J34" s="6" t="s">
        <v>338</v>
      </c>
      <c r="K34" s="6" t="s">
        <v>339</v>
      </c>
      <c r="L34" s="6" t="s">
        <v>340</v>
      </c>
      <c r="M34" s="6" t="s">
        <v>341</v>
      </c>
      <c r="N34" s="6" t="s">
        <v>342</v>
      </c>
      <c r="O34" s="6" t="s">
        <v>343</v>
      </c>
      <c r="P34" s="6" t="s">
        <v>104</v>
      </c>
    </row>
    <row r="35" spans="1:16" x14ac:dyDescent="0.25">
      <c r="A35" s="11" t="s">
        <v>105</v>
      </c>
      <c r="B35" s="7">
        <v>343000</v>
      </c>
      <c r="C35" s="7">
        <v>185000</v>
      </c>
      <c r="D35" s="7">
        <v>43000</v>
      </c>
      <c r="E35" s="7">
        <v>27000</v>
      </c>
      <c r="F35" s="7">
        <v>38000</v>
      </c>
      <c r="G35" s="7">
        <v>77000</v>
      </c>
      <c r="H35" s="7">
        <v>159000</v>
      </c>
      <c r="I35" s="8">
        <v>44.647895381462902</v>
      </c>
      <c r="J35" s="8">
        <v>30.9375936664328</v>
      </c>
      <c r="K35" s="8">
        <v>46.351354258546102</v>
      </c>
      <c r="L35" s="8">
        <v>22.234516928158499</v>
      </c>
      <c r="M35" s="8">
        <v>19.9315886349534</v>
      </c>
      <c r="N35" s="8">
        <v>39.9875621890547</v>
      </c>
      <c r="O35" s="8">
        <v>92.273687027030206</v>
      </c>
      <c r="P35" s="7"/>
    </row>
    <row r="36" spans="1:16" x14ac:dyDescent="0.25">
      <c r="A36" s="11" t="s">
        <v>108</v>
      </c>
      <c r="B36" s="7">
        <v>342000</v>
      </c>
      <c r="C36" s="7">
        <v>184000</v>
      </c>
      <c r="D36" s="7">
        <v>42000</v>
      </c>
      <c r="E36" s="7">
        <v>25000</v>
      </c>
      <c r="F36" s="7">
        <v>40000</v>
      </c>
      <c r="G36" s="7">
        <v>76000</v>
      </c>
      <c r="H36" s="7">
        <v>158000</v>
      </c>
      <c r="I36" s="8">
        <v>44.3760528030191</v>
      </c>
      <c r="J36" s="8">
        <v>30.707913230986399</v>
      </c>
      <c r="K36" s="8">
        <v>45.651122030945899</v>
      </c>
      <c r="L36" s="8">
        <v>20.998809563175801</v>
      </c>
      <c r="M36" s="8">
        <v>20.668036731614698</v>
      </c>
      <c r="N36" s="8">
        <v>39.655847307686301</v>
      </c>
      <c r="O36" s="8">
        <v>91.661024011667294</v>
      </c>
      <c r="P36" s="7"/>
    </row>
    <row r="37" spans="1:16" x14ac:dyDescent="0.25">
      <c r="A37" s="11" t="s">
        <v>110</v>
      </c>
      <c r="B37" s="7">
        <v>345000</v>
      </c>
      <c r="C37" s="7">
        <v>184000</v>
      </c>
      <c r="D37" s="7">
        <v>39000</v>
      </c>
      <c r="E37" s="7">
        <v>30000</v>
      </c>
      <c r="F37" s="7">
        <v>41000</v>
      </c>
      <c r="G37" s="7">
        <v>73000</v>
      </c>
      <c r="H37" s="7">
        <v>161000</v>
      </c>
      <c r="I37" s="8">
        <v>44.673597826101002</v>
      </c>
      <c r="J37" s="8">
        <v>30.6809749510318</v>
      </c>
      <c r="K37" s="8">
        <v>42.321336429308602</v>
      </c>
      <c r="L37" s="8">
        <v>25.005792975603299</v>
      </c>
      <c r="M37" s="8">
        <v>21.249130601779299</v>
      </c>
      <c r="N37" s="8">
        <v>38.083992785128203</v>
      </c>
      <c r="O37" s="8">
        <v>92.868449985896902</v>
      </c>
      <c r="P37" s="7"/>
    </row>
    <row r="38" spans="1:16" x14ac:dyDescent="0.25">
      <c r="A38" s="11" t="s">
        <v>111</v>
      </c>
      <c r="B38" s="7">
        <v>346000</v>
      </c>
      <c r="C38" s="7">
        <v>182000</v>
      </c>
      <c r="D38" s="7">
        <v>42000</v>
      </c>
      <c r="E38" s="7">
        <v>26000</v>
      </c>
      <c r="F38" s="7">
        <v>44000</v>
      </c>
      <c r="G38" s="7">
        <v>71000</v>
      </c>
      <c r="H38" s="7">
        <v>164000</v>
      </c>
      <c r="I38" s="8">
        <v>44.729766413733401</v>
      </c>
      <c r="J38" s="8">
        <v>30.435414127585702</v>
      </c>
      <c r="K38" s="8">
        <v>44.703939608398201</v>
      </c>
      <c r="L38" s="8">
        <v>21.744210133819401</v>
      </c>
      <c r="M38" s="8">
        <v>22.535393668768101</v>
      </c>
      <c r="N38" s="8">
        <v>36.911409284107002</v>
      </c>
      <c r="O38" s="8">
        <v>93.761310273737294</v>
      </c>
      <c r="P38" s="7"/>
    </row>
    <row r="39" spans="1:16" x14ac:dyDescent="0.25">
      <c r="A39" s="11" t="s">
        <v>112</v>
      </c>
      <c r="B39" s="7">
        <v>342000</v>
      </c>
      <c r="C39" s="7">
        <v>178000</v>
      </c>
      <c r="D39" s="7">
        <v>44000</v>
      </c>
      <c r="E39" s="7">
        <v>25000</v>
      </c>
      <c r="F39" s="7">
        <v>39000</v>
      </c>
      <c r="G39" s="7">
        <v>70000</v>
      </c>
      <c r="H39" s="7">
        <v>164000</v>
      </c>
      <c r="I39" s="8">
        <v>44.086780196221603</v>
      </c>
      <c r="J39" s="8">
        <v>29.641001180763599</v>
      </c>
      <c r="K39" s="8">
        <v>46.769608890788597</v>
      </c>
      <c r="L39" s="8">
        <v>21.010530159072601</v>
      </c>
      <c r="M39" s="8">
        <v>20.209098849077801</v>
      </c>
      <c r="N39" s="8">
        <v>36.214223222097203</v>
      </c>
      <c r="O39" s="8">
        <v>93.404466105651494</v>
      </c>
      <c r="P39" s="7"/>
    </row>
    <row r="40" spans="1:16" x14ac:dyDescent="0.25">
      <c r="A40" s="11" t="s">
        <v>115</v>
      </c>
      <c r="B40" s="7">
        <v>335000</v>
      </c>
      <c r="C40" s="7">
        <v>170000</v>
      </c>
      <c r="D40" s="7">
        <v>43000</v>
      </c>
      <c r="E40" s="7">
        <v>25000</v>
      </c>
      <c r="F40" s="7">
        <v>34000</v>
      </c>
      <c r="G40" s="7">
        <v>68000</v>
      </c>
      <c r="H40" s="7">
        <v>165000</v>
      </c>
      <c r="I40" s="8">
        <v>43.166837462472103</v>
      </c>
      <c r="J40" s="8">
        <v>28.385324249709701</v>
      </c>
      <c r="K40" s="8">
        <v>46.0782120524538</v>
      </c>
      <c r="L40" s="8">
        <v>21.160956883729799</v>
      </c>
      <c r="M40" s="8">
        <v>17.605582949926799</v>
      </c>
      <c r="N40" s="8">
        <v>35.144688005913501</v>
      </c>
      <c r="O40" s="8">
        <v>93.416782305797099</v>
      </c>
      <c r="P40" s="7"/>
    </row>
    <row r="41" spans="1:16" x14ac:dyDescent="0.25">
      <c r="A41" s="11" t="s">
        <v>116</v>
      </c>
      <c r="B41" s="7">
        <v>340000</v>
      </c>
      <c r="C41" s="7">
        <v>174000</v>
      </c>
      <c r="D41" s="7">
        <v>46000</v>
      </c>
      <c r="E41" s="7">
        <v>22000</v>
      </c>
      <c r="F41" s="7">
        <v>34000</v>
      </c>
      <c r="G41" s="7">
        <v>70000</v>
      </c>
      <c r="H41" s="7">
        <v>166000</v>
      </c>
      <c r="I41" s="8">
        <v>43.693844748436</v>
      </c>
      <c r="J41" s="8">
        <v>28.9120169637938</v>
      </c>
      <c r="K41" s="8">
        <v>49.267992313653899</v>
      </c>
      <c r="L41" s="8">
        <v>18.622049865184199</v>
      </c>
      <c r="M41" s="8">
        <v>17.746691988203899</v>
      </c>
      <c r="N41" s="8">
        <v>36.658669483895501</v>
      </c>
      <c r="O41" s="8">
        <v>93.727394620905699</v>
      </c>
      <c r="P41" s="7"/>
    </row>
    <row r="42" spans="1:16" x14ac:dyDescent="0.25">
      <c r="A42" s="11" t="s">
        <v>117</v>
      </c>
      <c r="B42" s="7">
        <v>345000</v>
      </c>
      <c r="C42" s="7">
        <v>180000</v>
      </c>
      <c r="D42" s="7">
        <v>46000</v>
      </c>
      <c r="E42" s="7">
        <v>23000</v>
      </c>
      <c r="F42" s="7">
        <v>37000</v>
      </c>
      <c r="G42" s="7">
        <v>75000</v>
      </c>
      <c r="H42" s="7">
        <v>165000</v>
      </c>
      <c r="I42" s="8">
        <v>44.211675143829602</v>
      </c>
      <c r="J42" s="8">
        <v>29.971843915841099</v>
      </c>
      <c r="K42" s="8">
        <v>48.4220208705581</v>
      </c>
      <c r="L42" s="8">
        <v>18.814394255656701</v>
      </c>
      <c r="M42" s="8">
        <v>18.830588863337699</v>
      </c>
      <c r="N42" s="8">
        <v>39.141795317558604</v>
      </c>
      <c r="O42" s="8">
        <v>92.192814834324295</v>
      </c>
      <c r="P42" s="7"/>
    </row>
    <row r="43" spans="1:16" x14ac:dyDescent="0.25">
      <c r="A43" s="11" t="s">
        <v>119</v>
      </c>
      <c r="B43" s="7">
        <v>349000</v>
      </c>
      <c r="C43" s="7">
        <v>185000</v>
      </c>
      <c r="D43" s="7">
        <v>52000</v>
      </c>
      <c r="E43" s="7">
        <v>24000</v>
      </c>
      <c r="F43" s="7">
        <v>38000</v>
      </c>
      <c r="G43" s="7">
        <v>72000</v>
      </c>
      <c r="H43" s="7">
        <v>164000</v>
      </c>
      <c r="I43" s="8">
        <v>44.696861078396203</v>
      </c>
      <c r="J43" s="8">
        <v>30.765395743351402</v>
      </c>
      <c r="K43" s="8">
        <v>54.713785231086497</v>
      </c>
      <c r="L43" s="8">
        <v>19.718180066517501</v>
      </c>
      <c r="M43" s="8">
        <v>19.363293387731702</v>
      </c>
      <c r="N43" s="8">
        <v>37.379540979507603</v>
      </c>
      <c r="O43" s="8">
        <v>91.420641069229006</v>
      </c>
      <c r="P43" s="7"/>
    </row>
    <row r="44" spans="1:16" x14ac:dyDescent="0.25">
      <c r="A44" s="11" t="s">
        <v>127</v>
      </c>
      <c r="B44" s="7">
        <v>7000</v>
      </c>
      <c r="C44" s="7">
        <v>7000</v>
      </c>
      <c r="D44" s="7">
        <v>8000</v>
      </c>
      <c r="E44" s="7">
        <v>-2000</v>
      </c>
      <c r="F44" s="7">
        <v>-1000</v>
      </c>
      <c r="G44" s="7">
        <v>2000</v>
      </c>
      <c r="H44" s="7">
        <v>0</v>
      </c>
      <c r="I44" s="8">
        <v>0.61008088217459999</v>
      </c>
      <c r="J44" s="8">
        <v>1.1243945625878</v>
      </c>
      <c r="K44" s="8">
        <v>7.9441763402978998</v>
      </c>
      <c r="L44" s="8">
        <v>-1.2923500925550999</v>
      </c>
      <c r="M44" s="8">
        <v>-0.84580546134609902</v>
      </c>
      <c r="N44" s="8">
        <v>1.1653177574103999</v>
      </c>
      <c r="O44" s="8">
        <v>-1.9838250364224901</v>
      </c>
      <c r="P44" s="7" t="s">
        <v>126</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6"/>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344</v>
      </c>
    </row>
    <row r="2" spans="1:11" x14ac:dyDescent="0.25">
      <c r="A2" t="s">
        <v>143</v>
      </c>
    </row>
    <row r="3" spans="1:11" ht="30" customHeight="1" x14ac:dyDescent="0.3">
      <c r="A3" s="3" t="s">
        <v>69</v>
      </c>
    </row>
    <row r="4" spans="1:11" x14ac:dyDescent="0.25">
      <c r="A4" t="s">
        <v>144</v>
      </c>
    </row>
    <row r="5" spans="1:11" x14ac:dyDescent="0.25">
      <c r="A5" t="s">
        <v>145</v>
      </c>
    </row>
    <row r="6" spans="1:11" x14ac:dyDescent="0.25">
      <c r="A6" t="s">
        <v>345</v>
      </c>
    </row>
    <row r="7" spans="1:11" x14ac:dyDescent="0.25">
      <c r="A7" t="s">
        <v>346</v>
      </c>
    </row>
    <row r="8" spans="1:11" ht="30" customHeight="1" x14ac:dyDescent="0.3">
      <c r="A8" s="3" t="s">
        <v>347</v>
      </c>
    </row>
    <row r="9" spans="1:11" ht="78" x14ac:dyDescent="0.3">
      <c r="A9" s="5" t="s">
        <v>76</v>
      </c>
      <c r="B9" s="6" t="s">
        <v>350</v>
      </c>
      <c r="C9" s="6" t="s">
        <v>351</v>
      </c>
      <c r="D9" s="6" t="s">
        <v>352</v>
      </c>
      <c r="E9" s="6" t="s">
        <v>203</v>
      </c>
      <c r="F9" s="6" t="s">
        <v>353</v>
      </c>
      <c r="G9" s="6" t="s">
        <v>354</v>
      </c>
      <c r="H9" s="6" t="s">
        <v>355</v>
      </c>
      <c r="I9" s="6" t="s">
        <v>356</v>
      </c>
      <c r="J9" s="6" t="s">
        <v>357</v>
      </c>
      <c r="K9" s="6" t="s">
        <v>104</v>
      </c>
    </row>
    <row r="10" spans="1:11" x14ac:dyDescent="0.25">
      <c r="A10" s="11" t="s">
        <v>105</v>
      </c>
      <c r="B10" s="7">
        <v>878000</v>
      </c>
      <c r="C10" s="7">
        <v>770000</v>
      </c>
      <c r="D10" s="7">
        <v>104000</v>
      </c>
      <c r="E10" s="9">
        <v>4000</v>
      </c>
      <c r="F10" s="7">
        <v>677000</v>
      </c>
      <c r="G10" s="7">
        <v>198000</v>
      </c>
      <c r="H10" s="7">
        <v>23000</v>
      </c>
      <c r="I10" s="7">
        <v>40000</v>
      </c>
      <c r="J10" s="8">
        <v>5.1371607363748799</v>
      </c>
      <c r="K10" s="7" t="s">
        <v>358</v>
      </c>
    </row>
    <row r="11" spans="1:11" x14ac:dyDescent="0.25">
      <c r="A11" s="11" t="s">
        <v>108</v>
      </c>
      <c r="B11" s="7">
        <v>880000</v>
      </c>
      <c r="C11" s="7">
        <v>775000</v>
      </c>
      <c r="D11" s="7">
        <v>99000</v>
      </c>
      <c r="E11" s="9">
        <v>6000</v>
      </c>
      <c r="F11" s="7">
        <v>678000</v>
      </c>
      <c r="G11" s="7">
        <v>199000</v>
      </c>
      <c r="H11" s="7">
        <v>20000</v>
      </c>
      <c r="I11" s="7">
        <v>46000</v>
      </c>
      <c r="J11" s="8">
        <v>5.9421022626138598</v>
      </c>
      <c r="K11" s="7" t="s">
        <v>358</v>
      </c>
    </row>
    <row r="12" spans="1:11" x14ac:dyDescent="0.25">
      <c r="A12" s="11" t="s">
        <v>110</v>
      </c>
      <c r="B12" s="7">
        <v>876000</v>
      </c>
      <c r="C12" s="7">
        <v>770000</v>
      </c>
      <c r="D12" s="7">
        <v>101000</v>
      </c>
      <c r="E12" s="9">
        <v>4000</v>
      </c>
      <c r="F12" s="7">
        <v>669000</v>
      </c>
      <c r="G12" s="7">
        <v>204000</v>
      </c>
      <c r="H12" s="7">
        <v>21000</v>
      </c>
      <c r="I12" s="7">
        <v>39000</v>
      </c>
      <c r="J12" s="8">
        <v>5.0950879558720201</v>
      </c>
      <c r="K12" s="7" t="s">
        <v>358</v>
      </c>
    </row>
    <row r="13" spans="1:11" x14ac:dyDescent="0.25">
      <c r="A13" s="11" t="s">
        <v>111</v>
      </c>
      <c r="B13" s="7">
        <v>886000</v>
      </c>
      <c r="C13" s="7">
        <v>768000</v>
      </c>
      <c r="D13" s="7">
        <v>114000</v>
      </c>
      <c r="E13" s="9">
        <v>4000</v>
      </c>
      <c r="F13" s="7">
        <v>680000</v>
      </c>
      <c r="G13" s="7">
        <v>204000</v>
      </c>
      <c r="H13" s="7">
        <v>25000</v>
      </c>
      <c r="I13" s="7">
        <v>40000</v>
      </c>
      <c r="J13" s="8">
        <v>5.1585917077184202</v>
      </c>
      <c r="K13" s="7" t="s">
        <v>358</v>
      </c>
    </row>
    <row r="14" spans="1:11" x14ac:dyDescent="0.25">
      <c r="A14" s="11" t="s">
        <v>112</v>
      </c>
      <c r="B14" s="7">
        <v>898000</v>
      </c>
      <c r="C14" s="7">
        <v>775000</v>
      </c>
      <c r="D14" s="7">
        <v>117000</v>
      </c>
      <c r="E14" s="9">
        <v>5000</v>
      </c>
      <c r="F14" s="7">
        <v>685000</v>
      </c>
      <c r="G14" s="7">
        <v>210000</v>
      </c>
      <c r="H14" s="7">
        <v>27000</v>
      </c>
      <c r="I14" s="7">
        <v>38000</v>
      </c>
      <c r="J14" s="8">
        <v>4.8872068920593996</v>
      </c>
      <c r="K14" s="7" t="s">
        <v>358</v>
      </c>
    </row>
    <row r="15" spans="1:11" x14ac:dyDescent="0.25">
      <c r="A15" s="11" t="s">
        <v>115</v>
      </c>
      <c r="B15" s="7">
        <v>904000</v>
      </c>
      <c r="C15" s="7">
        <v>784000</v>
      </c>
      <c r="D15" s="7">
        <v>115000</v>
      </c>
      <c r="E15" s="9">
        <v>4000</v>
      </c>
      <c r="F15" s="7">
        <v>687000</v>
      </c>
      <c r="G15" s="7">
        <v>215000</v>
      </c>
      <c r="H15" s="7">
        <v>30000</v>
      </c>
      <c r="I15" s="7">
        <v>41000</v>
      </c>
      <c r="J15" s="8">
        <v>5.16655215183774</v>
      </c>
      <c r="K15" s="7" t="s">
        <v>358</v>
      </c>
    </row>
    <row r="16" spans="1:11" x14ac:dyDescent="0.25">
      <c r="A16" s="11" t="s">
        <v>116</v>
      </c>
      <c r="B16" s="7">
        <v>901000</v>
      </c>
      <c r="C16" s="7">
        <v>775000</v>
      </c>
      <c r="D16" s="7">
        <v>123000</v>
      </c>
      <c r="E16" s="9">
        <v>3000</v>
      </c>
      <c r="F16" s="7">
        <v>691000</v>
      </c>
      <c r="G16" s="7">
        <v>209000</v>
      </c>
      <c r="H16" s="7">
        <v>27000</v>
      </c>
      <c r="I16" s="7">
        <v>37000</v>
      </c>
      <c r="J16" s="8">
        <v>4.7738985246565804</v>
      </c>
      <c r="K16" s="7" t="s">
        <v>358</v>
      </c>
    </row>
    <row r="17" spans="1:11" x14ac:dyDescent="0.25">
      <c r="A17" s="11" t="s">
        <v>117</v>
      </c>
      <c r="B17" s="7">
        <v>891000</v>
      </c>
      <c r="C17" s="7">
        <v>773000</v>
      </c>
      <c r="D17" s="7">
        <v>114000</v>
      </c>
      <c r="E17" s="9">
        <v>4000</v>
      </c>
      <c r="F17" s="7">
        <v>682000</v>
      </c>
      <c r="G17" s="7">
        <v>207000</v>
      </c>
      <c r="H17" s="7">
        <v>24000</v>
      </c>
      <c r="I17" s="7">
        <v>34000</v>
      </c>
      <c r="J17" s="8">
        <v>4.4481333379875396</v>
      </c>
      <c r="K17" s="7" t="s">
        <v>358</v>
      </c>
    </row>
    <row r="18" spans="1:11" x14ac:dyDescent="0.25">
      <c r="A18" s="11" t="s">
        <v>119</v>
      </c>
      <c r="B18" s="7">
        <v>896000</v>
      </c>
      <c r="C18" s="7">
        <v>776000</v>
      </c>
      <c r="D18" s="7">
        <v>114000</v>
      </c>
      <c r="E18" s="9">
        <v>6000</v>
      </c>
      <c r="F18" s="7">
        <v>699000</v>
      </c>
      <c r="G18" s="7">
        <v>194000</v>
      </c>
      <c r="H18" s="7">
        <v>21000</v>
      </c>
      <c r="I18" s="7">
        <v>34000</v>
      </c>
      <c r="J18" s="8">
        <v>4.3740575096343504</v>
      </c>
      <c r="K18" s="7" t="s">
        <v>358</v>
      </c>
    </row>
    <row r="19" spans="1:11" x14ac:dyDescent="0.25">
      <c r="A19" s="11" t="s">
        <v>127</v>
      </c>
      <c r="B19" s="7">
        <v>-2000</v>
      </c>
      <c r="C19" s="7">
        <v>1000</v>
      </c>
      <c r="D19" s="7">
        <v>-3000</v>
      </c>
      <c r="E19" s="9">
        <v>0</v>
      </c>
      <c r="F19" s="7">
        <v>14000</v>
      </c>
      <c r="G19" s="7">
        <v>-15000</v>
      </c>
      <c r="H19" s="7">
        <v>-7000</v>
      </c>
      <c r="I19" s="7">
        <v>-4000</v>
      </c>
      <c r="J19" s="8">
        <v>-0.51314938242504904</v>
      </c>
      <c r="K19" s="7" t="s">
        <v>358</v>
      </c>
    </row>
    <row r="20" spans="1:11" x14ac:dyDescent="0.25">
      <c r="A20" s="7"/>
      <c r="B20" s="7"/>
      <c r="C20" s="7"/>
      <c r="D20" s="7"/>
      <c r="E20" s="7"/>
      <c r="F20" s="7"/>
      <c r="G20" s="7"/>
      <c r="H20" s="7"/>
      <c r="I20" s="7"/>
      <c r="J20" s="8"/>
      <c r="K20" s="7"/>
    </row>
    <row r="21" spans="1:11" ht="30" customHeight="1" x14ac:dyDescent="0.3">
      <c r="A21" s="3" t="s">
        <v>348</v>
      </c>
    </row>
    <row r="22" spans="1:11" ht="78" x14ac:dyDescent="0.3">
      <c r="A22" s="5" t="s">
        <v>76</v>
      </c>
      <c r="B22" s="6" t="s">
        <v>359</v>
      </c>
      <c r="C22" s="6" t="s">
        <v>360</v>
      </c>
      <c r="D22" s="6" t="s">
        <v>361</v>
      </c>
      <c r="E22" s="6" t="s">
        <v>362</v>
      </c>
      <c r="F22" s="6" t="s">
        <v>363</v>
      </c>
      <c r="G22" s="6" t="s">
        <v>364</v>
      </c>
      <c r="H22" s="6" t="s">
        <v>365</v>
      </c>
      <c r="I22" s="6" t="s">
        <v>366</v>
      </c>
      <c r="J22" s="6" t="s">
        <v>367</v>
      </c>
      <c r="K22" s="6" t="s">
        <v>104</v>
      </c>
    </row>
    <row r="23" spans="1:11" x14ac:dyDescent="0.25">
      <c r="A23" s="11" t="s">
        <v>105</v>
      </c>
      <c r="B23" s="7">
        <v>458000</v>
      </c>
      <c r="C23" s="7">
        <v>380000</v>
      </c>
      <c r="D23" s="7">
        <v>77000</v>
      </c>
      <c r="E23" s="9">
        <v>1000</v>
      </c>
      <c r="F23" s="7">
        <v>408000</v>
      </c>
      <c r="G23" s="7">
        <v>49000</v>
      </c>
      <c r="H23" s="7">
        <v>10000</v>
      </c>
      <c r="I23" s="7">
        <v>9000</v>
      </c>
      <c r="J23" s="8">
        <v>2.4877337432614599</v>
      </c>
      <c r="K23" s="7" t="s">
        <v>358</v>
      </c>
    </row>
    <row r="24" spans="1:11" x14ac:dyDescent="0.25">
      <c r="A24" s="11" t="s">
        <v>108</v>
      </c>
      <c r="B24" s="7">
        <v>457000</v>
      </c>
      <c r="C24" s="7">
        <v>382000</v>
      </c>
      <c r="D24" s="7">
        <v>73000</v>
      </c>
      <c r="E24" s="9">
        <v>3000</v>
      </c>
      <c r="F24" s="7">
        <v>407000</v>
      </c>
      <c r="G24" s="7">
        <v>48000</v>
      </c>
      <c r="H24" s="7">
        <v>9000</v>
      </c>
      <c r="I24" s="7">
        <v>12000</v>
      </c>
      <c r="J24" s="8">
        <v>3.1743040012565298</v>
      </c>
      <c r="K24" s="7" t="s">
        <v>358</v>
      </c>
    </row>
    <row r="25" spans="1:11" x14ac:dyDescent="0.25">
      <c r="A25" s="11" t="s">
        <v>110</v>
      </c>
      <c r="B25" s="7">
        <v>455000</v>
      </c>
      <c r="C25" s="7">
        <v>380000</v>
      </c>
      <c r="D25" s="7">
        <v>72000</v>
      </c>
      <c r="E25" s="9">
        <v>2000</v>
      </c>
      <c r="F25" s="7">
        <v>401000</v>
      </c>
      <c r="G25" s="7">
        <v>52000</v>
      </c>
      <c r="H25" s="7">
        <v>11000</v>
      </c>
      <c r="I25" s="7">
        <v>12000</v>
      </c>
      <c r="J25" s="8">
        <v>3.14391011992072</v>
      </c>
      <c r="K25" s="7" t="s">
        <v>358</v>
      </c>
    </row>
    <row r="26" spans="1:11" x14ac:dyDescent="0.25">
      <c r="A26" s="11" t="s">
        <v>111</v>
      </c>
      <c r="B26" s="7">
        <v>464000</v>
      </c>
      <c r="C26" s="7">
        <v>376000</v>
      </c>
      <c r="D26" s="7">
        <v>86000</v>
      </c>
      <c r="E26" s="9">
        <v>2000</v>
      </c>
      <c r="F26" s="7">
        <v>414000</v>
      </c>
      <c r="G26" s="7">
        <v>49000</v>
      </c>
      <c r="H26" s="7">
        <v>12000</v>
      </c>
      <c r="I26" s="7">
        <v>15000</v>
      </c>
      <c r="J26" s="8">
        <v>4.0311581969719104</v>
      </c>
      <c r="K26" s="7" t="s">
        <v>358</v>
      </c>
    </row>
    <row r="27" spans="1:11" x14ac:dyDescent="0.25">
      <c r="A27" s="11" t="s">
        <v>112</v>
      </c>
      <c r="B27" s="7">
        <v>471000</v>
      </c>
      <c r="C27" s="7">
        <v>381000</v>
      </c>
      <c r="D27" s="7">
        <v>87000</v>
      </c>
      <c r="E27" s="9">
        <v>2000</v>
      </c>
      <c r="F27" s="7">
        <v>414000</v>
      </c>
      <c r="G27" s="7">
        <v>56000</v>
      </c>
      <c r="H27" s="7">
        <v>14000</v>
      </c>
      <c r="I27" s="7">
        <v>14000</v>
      </c>
      <c r="J27" s="8">
        <v>3.6756819129490701</v>
      </c>
      <c r="K27" s="7" t="s">
        <v>358</v>
      </c>
    </row>
    <row r="28" spans="1:11" x14ac:dyDescent="0.25">
      <c r="A28" s="11" t="s">
        <v>115</v>
      </c>
      <c r="B28" s="7">
        <v>471000</v>
      </c>
      <c r="C28" s="7">
        <v>384000</v>
      </c>
      <c r="D28" s="7">
        <v>85000</v>
      </c>
      <c r="E28" s="9">
        <v>2000</v>
      </c>
      <c r="F28" s="7">
        <v>411000</v>
      </c>
      <c r="G28" s="7">
        <v>59000</v>
      </c>
      <c r="H28" s="7">
        <v>15000</v>
      </c>
      <c r="I28" s="7">
        <v>18000</v>
      </c>
      <c r="J28" s="8">
        <v>4.7332143275958698</v>
      </c>
      <c r="K28" s="7" t="s">
        <v>358</v>
      </c>
    </row>
    <row r="29" spans="1:11" x14ac:dyDescent="0.25">
      <c r="A29" s="11" t="s">
        <v>116</v>
      </c>
      <c r="B29" s="7">
        <v>467000</v>
      </c>
      <c r="C29" s="7">
        <v>374000</v>
      </c>
      <c r="D29" s="7">
        <v>92000</v>
      </c>
      <c r="E29" s="9">
        <v>2000</v>
      </c>
      <c r="F29" s="7">
        <v>412000</v>
      </c>
      <c r="G29" s="7">
        <v>54000</v>
      </c>
      <c r="H29" s="7">
        <v>13000</v>
      </c>
      <c r="I29" s="7">
        <v>18000</v>
      </c>
      <c r="J29" s="8">
        <v>4.70745029612244</v>
      </c>
      <c r="K29" s="7" t="s">
        <v>358</v>
      </c>
    </row>
    <row r="30" spans="1:11" x14ac:dyDescent="0.25">
      <c r="A30" s="11" t="s">
        <v>117</v>
      </c>
      <c r="B30" s="7">
        <v>463000</v>
      </c>
      <c r="C30" s="7">
        <v>377000</v>
      </c>
      <c r="D30" s="7">
        <v>85000</v>
      </c>
      <c r="E30" s="9">
        <v>1000</v>
      </c>
      <c r="F30" s="7">
        <v>409000</v>
      </c>
      <c r="G30" s="7">
        <v>53000</v>
      </c>
      <c r="H30" s="7">
        <v>12000</v>
      </c>
      <c r="I30" s="7">
        <v>16000</v>
      </c>
      <c r="J30" s="8">
        <v>4.3346322286975401</v>
      </c>
      <c r="K30" s="7" t="s">
        <v>358</v>
      </c>
    </row>
    <row r="31" spans="1:11" x14ac:dyDescent="0.25">
      <c r="A31" s="11" t="s">
        <v>119</v>
      </c>
      <c r="B31" s="7">
        <v>469000</v>
      </c>
      <c r="C31" s="7">
        <v>381000</v>
      </c>
      <c r="D31" s="7">
        <v>86000</v>
      </c>
      <c r="E31" s="9">
        <v>2000</v>
      </c>
      <c r="F31" s="7">
        <v>420000</v>
      </c>
      <c r="G31" s="7">
        <v>48000</v>
      </c>
      <c r="H31" s="7">
        <v>10000</v>
      </c>
      <c r="I31" s="7">
        <v>19000</v>
      </c>
      <c r="J31" s="8">
        <v>4.9747679517560099</v>
      </c>
      <c r="K31" s="7" t="s">
        <v>358</v>
      </c>
    </row>
    <row r="32" spans="1:11" x14ac:dyDescent="0.25">
      <c r="A32" s="11" t="s">
        <v>127</v>
      </c>
      <c r="B32" s="7">
        <v>-2000</v>
      </c>
      <c r="C32" s="7">
        <v>0</v>
      </c>
      <c r="D32" s="7">
        <v>-2000</v>
      </c>
      <c r="E32" s="9">
        <v>0</v>
      </c>
      <c r="F32" s="7">
        <v>6000</v>
      </c>
      <c r="G32" s="7">
        <v>-8000</v>
      </c>
      <c r="H32" s="7">
        <v>-4000</v>
      </c>
      <c r="I32" s="7">
        <v>5000</v>
      </c>
      <c r="J32" s="8">
        <v>1.2990860388069401</v>
      </c>
      <c r="K32" s="7" t="s">
        <v>358</v>
      </c>
    </row>
    <row r="33" spans="1:11" x14ac:dyDescent="0.25">
      <c r="A33" s="7"/>
      <c r="B33" s="7"/>
      <c r="C33" s="7"/>
      <c r="D33" s="7"/>
      <c r="E33" s="7"/>
      <c r="F33" s="7"/>
      <c r="G33" s="7"/>
      <c r="H33" s="7"/>
      <c r="I33" s="7"/>
      <c r="J33" s="8"/>
      <c r="K33" s="7"/>
    </row>
    <row r="34" spans="1:11" ht="30" customHeight="1" x14ac:dyDescent="0.3">
      <c r="A34" s="3" t="s">
        <v>349</v>
      </c>
    </row>
    <row r="35" spans="1:11" ht="78" x14ac:dyDescent="0.3">
      <c r="A35" s="5" t="s">
        <v>76</v>
      </c>
      <c r="B35" s="6" t="s">
        <v>368</v>
      </c>
      <c r="C35" s="6" t="s">
        <v>369</v>
      </c>
      <c r="D35" s="6" t="s">
        <v>370</v>
      </c>
      <c r="E35" s="6" t="s">
        <v>371</v>
      </c>
      <c r="F35" s="6" t="s">
        <v>372</v>
      </c>
      <c r="G35" s="6" t="s">
        <v>373</v>
      </c>
      <c r="H35" s="6" t="s">
        <v>374</v>
      </c>
      <c r="I35" s="6" t="s">
        <v>375</v>
      </c>
      <c r="J35" s="6" t="s">
        <v>376</v>
      </c>
      <c r="K35" s="6" t="s">
        <v>104</v>
      </c>
    </row>
    <row r="36" spans="1:11" x14ac:dyDescent="0.25">
      <c r="A36" s="11" t="s">
        <v>105</v>
      </c>
      <c r="B36" s="7">
        <v>420000</v>
      </c>
      <c r="C36" s="7">
        <v>390000</v>
      </c>
      <c r="D36" s="7">
        <v>28000</v>
      </c>
      <c r="E36" s="9">
        <v>2000</v>
      </c>
      <c r="F36" s="7">
        <v>269000</v>
      </c>
      <c r="G36" s="7">
        <v>149000</v>
      </c>
      <c r="H36" s="7">
        <v>12000</v>
      </c>
      <c r="I36" s="7">
        <v>30000</v>
      </c>
      <c r="J36" s="8">
        <v>7.7199618171740596</v>
      </c>
      <c r="K36" s="7" t="s">
        <v>358</v>
      </c>
    </row>
    <row r="37" spans="1:11" x14ac:dyDescent="0.25">
      <c r="A37" s="11" t="s">
        <v>108</v>
      </c>
      <c r="B37" s="7">
        <v>423000</v>
      </c>
      <c r="C37" s="7">
        <v>393000</v>
      </c>
      <c r="D37" s="7">
        <v>26000</v>
      </c>
      <c r="E37" s="9">
        <v>3000</v>
      </c>
      <c r="F37" s="7">
        <v>271000</v>
      </c>
      <c r="G37" s="7">
        <v>151000</v>
      </c>
      <c r="H37" s="7">
        <v>11000</v>
      </c>
      <c r="I37" s="7">
        <v>34000</v>
      </c>
      <c r="J37" s="8">
        <v>8.6304612591630203</v>
      </c>
      <c r="K37" s="7" t="s">
        <v>358</v>
      </c>
    </row>
    <row r="38" spans="1:11" x14ac:dyDescent="0.25">
      <c r="A38" s="11" t="s">
        <v>110</v>
      </c>
      <c r="B38" s="7">
        <v>421000</v>
      </c>
      <c r="C38" s="7">
        <v>389000</v>
      </c>
      <c r="D38" s="7">
        <v>29000</v>
      </c>
      <c r="E38" s="9">
        <v>2000</v>
      </c>
      <c r="F38" s="7">
        <v>268000</v>
      </c>
      <c r="G38" s="7">
        <v>151000</v>
      </c>
      <c r="H38" s="7">
        <v>11000</v>
      </c>
      <c r="I38" s="7">
        <v>27000</v>
      </c>
      <c r="J38" s="8">
        <v>7.0015384891984702</v>
      </c>
      <c r="K38" s="7" t="s">
        <v>358</v>
      </c>
    </row>
    <row r="39" spans="1:11" x14ac:dyDescent="0.25">
      <c r="A39" s="11" t="s">
        <v>111</v>
      </c>
      <c r="B39" s="7">
        <v>422000</v>
      </c>
      <c r="C39" s="7">
        <v>392000</v>
      </c>
      <c r="D39" s="7">
        <v>28000</v>
      </c>
      <c r="E39" s="9">
        <v>2000</v>
      </c>
      <c r="F39" s="7">
        <v>266000</v>
      </c>
      <c r="G39" s="7">
        <v>155000</v>
      </c>
      <c r="H39" s="7">
        <v>13000</v>
      </c>
      <c r="I39" s="7">
        <v>24000</v>
      </c>
      <c r="J39" s="8">
        <v>6.2404493980729097</v>
      </c>
      <c r="K39" s="7" t="s">
        <v>358</v>
      </c>
    </row>
    <row r="40" spans="1:11" x14ac:dyDescent="0.25">
      <c r="A40" s="11" t="s">
        <v>112</v>
      </c>
      <c r="B40" s="7">
        <v>426000</v>
      </c>
      <c r="C40" s="7">
        <v>394000</v>
      </c>
      <c r="D40" s="7">
        <v>30000</v>
      </c>
      <c r="E40" s="9">
        <v>3000</v>
      </c>
      <c r="F40" s="7">
        <v>271000</v>
      </c>
      <c r="G40" s="7">
        <v>154000</v>
      </c>
      <c r="H40" s="7">
        <v>14000</v>
      </c>
      <c r="I40" s="7">
        <v>24000</v>
      </c>
      <c r="J40" s="8">
        <v>6.05987531475916</v>
      </c>
      <c r="K40" s="7" t="s">
        <v>358</v>
      </c>
    </row>
    <row r="41" spans="1:11" x14ac:dyDescent="0.25">
      <c r="A41" s="11" t="s">
        <v>115</v>
      </c>
      <c r="B41" s="7">
        <v>433000</v>
      </c>
      <c r="C41" s="7">
        <v>401000</v>
      </c>
      <c r="D41" s="7">
        <v>30000</v>
      </c>
      <c r="E41" s="9">
        <v>2000</v>
      </c>
      <c r="F41" s="7">
        <v>276000</v>
      </c>
      <c r="G41" s="7">
        <v>156000</v>
      </c>
      <c r="H41" s="7">
        <v>15000</v>
      </c>
      <c r="I41" s="7">
        <v>22000</v>
      </c>
      <c r="J41" s="8">
        <v>5.5815079329430501</v>
      </c>
      <c r="K41" s="7" t="s">
        <v>358</v>
      </c>
    </row>
    <row r="42" spans="1:11" x14ac:dyDescent="0.25">
      <c r="A42" s="11" t="s">
        <v>116</v>
      </c>
      <c r="B42" s="7">
        <v>434000</v>
      </c>
      <c r="C42" s="7">
        <v>401000</v>
      </c>
      <c r="D42" s="7">
        <v>31000</v>
      </c>
      <c r="E42" s="9">
        <v>2000</v>
      </c>
      <c r="F42" s="7">
        <v>279000</v>
      </c>
      <c r="G42" s="7">
        <v>154000</v>
      </c>
      <c r="H42" s="7">
        <v>14000</v>
      </c>
      <c r="I42" s="7">
        <v>19000</v>
      </c>
      <c r="J42" s="8">
        <v>4.83576392262977</v>
      </c>
      <c r="K42" s="7" t="s">
        <v>358</v>
      </c>
    </row>
    <row r="43" spans="1:11" x14ac:dyDescent="0.25">
      <c r="A43" s="11" t="s">
        <v>117</v>
      </c>
      <c r="B43" s="7">
        <v>428000</v>
      </c>
      <c r="C43" s="7">
        <v>397000</v>
      </c>
      <c r="D43" s="7">
        <v>29000</v>
      </c>
      <c r="E43" s="9">
        <v>2000</v>
      </c>
      <c r="F43" s="7">
        <v>274000</v>
      </c>
      <c r="G43" s="7">
        <v>153000</v>
      </c>
      <c r="H43" s="7">
        <v>12000</v>
      </c>
      <c r="I43" s="7">
        <v>18000</v>
      </c>
      <c r="J43" s="8">
        <v>4.5560470711666401</v>
      </c>
      <c r="K43" s="7" t="s">
        <v>358</v>
      </c>
    </row>
    <row r="44" spans="1:11" x14ac:dyDescent="0.25">
      <c r="A44" s="11" t="s">
        <v>119</v>
      </c>
      <c r="B44" s="7">
        <v>427000</v>
      </c>
      <c r="C44" s="7">
        <v>395000</v>
      </c>
      <c r="D44" s="7">
        <v>29000</v>
      </c>
      <c r="E44" s="9">
        <v>3000</v>
      </c>
      <c r="F44" s="7">
        <v>279000</v>
      </c>
      <c r="G44" s="7">
        <v>147000</v>
      </c>
      <c r="H44" s="7">
        <v>10000</v>
      </c>
      <c r="I44" s="7">
        <v>15000</v>
      </c>
      <c r="J44" s="8">
        <v>3.7942589670395899</v>
      </c>
      <c r="K44" s="7" t="s">
        <v>358</v>
      </c>
    </row>
    <row r="45" spans="1:11" x14ac:dyDescent="0.25">
      <c r="A45" s="11" t="s">
        <v>127</v>
      </c>
      <c r="B45" s="7">
        <v>0</v>
      </c>
      <c r="C45" s="7">
        <v>1000</v>
      </c>
      <c r="D45" s="7">
        <v>-1000</v>
      </c>
      <c r="E45" s="9">
        <v>0</v>
      </c>
      <c r="F45" s="7">
        <v>8000</v>
      </c>
      <c r="G45" s="7">
        <v>-7000</v>
      </c>
      <c r="H45" s="7">
        <v>-3000</v>
      </c>
      <c r="I45" s="7">
        <v>-9000</v>
      </c>
      <c r="J45" s="8">
        <v>-2.2656163477195701</v>
      </c>
      <c r="K45" s="7" t="s">
        <v>358</v>
      </c>
    </row>
    <row r="46" spans="1:11" x14ac:dyDescent="0.25">
      <c r="A46" s="7"/>
      <c r="B46" s="7"/>
      <c r="C46" s="7"/>
      <c r="D46" s="7"/>
      <c r="E46" s="7"/>
      <c r="F46" s="7"/>
      <c r="G46" s="7"/>
      <c r="H46" s="7"/>
      <c r="I46" s="7"/>
      <c r="J46" s="8"/>
      <c r="K46" s="7"/>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5"/>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50</v>
      </c>
    </row>
    <row r="2" spans="1:7" x14ac:dyDescent="0.25">
      <c r="A2" t="s">
        <v>143</v>
      </c>
    </row>
    <row r="3" spans="1:7" ht="30" customHeight="1" x14ac:dyDescent="0.3">
      <c r="A3" s="3" t="s">
        <v>69</v>
      </c>
    </row>
    <row r="4" spans="1:7" x14ac:dyDescent="0.25">
      <c r="A4" t="s">
        <v>144</v>
      </c>
    </row>
    <row r="5" spans="1:7" x14ac:dyDescent="0.25">
      <c r="A5" t="s">
        <v>145</v>
      </c>
    </row>
    <row r="6" spans="1:7" x14ac:dyDescent="0.25">
      <c r="A6" t="s">
        <v>377</v>
      </c>
    </row>
    <row r="7" spans="1:7" ht="30" customHeight="1" x14ac:dyDescent="0.3">
      <c r="A7" s="3" t="s">
        <v>378</v>
      </c>
    </row>
    <row r="8" spans="1:7" ht="46.8" x14ac:dyDescent="0.3">
      <c r="A8" s="5" t="s">
        <v>76</v>
      </c>
      <c r="B8" s="6" t="s">
        <v>381</v>
      </c>
      <c r="C8" s="6" t="s">
        <v>382</v>
      </c>
      <c r="D8" s="6" t="s">
        <v>383</v>
      </c>
      <c r="E8" s="6" t="s">
        <v>384</v>
      </c>
      <c r="F8" s="6" t="s">
        <v>385</v>
      </c>
      <c r="G8" s="6" t="s">
        <v>104</v>
      </c>
    </row>
    <row r="9" spans="1:7" x14ac:dyDescent="0.25">
      <c r="A9" s="11" t="s">
        <v>105</v>
      </c>
      <c r="B9" s="8">
        <v>28.3255923834916</v>
      </c>
      <c r="C9" s="8">
        <v>32.2635525540258</v>
      </c>
      <c r="D9" s="8">
        <v>36.466328816116999</v>
      </c>
      <c r="E9" s="8">
        <v>16.767162041363601</v>
      </c>
      <c r="F9" s="8">
        <v>10.141569649840401</v>
      </c>
      <c r="G9" s="7"/>
    </row>
    <row r="10" spans="1:7" x14ac:dyDescent="0.25">
      <c r="A10" s="11" t="s">
        <v>108</v>
      </c>
      <c r="B10" s="8">
        <v>29.094843124204601</v>
      </c>
      <c r="C10" s="8">
        <v>33.057588486426503</v>
      </c>
      <c r="D10" s="8">
        <v>37.558486340449001</v>
      </c>
      <c r="E10" s="8">
        <v>16.748903697552201</v>
      </c>
      <c r="F10" s="8">
        <v>9.4879325237538694</v>
      </c>
      <c r="G10" s="7"/>
    </row>
    <row r="11" spans="1:7" x14ac:dyDescent="0.25">
      <c r="A11" s="11" t="s">
        <v>110</v>
      </c>
      <c r="B11" s="8">
        <v>29.0165051588138</v>
      </c>
      <c r="C11" s="8">
        <v>33.139299078582098</v>
      </c>
      <c r="D11" s="8">
        <v>37.625602138266601</v>
      </c>
      <c r="E11" s="8">
        <v>17.417557803113301</v>
      </c>
      <c r="F11" s="8">
        <v>10.1372688816008</v>
      </c>
      <c r="G11" s="7"/>
    </row>
    <row r="12" spans="1:7" x14ac:dyDescent="0.25">
      <c r="A12" s="11" t="s">
        <v>111</v>
      </c>
      <c r="B12" s="8">
        <v>28.1486858193662</v>
      </c>
      <c r="C12" s="8">
        <v>31.7865625426893</v>
      </c>
      <c r="D12" s="8">
        <v>36.087865613291797</v>
      </c>
      <c r="E12" s="8">
        <v>16.332436714327301</v>
      </c>
      <c r="F12" s="8">
        <v>9.4166390316697104</v>
      </c>
      <c r="G12" s="7"/>
    </row>
    <row r="13" spans="1:7" x14ac:dyDescent="0.25">
      <c r="A13" s="11" t="s">
        <v>112</v>
      </c>
      <c r="B13" s="8">
        <v>28.689717583638799</v>
      </c>
      <c r="C13" s="8">
        <v>31.965760515868102</v>
      </c>
      <c r="D13" s="8">
        <v>36.287600175408102</v>
      </c>
      <c r="E13" s="8">
        <v>16.552778084665899</v>
      </c>
      <c r="F13" s="8">
        <v>10.276977543623699</v>
      </c>
      <c r="G13" s="7"/>
    </row>
    <row r="14" spans="1:7" x14ac:dyDescent="0.25">
      <c r="A14" s="11" t="s">
        <v>115</v>
      </c>
      <c r="B14" s="8">
        <v>29.207716301695299</v>
      </c>
      <c r="C14" s="8">
        <v>32.324796420526702</v>
      </c>
      <c r="D14" s="8">
        <v>36.763797119569901</v>
      </c>
      <c r="E14" s="8">
        <v>16.7381932398856</v>
      </c>
      <c r="F14" s="8">
        <v>10.460736060492501</v>
      </c>
      <c r="G14" s="7"/>
    </row>
    <row r="15" spans="1:7" x14ac:dyDescent="0.25">
      <c r="A15" s="11" t="s">
        <v>116</v>
      </c>
      <c r="B15" s="8">
        <v>29.8921135306529</v>
      </c>
      <c r="C15" s="8">
        <v>33.161874340639997</v>
      </c>
      <c r="D15" s="8">
        <v>37.240957621526697</v>
      </c>
      <c r="E15" s="8">
        <v>18.0728743378018</v>
      </c>
      <c r="F15" s="8">
        <v>12.765439363371399</v>
      </c>
      <c r="G15" s="7"/>
    </row>
    <row r="16" spans="1:7" x14ac:dyDescent="0.25">
      <c r="A16" s="11" t="s">
        <v>117</v>
      </c>
      <c r="B16" s="8">
        <v>28.630854177553999</v>
      </c>
      <c r="C16" s="8">
        <v>32.140139600066497</v>
      </c>
      <c r="D16" s="8">
        <v>36.277333274393698</v>
      </c>
      <c r="E16" s="8">
        <v>17.028111470806198</v>
      </c>
      <c r="F16" s="8">
        <v>13.130715876006199</v>
      </c>
      <c r="G16" s="7"/>
    </row>
    <row r="17" spans="1:7" x14ac:dyDescent="0.25">
      <c r="A17" s="11" t="s">
        <v>119</v>
      </c>
      <c r="B17" s="8">
        <v>29.583643675141001</v>
      </c>
      <c r="C17" s="8">
        <v>33.026158313061202</v>
      </c>
      <c r="D17" s="8">
        <v>37.023740817339302</v>
      </c>
      <c r="E17" s="8">
        <v>17.623855476224801</v>
      </c>
      <c r="F17" s="8">
        <v>10.963113504725101</v>
      </c>
      <c r="G17" s="7"/>
    </row>
    <row r="18" spans="1:7" x14ac:dyDescent="0.25">
      <c r="A18" s="11" t="s">
        <v>127</v>
      </c>
      <c r="B18" s="8">
        <v>0.89392609150220204</v>
      </c>
      <c r="C18" s="8">
        <v>1.0603977971931</v>
      </c>
      <c r="D18" s="8">
        <v>0.73614064193119999</v>
      </c>
      <c r="E18" s="8">
        <v>1.0710773915589</v>
      </c>
      <c r="F18" s="8">
        <v>0.68613596110140096</v>
      </c>
      <c r="G18" s="7" t="s">
        <v>126</v>
      </c>
    </row>
    <row r="19" spans="1:7" x14ac:dyDescent="0.25">
      <c r="A19" s="7"/>
      <c r="B19" s="7"/>
      <c r="C19" s="7"/>
      <c r="D19" s="7"/>
      <c r="E19" s="7"/>
      <c r="F19" s="7"/>
      <c r="G19" s="7"/>
    </row>
    <row r="20" spans="1:7" ht="30" customHeight="1" x14ac:dyDescent="0.3">
      <c r="A20" s="3" t="s">
        <v>379</v>
      </c>
    </row>
    <row r="21" spans="1:7" ht="46.8" x14ac:dyDescent="0.3">
      <c r="A21" s="5" t="s">
        <v>76</v>
      </c>
      <c r="B21" s="6" t="s">
        <v>386</v>
      </c>
      <c r="C21" s="6" t="s">
        <v>387</v>
      </c>
      <c r="D21" s="6" t="s">
        <v>388</v>
      </c>
      <c r="E21" s="6" t="s">
        <v>389</v>
      </c>
      <c r="F21" s="6" t="s">
        <v>390</v>
      </c>
      <c r="G21" s="6" t="s">
        <v>104</v>
      </c>
    </row>
    <row r="22" spans="1:7" x14ac:dyDescent="0.25">
      <c r="A22" s="11" t="s">
        <v>105</v>
      </c>
      <c r="B22" s="8">
        <v>16.777555885030999</v>
      </c>
      <c r="C22" s="8">
        <v>36.638217797741902</v>
      </c>
      <c r="D22" s="8">
        <v>38.598688793482502</v>
      </c>
      <c r="E22" s="8">
        <v>17.639276603687499</v>
      </c>
      <c r="F22" s="8">
        <v>11.897580410067</v>
      </c>
      <c r="G22" s="7"/>
    </row>
    <row r="23" spans="1:7" x14ac:dyDescent="0.25">
      <c r="A23" s="11" t="s">
        <v>108</v>
      </c>
      <c r="B23" s="8">
        <v>17.1000417307622</v>
      </c>
      <c r="C23" s="8">
        <v>37.381716080574201</v>
      </c>
      <c r="D23" s="8">
        <v>39.538537149179596</v>
      </c>
      <c r="E23" s="8">
        <v>16.753724375026501</v>
      </c>
      <c r="F23" s="8">
        <v>12.356437389770701</v>
      </c>
      <c r="G23" s="7"/>
    </row>
    <row r="24" spans="1:7" x14ac:dyDescent="0.25">
      <c r="A24" s="11" t="s">
        <v>110</v>
      </c>
      <c r="B24" s="8">
        <v>17.1092239415213</v>
      </c>
      <c r="C24" s="8">
        <v>37.622452104558903</v>
      </c>
      <c r="D24" s="8">
        <v>39.957715916054703</v>
      </c>
      <c r="E24" s="8">
        <v>17.8730843738612</v>
      </c>
      <c r="F24" s="8">
        <v>10.0011316669947</v>
      </c>
      <c r="G24" s="7"/>
    </row>
    <row r="25" spans="1:7" x14ac:dyDescent="0.25">
      <c r="A25" s="11" t="s">
        <v>111</v>
      </c>
      <c r="B25" s="8">
        <v>16.945229893275101</v>
      </c>
      <c r="C25" s="8">
        <v>36.532883230620897</v>
      </c>
      <c r="D25" s="8">
        <v>38.387956591111198</v>
      </c>
      <c r="E25" s="8">
        <v>17.886585850972502</v>
      </c>
      <c r="F25" s="8">
        <v>11.684298982751001</v>
      </c>
      <c r="G25" s="7"/>
    </row>
    <row r="26" spans="1:7" x14ac:dyDescent="0.25">
      <c r="A26" s="11" t="s">
        <v>112</v>
      </c>
      <c r="B26" s="8">
        <v>17.001693881767899</v>
      </c>
      <c r="C26" s="8">
        <v>36.085062870403704</v>
      </c>
      <c r="D26" s="8">
        <v>38.363767467667898</v>
      </c>
      <c r="E26" s="8">
        <v>16.2738772468694</v>
      </c>
      <c r="F26" s="8">
        <v>12.0904563698528</v>
      </c>
      <c r="G26" s="7"/>
    </row>
    <row r="27" spans="1:7" x14ac:dyDescent="0.25">
      <c r="A27" s="11" t="s">
        <v>115</v>
      </c>
      <c r="B27" s="8">
        <v>17.143570436164101</v>
      </c>
      <c r="C27" s="8">
        <v>36.435215433421</v>
      </c>
      <c r="D27" s="8">
        <v>38.866232595068503</v>
      </c>
      <c r="E27" s="8">
        <v>16.7664637520753</v>
      </c>
      <c r="F27" s="8">
        <v>10.7287702548242</v>
      </c>
      <c r="G27" s="7"/>
    </row>
    <row r="28" spans="1:7" x14ac:dyDescent="0.25">
      <c r="A28" s="11" t="s">
        <v>116</v>
      </c>
      <c r="B28" s="8">
        <v>17.4333222464332</v>
      </c>
      <c r="C28" s="8">
        <v>37.295395220409901</v>
      </c>
      <c r="D28" s="8">
        <v>39.197207066200498</v>
      </c>
      <c r="E28" s="8">
        <v>19.495842092534399</v>
      </c>
      <c r="F28" s="8">
        <v>15.2391304347826</v>
      </c>
      <c r="G28" s="7"/>
    </row>
    <row r="29" spans="1:7" x14ac:dyDescent="0.25">
      <c r="A29" s="11" t="s">
        <v>117</v>
      </c>
      <c r="B29" s="8">
        <v>16.959743203611101</v>
      </c>
      <c r="C29" s="8">
        <v>36.637236619669203</v>
      </c>
      <c r="D29" s="8">
        <v>38.595995758072299</v>
      </c>
      <c r="E29" s="8">
        <v>18.127687073537</v>
      </c>
      <c r="F29" s="8">
        <v>16.986619008340199</v>
      </c>
      <c r="G29" s="7"/>
    </row>
    <row r="30" spans="1:7" x14ac:dyDescent="0.25">
      <c r="A30" s="11" t="s">
        <v>119</v>
      </c>
      <c r="B30" s="8">
        <v>17.373035759359102</v>
      </c>
      <c r="C30" s="8">
        <v>37.0341130938845</v>
      </c>
      <c r="D30" s="8">
        <v>38.942205177831099</v>
      </c>
      <c r="E30" s="8">
        <v>17.9450757177963</v>
      </c>
      <c r="F30" s="8">
        <v>12.5526567990629</v>
      </c>
      <c r="G30" s="7"/>
    </row>
    <row r="31" spans="1:7" x14ac:dyDescent="0.25">
      <c r="A31" s="11" t="s">
        <v>127</v>
      </c>
      <c r="B31" s="8">
        <v>0.37134187759120302</v>
      </c>
      <c r="C31" s="8">
        <v>0.94905022348079604</v>
      </c>
      <c r="D31" s="8">
        <v>0.5784377101632</v>
      </c>
      <c r="E31" s="8">
        <v>1.6711984709269001</v>
      </c>
      <c r="F31" s="8">
        <v>0.46220042921010002</v>
      </c>
      <c r="G31" s="7" t="s">
        <v>126</v>
      </c>
    </row>
    <row r="32" spans="1:7" x14ac:dyDescent="0.25">
      <c r="A32" s="7"/>
      <c r="B32" s="7"/>
      <c r="C32" s="7"/>
      <c r="D32" s="7"/>
      <c r="E32" s="7"/>
      <c r="F32" s="7"/>
      <c r="G32" s="7"/>
    </row>
    <row r="33" spans="1:7" ht="30" customHeight="1" x14ac:dyDescent="0.3">
      <c r="A33" s="3" t="s">
        <v>380</v>
      </c>
    </row>
    <row r="34" spans="1:7" ht="46.8" x14ac:dyDescent="0.3">
      <c r="A34" s="5" t="s">
        <v>76</v>
      </c>
      <c r="B34" s="6" t="s">
        <v>391</v>
      </c>
      <c r="C34" s="6" t="s">
        <v>392</v>
      </c>
      <c r="D34" s="6" t="s">
        <v>393</v>
      </c>
      <c r="E34" s="6" t="s">
        <v>394</v>
      </c>
      <c r="F34" s="6" t="s">
        <v>395</v>
      </c>
      <c r="G34" s="6" t="s">
        <v>104</v>
      </c>
    </row>
    <row r="35" spans="1:7" x14ac:dyDescent="0.25">
      <c r="A35" s="11" t="s">
        <v>105</v>
      </c>
      <c r="B35" s="8">
        <v>11.5566873800595</v>
      </c>
      <c r="C35" s="8">
        <v>27.514677621868199</v>
      </c>
      <c r="D35" s="8">
        <v>33.2508623322829</v>
      </c>
      <c r="E35" s="8">
        <v>16.484317721680799</v>
      </c>
      <c r="F35" s="8">
        <v>8.6301020408163307</v>
      </c>
      <c r="G35" s="7"/>
    </row>
    <row r="36" spans="1:7" x14ac:dyDescent="0.25">
      <c r="A36" s="11" t="s">
        <v>108</v>
      </c>
      <c r="B36" s="8">
        <v>12.006840963396099</v>
      </c>
      <c r="C36" s="8">
        <v>28.406321923801201</v>
      </c>
      <c r="D36" s="8">
        <v>34.591546272721899</v>
      </c>
      <c r="E36" s="8">
        <v>16.747392923649901</v>
      </c>
      <c r="F36" s="8">
        <v>7.3049838940587</v>
      </c>
      <c r="G36" s="7"/>
    </row>
    <row r="37" spans="1:7" x14ac:dyDescent="0.25">
      <c r="A37" s="11" t="s">
        <v>110</v>
      </c>
      <c r="B37" s="8">
        <v>11.9181832036302</v>
      </c>
      <c r="C37" s="8">
        <v>28.320592360425302</v>
      </c>
      <c r="D37" s="8">
        <v>34.158172638874397</v>
      </c>
      <c r="E37" s="8">
        <v>17.2607334821252</v>
      </c>
      <c r="F37" s="8">
        <v>10.264457111335799</v>
      </c>
      <c r="G37" s="7"/>
    </row>
    <row r="38" spans="1:7" x14ac:dyDescent="0.25">
      <c r="A38" s="11" t="s">
        <v>111</v>
      </c>
      <c r="B38" s="8">
        <v>11.2189454392181</v>
      </c>
      <c r="C38" s="8">
        <v>26.602956096770999</v>
      </c>
      <c r="D38" s="8">
        <v>32.5251407398464</v>
      </c>
      <c r="E38" s="8">
        <v>15.8530642557314</v>
      </c>
      <c r="F38" s="8">
        <v>7.4168031827755696</v>
      </c>
      <c r="G38" s="7"/>
    </row>
    <row r="39" spans="1:7" x14ac:dyDescent="0.25">
      <c r="A39" s="11" t="s">
        <v>112</v>
      </c>
      <c r="B39" s="8">
        <v>11.702903677475801</v>
      </c>
      <c r="C39" s="8">
        <v>27.4485377956455</v>
      </c>
      <c r="D39" s="8">
        <v>33.1468986300357</v>
      </c>
      <c r="E39" s="8">
        <v>16.652968752040302</v>
      </c>
      <c r="F39" s="8">
        <v>8.4437410774663793</v>
      </c>
      <c r="G39" s="7"/>
    </row>
    <row r="40" spans="1:7" x14ac:dyDescent="0.25">
      <c r="A40" s="11" t="s">
        <v>115</v>
      </c>
      <c r="B40" s="8">
        <v>12.071527019787</v>
      </c>
      <c r="C40" s="8">
        <v>27.8757251385227</v>
      </c>
      <c r="D40" s="8">
        <v>33.643402958366799</v>
      </c>
      <c r="E40" s="8">
        <v>16.727679662477701</v>
      </c>
      <c r="F40" s="8">
        <v>10.1855412122049</v>
      </c>
      <c r="G40" s="7"/>
    </row>
    <row r="41" spans="1:7" x14ac:dyDescent="0.25">
      <c r="A41" s="11" t="s">
        <v>116</v>
      </c>
      <c r="B41" s="8">
        <v>12.463801564838301</v>
      </c>
      <c r="C41" s="8">
        <v>28.7210177062877</v>
      </c>
      <c r="D41" s="8">
        <v>34.353134672137003</v>
      </c>
      <c r="E41" s="8">
        <v>17.575224463240101</v>
      </c>
      <c r="F41" s="8">
        <v>10.6386013062813</v>
      </c>
      <c r="G41" s="7"/>
    </row>
    <row r="42" spans="1:7" x14ac:dyDescent="0.25">
      <c r="A42" s="11" t="s">
        <v>117</v>
      </c>
      <c r="B42" s="8">
        <v>11.674768080907601</v>
      </c>
      <c r="C42" s="8">
        <v>27.283678966746301</v>
      </c>
      <c r="D42" s="8">
        <v>32.815883720674002</v>
      </c>
      <c r="E42" s="8">
        <v>16.648751795093698</v>
      </c>
      <c r="F42" s="8">
        <v>9.7501004419445607</v>
      </c>
      <c r="G42" s="7"/>
    </row>
    <row r="43" spans="1:7" x14ac:dyDescent="0.25">
      <c r="A43" s="11" t="s">
        <v>119</v>
      </c>
      <c r="B43" s="8">
        <v>12.219269411545801</v>
      </c>
      <c r="C43" s="8">
        <v>28.639695799992499</v>
      </c>
      <c r="D43" s="8">
        <v>34.143081123552797</v>
      </c>
      <c r="E43" s="8">
        <v>17.5196705564979</v>
      </c>
      <c r="F43" s="8">
        <v>9.5125838110970804</v>
      </c>
      <c r="G43" s="7"/>
    </row>
    <row r="44" spans="1:7" x14ac:dyDescent="0.25">
      <c r="A44" s="11" t="s">
        <v>127</v>
      </c>
      <c r="B44" s="8">
        <v>0.51636573406999997</v>
      </c>
      <c r="C44" s="8">
        <v>1.191158004347</v>
      </c>
      <c r="D44" s="8">
        <v>0.99618249351709698</v>
      </c>
      <c r="E44" s="8">
        <v>0.86670180445759804</v>
      </c>
      <c r="F44" s="8">
        <v>1.0688427336307</v>
      </c>
      <c r="G44" s="7" t="s">
        <v>126</v>
      </c>
    </row>
    <row r="45" spans="1:7" x14ac:dyDescent="0.25">
      <c r="A45" s="7"/>
      <c r="B45" s="7"/>
      <c r="C45" s="7"/>
      <c r="D45" s="7"/>
      <c r="E45" s="7"/>
      <c r="F45" s="7"/>
      <c r="G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5"/>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396</v>
      </c>
    </row>
    <row r="2" spans="1:16" x14ac:dyDescent="0.25">
      <c r="A2" t="s">
        <v>143</v>
      </c>
    </row>
    <row r="3" spans="1:16" ht="30" customHeight="1" x14ac:dyDescent="0.3">
      <c r="A3" s="3" t="s">
        <v>69</v>
      </c>
    </row>
    <row r="4" spans="1:16" x14ac:dyDescent="0.25">
      <c r="A4" t="s">
        <v>144</v>
      </c>
    </row>
    <row r="5" spans="1:16" x14ac:dyDescent="0.25">
      <c r="A5" t="s">
        <v>145</v>
      </c>
    </row>
    <row r="6" spans="1:16" x14ac:dyDescent="0.25">
      <c r="A6" t="s">
        <v>397</v>
      </c>
    </row>
    <row r="7" spans="1:16" ht="30" customHeight="1" x14ac:dyDescent="0.3">
      <c r="A7" s="3" t="s">
        <v>398</v>
      </c>
    </row>
    <row r="8" spans="1:16" ht="46.8" x14ac:dyDescent="0.3">
      <c r="A8" s="5" t="s">
        <v>76</v>
      </c>
      <c r="B8" s="6" t="s">
        <v>401</v>
      </c>
      <c r="C8" s="6" t="s">
        <v>402</v>
      </c>
      <c r="D8" s="6" t="s">
        <v>403</v>
      </c>
      <c r="E8" s="6" t="s">
        <v>404</v>
      </c>
      <c r="F8" s="6" t="s">
        <v>405</v>
      </c>
      <c r="G8" s="6" t="s">
        <v>406</v>
      </c>
      <c r="H8" s="6" t="s">
        <v>407</v>
      </c>
      <c r="I8" s="6" t="s">
        <v>408</v>
      </c>
      <c r="J8" s="6" t="s">
        <v>409</v>
      </c>
      <c r="K8" s="6" t="s">
        <v>410</v>
      </c>
      <c r="L8" s="6" t="s">
        <v>411</v>
      </c>
      <c r="M8" s="6" t="s">
        <v>412</v>
      </c>
      <c r="N8" s="6" t="s">
        <v>413</v>
      </c>
      <c r="O8" s="6" t="s">
        <v>414</v>
      </c>
      <c r="P8" s="6" t="s">
        <v>104</v>
      </c>
    </row>
    <row r="9" spans="1:16" x14ac:dyDescent="0.25">
      <c r="A9" s="11" t="s">
        <v>105</v>
      </c>
      <c r="B9" s="7">
        <v>878000</v>
      </c>
      <c r="C9" s="7">
        <v>845000</v>
      </c>
      <c r="D9" s="7">
        <v>102000</v>
      </c>
      <c r="E9" s="7">
        <v>197000</v>
      </c>
      <c r="F9" s="7">
        <v>307000</v>
      </c>
      <c r="G9" s="7">
        <v>239000</v>
      </c>
      <c r="H9" s="7">
        <v>33000</v>
      </c>
      <c r="I9" s="8">
        <v>58.455945508659099</v>
      </c>
      <c r="J9" s="8">
        <v>71.730830281763104</v>
      </c>
      <c r="K9" s="8">
        <v>53.149222292550803</v>
      </c>
      <c r="L9" s="8">
        <v>82.4378538644511</v>
      </c>
      <c r="M9" s="8">
        <v>82.604240349211594</v>
      </c>
      <c r="N9" s="8">
        <v>63.676998412211297</v>
      </c>
      <c r="O9" s="8">
        <v>10.159106631089999</v>
      </c>
      <c r="P9" s="7"/>
    </row>
    <row r="10" spans="1:16" x14ac:dyDescent="0.25">
      <c r="A10" s="11" t="s">
        <v>108</v>
      </c>
      <c r="B10" s="7">
        <v>880000</v>
      </c>
      <c r="C10" s="7">
        <v>847000</v>
      </c>
      <c r="D10" s="7">
        <v>103000</v>
      </c>
      <c r="E10" s="7">
        <v>196000</v>
      </c>
      <c r="F10" s="7">
        <v>310000</v>
      </c>
      <c r="G10" s="7">
        <v>238000</v>
      </c>
      <c r="H10" s="7">
        <v>33000</v>
      </c>
      <c r="I10" s="8">
        <v>58.477762695332601</v>
      </c>
      <c r="J10" s="8">
        <v>71.833204871542407</v>
      </c>
      <c r="K10" s="8">
        <v>53.212949237578897</v>
      </c>
      <c r="L10" s="8">
        <v>81.945578744131296</v>
      </c>
      <c r="M10" s="8">
        <v>83.339329728336494</v>
      </c>
      <c r="N10" s="8">
        <v>63.551073062038199</v>
      </c>
      <c r="O10" s="8">
        <v>10.121821676153299</v>
      </c>
      <c r="P10" s="7"/>
    </row>
    <row r="11" spans="1:16" x14ac:dyDescent="0.25">
      <c r="A11" s="11" t="s">
        <v>110</v>
      </c>
      <c r="B11" s="7">
        <v>876000</v>
      </c>
      <c r="C11" s="7">
        <v>845000</v>
      </c>
      <c r="D11" s="7">
        <v>104000</v>
      </c>
      <c r="E11" s="7">
        <v>193000</v>
      </c>
      <c r="F11" s="7">
        <v>305000</v>
      </c>
      <c r="G11" s="7">
        <v>244000</v>
      </c>
      <c r="H11" s="7">
        <v>31000</v>
      </c>
      <c r="I11" s="8">
        <v>58.054468000464098</v>
      </c>
      <c r="J11" s="8">
        <v>71.534041241165298</v>
      </c>
      <c r="K11" s="8">
        <v>53.5982641747839</v>
      </c>
      <c r="L11" s="8">
        <v>80.725570411064496</v>
      </c>
      <c r="M11" s="8">
        <v>81.636504494168193</v>
      </c>
      <c r="N11" s="8">
        <v>64.8775435765955</v>
      </c>
      <c r="O11" s="8">
        <v>9.4867498634242509</v>
      </c>
      <c r="P11" s="7"/>
    </row>
    <row r="12" spans="1:16" x14ac:dyDescent="0.25">
      <c r="A12" s="11" t="s">
        <v>111</v>
      </c>
      <c r="B12" s="7">
        <v>886000</v>
      </c>
      <c r="C12" s="7">
        <v>852000</v>
      </c>
      <c r="D12" s="7">
        <v>104000</v>
      </c>
      <c r="E12" s="7">
        <v>196000</v>
      </c>
      <c r="F12" s="7">
        <v>304000</v>
      </c>
      <c r="G12" s="7">
        <v>248000</v>
      </c>
      <c r="H12" s="7">
        <v>33000</v>
      </c>
      <c r="I12" s="8">
        <v>58.589826292058298</v>
      </c>
      <c r="J12" s="8">
        <v>72.124205651203098</v>
      </c>
      <c r="K12" s="8">
        <v>53.655349108697102</v>
      </c>
      <c r="L12" s="8">
        <v>82.300254708760605</v>
      </c>
      <c r="M12" s="8">
        <v>81.248578485019607</v>
      </c>
      <c r="N12" s="8">
        <v>66.102813061115896</v>
      </c>
      <c r="O12" s="8">
        <v>10.041213710387201</v>
      </c>
      <c r="P12" s="7"/>
    </row>
    <row r="13" spans="1:16" x14ac:dyDescent="0.25">
      <c r="A13" s="11" t="s">
        <v>112</v>
      </c>
      <c r="B13" s="7">
        <v>898000</v>
      </c>
      <c r="C13" s="7">
        <v>862000</v>
      </c>
      <c r="D13" s="7">
        <v>104000</v>
      </c>
      <c r="E13" s="7">
        <v>199000</v>
      </c>
      <c r="F13" s="7">
        <v>310000</v>
      </c>
      <c r="G13" s="7">
        <v>248000</v>
      </c>
      <c r="H13" s="7">
        <v>36000</v>
      </c>
      <c r="I13" s="8">
        <v>59.253503329367803</v>
      </c>
      <c r="J13" s="8">
        <v>72.848132663659698</v>
      </c>
      <c r="K13" s="8">
        <v>53.731112769955502</v>
      </c>
      <c r="L13" s="8">
        <v>83.438270259394002</v>
      </c>
      <c r="M13" s="8">
        <v>82.838152511776499</v>
      </c>
      <c r="N13" s="8">
        <v>66.055385040932407</v>
      </c>
      <c r="O13" s="8">
        <v>10.719619598176401</v>
      </c>
      <c r="P13" s="7"/>
    </row>
    <row r="14" spans="1:16" x14ac:dyDescent="0.25">
      <c r="A14" s="11" t="s">
        <v>115</v>
      </c>
      <c r="B14" s="7">
        <v>904000</v>
      </c>
      <c r="C14" s="7">
        <v>869000</v>
      </c>
      <c r="D14" s="7">
        <v>101000</v>
      </c>
      <c r="E14" s="7">
        <v>195000</v>
      </c>
      <c r="F14" s="7">
        <v>318000</v>
      </c>
      <c r="G14" s="7">
        <v>255000</v>
      </c>
      <c r="H14" s="7">
        <v>35000</v>
      </c>
      <c r="I14" s="8">
        <v>59.529127153851903</v>
      </c>
      <c r="J14" s="8">
        <v>73.326816437098003</v>
      </c>
      <c r="K14" s="8">
        <v>51.7057700597327</v>
      </c>
      <c r="L14" s="8">
        <v>81.888640977033702</v>
      </c>
      <c r="M14" s="8">
        <v>84.753727802449106</v>
      </c>
      <c r="N14" s="8">
        <v>67.704004997939705</v>
      </c>
      <c r="O14" s="8">
        <v>10.4819519338393</v>
      </c>
      <c r="P14" s="7"/>
    </row>
    <row r="15" spans="1:16" x14ac:dyDescent="0.25">
      <c r="A15" s="11" t="s">
        <v>116</v>
      </c>
      <c r="B15" s="7">
        <v>901000</v>
      </c>
      <c r="C15" s="7">
        <v>864000</v>
      </c>
      <c r="D15" s="7">
        <v>99000</v>
      </c>
      <c r="E15" s="7">
        <v>195000</v>
      </c>
      <c r="F15" s="7">
        <v>318000</v>
      </c>
      <c r="G15" s="7">
        <v>251000</v>
      </c>
      <c r="H15" s="7">
        <v>38000</v>
      </c>
      <c r="I15" s="8">
        <v>59.263252707082799</v>
      </c>
      <c r="J15" s="8">
        <v>72.819551978791296</v>
      </c>
      <c r="K15" s="8">
        <v>50.6938583434356</v>
      </c>
      <c r="L15" s="8">
        <v>81.968155646203698</v>
      </c>
      <c r="M15" s="8">
        <v>84.670738649967305</v>
      </c>
      <c r="N15" s="8">
        <v>66.681816611249801</v>
      </c>
      <c r="O15" s="8">
        <v>11.2849315395543</v>
      </c>
      <c r="P15" s="7"/>
    </row>
    <row r="16" spans="1:16" x14ac:dyDescent="0.25">
      <c r="A16" s="11" t="s">
        <v>117</v>
      </c>
      <c r="B16" s="7">
        <v>891000</v>
      </c>
      <c r="C16" s="7">
        <v>852000</v>
      </c>
      <c r="D16" s="7">
        <v>100000</v>
      </c>
      <c r="E16" s="7">
        <v>196000</v>
      </c>
      <c r="F16" s="7">
        <v>314000</v>
      </c>
      <c r="G16" s="7">
        <v>242000</v>
      </c>
      <c r="H16" s="7">
        <v>39000</v>
      </c>
      <c r="I16" s="8">
        <v>58.449880352715098</v>
      </c>
      <c r="J16" s="8">
        <v>71.758132889425099</v>
      </c>
      <c r="K16" s="8">
        <v>50.8701233863491</v>
      </c>
      <c r="L16" s="8">
        <v>82.227166246798404</v>
      </c>
      <c r="M16" s="8">
        <v>83.380263748046005</v>
      </c>
      <c r="N16" s="8">
        <v>64.398962160322796</v>
      </c>
      <c r="O16" s="8">
        <v>11.577866724425901</v>
      </c>
      <c r="P16" s="7"/>
    </row>
    <row r="17" spans="1:16" x14ac:dyDescent="0.25">
      <c r="A17" s="11" t="s">
        <v>119</v>
      </c>
      <c r="B17" s="7">
        <v>896000</v>
      </c>
      <c r="C17" s="7">
        <v>856000</v>
      </c>
      <c r="D17" s="7">
        <v>96000</v>
      </c>
      <c r="E17" s="7">
        <v>196000</v>
      </c>
      <c r="F17" s="7">
        <v>317000</v>
      </c>
      <c r="G17" s="7">
        <v>246000</v>
      </c>
      <c r="H17" s="7">
        <v>40000</v>
      </c>
      <c r="I17" s="8">
        <v>58.664302012139402</v>
      </c>
      <c r="J17" s="8">
        <v>72.068143765904395</v>
      </c>
      <c r="K17" s="8">
        <v>48.7776679090287</v>
      </c>
      <c r="L17" s="8">
        <v>82.763433062367199</v>
      </c>
      <c r="M17" s="8">
        <v>84.046206350593195</v>
      </c>
      <c r="N17" s="8">
        <v>65.502911825817193</v>
      </c>
      <c r="O17" s="8">
        <v>11.6894265914984</v>
      </c>
      <c r="P17" s="7"/>
    </row>
    <row r="18" spans="1:16" x14ac:dyDescent="0.25">
      <c r="A18" s="11" t="s">
        <v>127</v>
      </c>
      <c r="B18" s="7">
        <v>-2000</v>
      </c>
      <c r="C18" s="7">
        <v>-6000</v>
      </c>
      <c r="D18" s="7">
        <v>-8000</v>
      </c>
      <c r="E18" s="7">
        <v>-3000</v>
      </c>
      <c r="F18" s="7">
        <v>7000</v>
      </c>
      <c r="G18" s="7">
        <v>-2000</v>
      </c>
      <c r="H18" s="7">
        <v>4000</v>
      </c>
      <c r="I18" s="8">
        <v>-0.58920131722840097</v>
      </c>
      <c r="J18" s="8">
        <v>-0.779988897755302</v>
      </c>
      <c r="K18" s="8">
        <v>-4.9534448609268003</v>
      </c>
      <c r="L18" s="8">
        <v>-0.674837197026804</v>
      </c>
      <c r="M18" s="8">
        <v>1.2080538388166999</v>
      </c>
      <c r="N18" s="8">
        <v>-0.55247321511521397</v>
      </c>
      <c r="O18" s="8">
        <v>0.96980699332199904</v>
      </c>
      <c r="P18" s="7" t="s">
        <v>126</v>
      </c>
    </row>
    <row r="19" spans="1:16" x14ac:dyDescent="0.25">
      <c r="A19" s="7"/>
      <c r="B19" s="7"/>
      <c r="C19" s="7"/>
      <c r="D19" s="7"/>
      <c r="E19" s="7"/>
      <c r="F19" s="7"/>
      <c r="G19" s="7"/>
      <c r="H19" s="7"/>
      <c r="I19" s="8"/>
      <c r="J19" s="8"/>
      <c r="K19" s="8"/>
      <c r="L19" s="8"/>
      <c r="M19" s="8"/>
      <c r="N19" s="8"/>
      <c r="O19" s="8"/>
      <c r="P19" s="7"/>
    </row>
    <row r="20" spans="1:16" ht="30" customHeight="1" x14ac:dyDescent="0.3">
      <c r="A20" s="3" t="s">
        <v>399</v>
      </c>
    </row>
    <row r="21" spans="1:16" ht="46.8" x14ac:dyDescent="0.3">
      <c r="A21" s="5" t="s">
        <v>76</v>
      </c>
      <c r="B21" s="6" t="s">
        <v>415</v>
      </c>
      <c r="C21" s="6" t="s">
        <v>416</v>
      </c>
      <c r="D21" s="6" t="s">
        <v>417</v>
      </c>
      <c r="E21" s="6" t="s">
        <v>418</v>
      </c>
      <c r="F21" s="6" t="s">
        <v>419</v>
      </c>
      <c r="G21" s="6" t="s">
        <v>420</v>
      </c>
      <c r="H21" s="6" t="s">
        <v>421</v>
      </c>
      <c r="I21" s="6" t="s">
        <v>422</v>
      </c>
      <c r="J21" s="6" t="s">
        <v>423</v>
      </c>
      <c r="K21" s="6" t="s">
        <v>424</v>
      </c>
      <c r="L21" s="6" t="s">
        <v>425</v>
      </c>
      <c r="M21" s="6" t="s">
        <v>426</v>
      </c>
      <c r="N21" s="6" t="s">
        <v>427</v>
      </c>
      <c r="O21" s="6" t="s">
        <v>428</v>
      </c>
      <c r="P21" s="6" t="s">
        <v>104</v>
      </c>
    </row>
    <row r="22" spans="1:16" x14ac:dyDescent="0.25">
      <c r="A22" s="11" t="s">
        <v>105</v>
      </c>
      <c r="B22" s="7">
        <v>458000</v>
      </c>
      <c r="C22" s="7">
        <v>438000</v>
      </c>
      <c r="D22" s="7">
        <v>54000</v>
      </c>
      <c r="E22" s="7">
        <v>103000</v>
      </c>
      <c r="F22" s="7">
        <v>155000</v>
      </c>
      <c r="G22" s="7">
        <v>125000</v>
      </c>
      <c r="H22" s="7">
        <v>20000</v>
      </c>
      <c r="I22" s="8">
        <v>62.4921530844519</v>
      </c>
      <c r="J22" s="8">
        <v>75.456158985544405</v>
      </c>
      <c r="K22" s="8">
        <v>54.544998997795098</v>
      </c>
      <c r="L22" s="8">
        <v>87.875981375114705</v>
      </c>
      <c r="M22" s="8">
        <v>86.182704912569207</v>
      </c>
      <c r="N22" s="8">
        <v>68.332942530114593</v>
      </c>
      <c r="O22" s="8">
        <v>12.912719156752599</v>
      </c>
      <c r="P22" s="7"/>
    </row>
    <row r="23" spans="1:16" x14ac:dyDescent="0.25">
      <c r="A23" s="11" t="s">
        <v>108</v>
      </c>
      <c r="B23" s="7">
        <v>457000</v>
      </c>
      <c r="C23" s="7">
        <v>439000</v>
      </c>
      <c r="D23" s="7">
        <v>55000</v>
      </c>
      <c r="E23" s="7">
        <v>101000</v>
      </c>
      <c r="F23" s="7">
        <v>159000</v>
      </c>
      <c r="G23" s="7">
        <v>124000</v>
      </c>
      <c r="H23" s="7">
        <v>19000</v>
      </c>
      <c r="I23" s="8">
        <v>62.279730809708397</v>
      </c>
      <c r="J23" s="8">
        <v>75.465637724221395</v>
      </c>
      <c r="K23" s="8">
        <v>54.665439226712799</v>
      </c>
      <c r="L23" s="8">
        <v>85.6361892311741</v>
      </c>
      <c r="M23" s="8">
        <v>88.346713566835504</v>
      </c>
      <c r="N23" s="8">
        <v>67.615898729212901</v>
      </c>
      <c r="O23" s="8">
        <v>12.136192138938499</v>
      </c>
      <c r="P23" s="7"/>
    </row>
    <row r="24" spans="1:16" x14ac:dyDescent="0.25">
      <c r="A24" s="11" t="s">
        <v>110</v>
      </c>
      <c r="B24" s="7">
        <v>455000</v>
      </c>
      <c r="C24" s="7">
        <v>436000</v>
      </c>
      <c r="D24" s="7">
        <v>51000</v>
      </c>
      <c r="E24" s="7">
        <v>103000</v>
      </c>
      <c r="F24" s="7">
        <v>155000</v>
      </c>
      <c r="G24" s="7">
        <v>127000</v>
      </c>
      <c r="H24" s="7">
        <v>19000</v>
      </c>
      <c r="I24" s="8">
        <v>61.775085715527702</v>
      </c>
      <c r="J24" s="8">
        <v>74.867232317680603</v>
      </c>
      <c r="K24" s="8">
        <v>51.301419821548102</v>
      </c>
      <c r="L24" s="8">
        <v>86.990498631158701</v>
      </c>
      <c r="M24" s="8">
        <v>85.847973965638602</v>
      </c>
      <c r="N24" s="8">
        <v>69.140316796987705</v>
      </c>
      <c r="O24" s="8">
        <v>12.2576915081592</v>
      </c>
      <c r="P24" s="7"/>
    </row>
    <row r="25" spans="1:16" x14ac:dyDescent="0.25">
      <c r="A25" s="11" t="s">
        <v>111</v>
      </c>
      <c r="B25" s="7">
        <v>464000</v>
      </c>
      <c r="C25" s="7">
        <v>441000</v>
      </c>
      <c r="D25" s="7">
        <v>53000</v>
      </c>
      <c r="E25" s="7">
        <v>102000</v>
      </c>
      <c r="F25" s="7">
        <v>157000</v>
      </c>
      <c r="G25" s="7">
        <v>129000</v>
      </c>
      <c r="H25" s="7">
        <v>23000</v>
      </c>
      <c r="I25" s="8">
        <v>62.862622059889802</v>
      </c>
      <c r="J25" s="8">
        <v>75.660965430646002</v>
      </c>
      <c r="K25" s="8">
        <v>52.799122938157197</v>
      </c>
      <c r="L25" s="8">
        <v>86.436082325727199</v>
      </c>
      <c r="M25" s="8">
        <v>86.857835486334807</v>
      </c>
      <c r="N25" s="8">
        <v>70.219798739813299</v>
      </c>
      <c r="O25" s="8">
        <v>14.6898929507625</v>
      </c>
      <c r="P25" s="7"/>
    </row>
    <row r="26" spans="1:16" x14ac:dyDescent="0.25">
      <c r="A26" s="11" t="s">
        <v>112</v>
      </c>
      <c r="B26" s="7">
        <v>471000</v>
      </c>
      <c r="C26" s="7">
        <v>447000</v>
      </c>
      <c r="D26" s="7">
        <v>56000</v>
      </c>
      <c r="E26" s="7">
        <v>105000</v>
      </c>
      <c r="F26" s="7">
        <v>159000</v>
      </c>
      <c r="G26" s="7">
        <v>127000</v>
      </c>
      <c r="H26" s="7">
        <v>24000</v>
      </c>
      <c r="I26" s="8">
        <v>63.716570019041001</v>
      </c>
      <c r="J26" s="8">
        <v>76.623016151775602</v>
      </c>
      <c r="K26" s="8">
        <v>55.926091491580998</v>
      </c>
      <c r="L26" s="8">
        <v>88.966919395145894</v>
      </c>
      <c r="M26" s="8">
        <v>87.700230413473406</v>
      </c>
      <c r="N26" s="8">
        <v>69.130037725182405</v>
      </c>
      <c r="O26" s="8">
        <v>15.368569686467101</v>
      </c>
      <c r="P26" s="7"/>
    </row>
    <row r="27" spans="1:16" x14ac:dyDescent="0.25">
      <c r="A27" s="11" t="s">
        <v>115</v>
      </c>
      <c r="B27" s="7">
        <v>471000</v>
      </c>
      <c r="C27" s="7">
        <v>447000</v>
      </c>
      <c r="D27" s="7">
        <v>53000</v>
      </c>
      <c r="E27" s="7">
        <v>102000</v>
      </c>
      <c r="F27" s="7">
        <v>161000</v>
      </c>
      <c r="G27" s="7">
        <v>132000</v>
      </c>
      <c r="H27" s="7">
        <v>23000</v>
      </c>
      <c r="I27" s="8">
        <v>63.489163493481399</v>
      </c>
      <c r="J27" s="8">
        <v>76.523753790134407</v>
      </c>
      <c r="K27" s="8">
        <v>52.071884746769598</v>
      </c>
      <c r="L27" s="8">
        <v>86.349894569258296</v>
      </c>
      <c r="M27" s="8">
        <v>88.610862873597497</v>
      </c>
      <c r="N27" s="8">
        <v>71.731901853823899</v>
      </c>
      <c r="O27" s="8">
        <v>14.874851621632001</v>
      </c>
      <c r="P27" s="7"/>
    </row>
    <row r="28" spans="1:16" x14ac:dyDescent="0.25">
      <c r="A28" s="11" t="s">
        <v>116</v>
      </c>
      <c r="B28" s="7">
        <v>467000</v>
      </c>
      <c r="C28" s="7">
        <v>441000</v>
      </c>
      <c r="D28" s="7">
        <v>52000</v>
      </c>
      <c r="E28" s="7">
        <v>99000</v>
      </c>
      <c r="F28" s="7">
        <v>159000</v>
      </c>
      <c r="G28" s="7">
        <v>130000</v>
      </c>
      <c r="H28" s="7">
        <v>27000</v>
      </c>
      <c r="I28" s="8">
        <v>62.937879275453398</v>
      </c>
      <c r="J28" s="8">
        <v>75.328353132792202</v>
      </c>
      <c r="K28" s="8">
        <v>51.582303470604501</v>
      </c>
      <c r="L28" s="8">
        <v>83.606501862512701</v>
      </c>
      <c r="M28" s="8">
        <v>87.718129305455406</v>
      </c>
      <c r="N28" s="8">
        <v>70.862304984572603</v>
      </c>
      <c r="O28" s="8">
        <v>16.9308677387011</v>
      </c>
      <c r="P28" s="7"/>
    </row>
    <row r="29" spans="1:16" x14ac:dyDescent="0.25">
      <c r="A29" s="11" t="s">
        <v>117</v>
      </c>
      <c r="B29" s="7">
        <v>463000</v>
      </c>
      <c r="C29" s="7">
        <v>438000</v>
      </c>
      <c r="D29" s="7">
        <v>53000</v>
      </c>
      <c r="E29" s="7">
        <v>99000</v>
      </c>
      <c r="F29" s="7">
        <v>158000</v>
      </c>
      <c r="G29" s="7">
        <v>128000</v>
      </c>
      <c r="H29" s="7">
        <v>25000</v>
      </c>
      <c r="I29" s="8">
        <v>62.1922530736067</v>
      </c>
      <c r="J29" s="8">
        <v>74.710836359414799</v>
      </c>
      <c r="K29" s="8">
        <v>52.097609894701698</v>
      </c>
      <c r="L29" s="8">
        <v>83.752107997254299</v>
      </c>
      <c r="M29" s="8">
        <v>86.953726446975793</v>
      </c>
      <c r="N29" s="8">
        <v>69.305166155919196</v>
      </c>
      <c r="O29" s="8">
        <v>15.952831378483999</v>
      </c>
      <c r="P29" s="7"/>
    </row>
    <row r="30" spans="1:16" x14ac:dyDescent="0.25">
      <c r="A30" s="11" t="s">
        <v>119</v>
      </c>
      <c r="B30" s="7">
        <v>469000</v>
      </c>
      <c r="C30" s="7">
        <v>445000</v>
      </c>
      <c r="D30" s="7">
        <v>54000</v>
      </c>
      <c r="E30" s="7">
        <v>101000</v>
      </c>
      <c r="F30" s="7">
        <v>161000</v>
      </c>
      <c r="G30" s="7">
        <v>128000</v>
      </c>
      <c r="H30" s="7">
        <v>24000</v>
      </c>
      <c r="I30" s="8">
        <v>62.902468851069798</v>
      </c>
      <c r="J30" s="8">
        <v>75.889515504471007</v>
      </c>
      <c r="K30" s="8">
        <v>53.209859623705398</v>
      </c>
      <c r="L30" s="8">
        <v>85.884779600879398</v>
      </c>
      <c r="M30" s="8">
        <v>88.518656634566895</v>
      </c>
      <c r="N30" s="8">
        <v>69.562333135769705</v>
      </c>
      <c r="O30" s="8">
        <v>15.1867079484062</v>
      </c>
      <c r="P30" s="7"/>
    </row>
    <row r="31" spans="1:16" x14ac:dyDescent="0.25">
      <c r="A31" s="11" t="s">
        <v>127</v>
      </c>
      <c r="B31" s="7">
        <v>-2000</v>
      </c>
      <c r="C31" s="7">
        <v>-2000</v>
      </c>
      <c r="D31" s="7">
        <v>-2000</v>
      </c>
      <c r="E31" s="7">
        <v>-4000</v>
      </c>
      <c r="F31" s="7">
        <v>3000</v>
      </c>
      <c r="G31" s="7">
        <v>1000</v>
      </c>
      <c r="H31" s="7">
        <v>0</v>
      </c>
      <c r="I31" s="8">
        <v>-0.81410116797120202</v>
      </c>
      <c r="J31" s="8">
        <v>-0.73350064730459497</v>
      </c>
      <c r="K31" s="8">
        <v>-2.7162318678755999</v>
      </c>
      <c r="L31" s="8">
        <v>-3.0821397942664999</v>
      </c>
      <c r="M31" s="8">
        <v>0.81842622109348895</v>
      </c>
      <c r="N31" s="8">
        <v>0.43229541058730098</v>
      </c>
      <c r="O31" s="8">
        <v>-0.181861738060901</v>
      </c>
      <c r="P31" s="7" t="s">
        <v>126</v>
      </c>
    </row>
    <row r="32" spans="1:16" x14ac:dyDescent="0.25">
      <c r="A32" s="7"/>
      <c r="B32" s="7"/>
      <c r="C32" s="7"/>
      <c r="D32" s="7"/>
      <c r="E32" s="7"/>
      <c r="F32" s="7"/>
      <c r="G32" s="7"/>
      <c r="H32" s="7"/>
      <c r="I32" s="8"/>
      <c r="J32" s="8"/>
      <c r="K32" s="8"/>
      <c r="L32" s="8"/>
      <c r="M32" s="8"/>
      <c r="N32" s="8"/>
      <c r="O32" s="8"/>
      <c r="P32" s="7"/>
    </row>
    <row r="33" spans="1:16" ht="30" customHeight="1" x14ac:dyDescent="0.3">
      <c r="A33" s="3" t="s">
        <v>400</v>
      </c>
    </row>
    <row r="34" spans="1:16" ht="62.4" x14ac:dyDescent="0.3">
      <c r="A34" s="5" t="s">
        <v>76</v>
      </c>
      <c r="B34" s="6" t="s">
        <v>429</v>
      </c>
      <c r="C34" s="6" t="s">
        <v>430</v>
      </c>
      <c r="D34" s="6" t="s">
        <v>431</v>
      </c>
      <c r="E34" s="6" t="s">
        <v>432</v>
      </c>
      <c r="F34" s="6" t="s">
        <v>433</v>
      </c>
      <c r="G34" s="6" t="s">
        <v>434</v>
      </c>
      <c r="H34" s="6" t="s">
        <v>435</v>
      </c>
      <c r="I34" s="6" t="s">
        <v>436</v>
      </c>
      <c r="J34" s="6" t="s">
        <v>437</v>
      </c>
      <c r="K34" s="6" t="s">
        <v>438</v>
      </c>
      <c r="L34" s="6" t="s">
        <v>439</v>
      </c>
      <c r="M34" s="6" t="s">
        <v>440</v>
      </c>
      <c r="N34" s="6" t="s">
        <v>441</v>
      </c>
      <c r="O34" s="6" t="s">
        <v>442</v>
      </c>
      <c r="P34" s="6" t="s">
        <v>104</v>
      </c>
    </row>
    <row r="35" spans="1:16" x14ac:dyDescent="0.25">
      <c r="A35" s="11" t="s">
        <v>105</v>
      </c>
      <c r="B35" s="7">
        <v>420000</v>
      </c>
      <c r="C35" s="7">
        <v>407000</v>
      </c>
      <c r="D35" s="7">
        <v>48000</v>
      </c>
      <c r="E35" s="7">
        <v>93000</v>
      </c>
      <c r="F35" s="7">
        <v>152000</v>
      </c>
      <c r="G35" s="7">
        <v>113000</v>
      </c>
      <c r="H35" s="7">
        <v>13000</v>
      </c>
      <c r="I35" s="8">
        <v>54.610475895766299</v>
      </c>
      <c r="J35" s="8">
        <v>68.107280822640405</v>
      </c>
      <c r="K35" s="8">
        <v>51.651141277456297</v>
      </c>
      <c r="L35" s="8">
        <v>77.152766308835695</v>
      </c>
      <c r="M35" s="8">
        <v>79.245076415286206</v>
      </c>
      <c r="N35" s="8">
        <v>59.214954638571797</v>
      </c>
      <c r="O35" s="8">
        <v>7.7263129729698301</v>
      </c>
      <c r="P35" s="7"/>
    </row>
    <row r="36" spans="1:16" x14ac:dyDescent="0.25">
      <c r="A36" s="11" t="s">
        <v>108</v>
      </c>
      <c r="B36" s="7">
        <v>423000</v>
      </c>
      <c r="C36" s="7">
        <v>408000</v>
      </c>
      <c r="D36" s="7">
        <v>48000</v>
      </c>
      <c r="E36" s="7">
        <v>95000</v>
      </c>
      <c r="F36" s="7">
        <v>151000</v>
      </c>
      <c r="G36" s="7">
        <v>114000</v>
      </c>
      <c r="H36" s="7">
        <v>14000</v>
      </c>
      <c r="I36" s="8">
        <v>54.853730134628996</v>
      </c>
      <c r="J36" s="8">
        <v>68.299231645563296</v>
      </c>
      <c r="K36" s="8">
        <v>51.652132772765903</v>
      </c>
      <c r="L36" s="8">
        <v>78.351410336959802</v>
      </c>
      <c r="M36" s="8">
        <v>78.643635701464603</v>
      </c>
      <c r="N36" s="8">
        <v>59.656264842041502</v>
      </c>
      <c r="O36" s="8">
        <v>8.3389759883327308</v>
      </c>
      <c r="P36" s="7"/>
    </row>
    <row r="37" spans="1:16" x14ac:dyDescent="0.25">
      <c r="A37" s="11" t="s">
        <v>110</v>
      </c>
      <c r="B37" s="7">
        <v>421000</v>
      </c>
      <c r="C37" s="7">
        <v>409000</v>
      </c>
      <c r="D37" s="7">
        <v>52000</v>
      </c>
      <c r="E37" s="7">
        <v>90000</v>
      </c>
      <c r="F37" s="7">
        <v>150000</v>
      </c>
      <c r="G37" s="7">
        <v>117000</v>
      </c>
      <c r="H37" s="7">
        <v>12000</v>
      </c>
      <c r="I37" s="8">
        <v>54.506915832652297</v>
      </c>
      <c r="J37" s="8">
        <v>68.290693710014907</v>
      </c>
      <c r="K37" s="8">
        <v>56.069401444788397</v>
      </c>
      <c r="L37" s="8">
        <v>74.608560362805804</v>
      </c>
      <c r="M37" s="8">
        <v>77.693577353084706</v>
      </c>
      <c r="N37" s="8">
        <v>60.793635899200297</v>
      </c>
      <c r="O37" s="8">
        <v>7.0313894117579299</v>
      </c>
      <c r="P37" s="7"/>
    </row>
    <row r="38" spans="1:16" x14ac:dyDescent="0.25">
      <c r="A38" s="11" t="s">
        <v>111</v>
      </c>
      <c r="B38" s="7">
        <v>422000</v>
      </c>
      <c r="C38" s="7">
        <v>411000</v>
      </c>
      <c r="D38" s="7">
        <v>51000</v>
      </c>
      <c r="E38" s="7">
        <v>94000</v>
      </c>
      <c r="F38" s="7">
        <v>147000</v>
      </c>
      <c r="G38" s="7">
        <v>119000</v>
      </c>
      <c r="H38" s="7">
        <v>10000</v>
      </c>
      <c r="I38" s="8">
        <v>54.514406856345097</v>
      </c>
      <c r="J38" s="8">
        <v>68.681903935088599</v>
      </c>
      <c r="K38" s="8">
        <v>54.576551073366403</v>
      </c>
      <c r="L38" s="8">
        <v>78.255789866180507</v>
      </c>
      <c r="M38" s="8">
        <v>75.998611708272307</v>
      </c>
      <c r="N38" s="8">
        <v>62.158304858738198</v>
      </c>
      <c r="O38" s="8">
        <v>5.9179933570037804</v>
      </c>
      <c r="P38" s="7"/>
    </row>
    <row r="39" spans="1:16" x14ac:dyDescent="0.25">
      <c r="A39" s="11" t="s">
        <v>112</v>
      </c>
      <c r="B39" s="7">
        <v>426000</v>
      </c>
      <c r="C39" s="7">
        <v>415000</v>
      </c>
      <c r="D39" s="7">
        <v>48000</v>
      </c>
      <c r="E39" s="7">
        <v>94000</v>
      </c>
      <c r="F39" s="7">
        <v>151000</v>
      </c>
      <c r="G39" s="7">
        <v>121000</v>
      </c>
      <c r="H39" s="7">
        <v>12000</v>
      </c>
      <c r="I39" s="8">
        <v>54.996478537135303</v>
      </c>
      <c r="J39" s="8">
        <v>69.173732346917703</v>
      </c>
      <c r="K39" s="8">
        <v>51.369950844197497</v>
      </c>
      <c r="L39" s="8">
        <v>78.022753109674596</v>
      </c>
      <c r="M39" s="8">
        <v>78.290619492808702</v>
      </c>
      <c r="N39" s="8">
        <v>63.109819605882599</v>
      </c>
      <c r="O39" s="8">
        <v>6.5955338943484696</v>
      </c>
      <c r="P39" s="7"/>
    </row>
    <row r="40" spans="1:16" x14ac:dyDescent="0.25">
      <c r="A40" s="11" t="s">
        <v>115</v>
      </c>
      <c r="B40" s="7">
        <v>433000</v>
      </c>
      <c r="C40" s="7">
        <v>421000</v>
      </c>
      <c r="D40" s="7">
        <v>48000</v>
      </c>
      <c r="E40" s="7">
        <v>93000</v>
      </c>
      <c r="F40" s="7">
        <v>157000</v>
      </c>
      <c r="G40" s="7">
        <v>123000</v>
      </c>
      <c r="H40" s="7">
        <v>12000</v>
      </c>
      <c r="I40" s="8">
        <v>55.7508406758364</v>
      </c>
      <c r="J40" s="8">
        <v>70.213978317263695</v>
      </c>
      <c r="K40" s="8">
        <v>51.311878814994699</v>
      </c>
      <c r="L40" s="8">
        <v>77.511238149049802</v>
      </c>
      <c r="M40" s="8">
        <v>81.147228125193394</v>
      </c>
      <c r="N40" s="8">
        <v>63.8449165291536</v>
      </c>
      <c r="O40" s="8">
        <v>6.5832176942029399</v>
      </c>
      <c r="P40" s="7"/>
    </row>
    <row r="41" spans="1:16" x14ac:dyDescent="0.25">
      <c r="A41" s="11" t="s">
        <v>116</v>
      </c>
      <c r="B41" s="7">
        <v>434000</v>
      </c>
      <c r="C41" s="7">
        <v>423000</v>
      </c>
      <c r="D41" s="7">
        <v>47000</v>
      </c>
      <c r="E41" s="7">
        <v>97000</v>
      </c>
      <c r="F41" s="7">
        <v>159000</v>
      </c>
      <c r="G41" s="7">
        <v>120000</v>
      </c>
      <c r="H41" s="7">
        <v>11000</v>
      </c>
      <c r="I41" s="8">
        <v>55.756760472356198</v>
      </c>
      <c r="J41" s="8">
        <v>70.376275987876298</v>
      </c>
      <c r="K41" s="8">
        <v>49.738303270943703</v>
      </c>
      <c r="L41" s="8">
        <v>80.357677840284893</v>
      </c>
      <c r="M41" s="8">
        <v>81.822533080118006</v>
      </c>
      <c r="N41" s="8">
        <v>62.676749015097499</v>
      </c>
      <c r="O41" s="8">
        <v>6.2726053790943199</v>
      </c>
      <c r="P41" s="7"/>
    </row>
    <row r="42" spans="1:16" x14ac:dyDescent="0.25">
      <c r="A42" s="11" t="s">
        <v>117</v>
      </c>
      <c r="B42" s="7">
        <v>428000</v>
      </c>
      <c r="C42" s="7">
        <v>414000</v>
      </c>
      <c r="D42" s="7">
        <v>47000</v>
      </c>
      <c r="E42" s="7">
        <v>97000</v>
      </c>
      <c r="F42" s="7">
        <v>156000</v>
      </c>
      <c r="G42" s="7">
        <v>115000</v>
      </c>
      <c r="H42" s="7">
        <v>14000</v>
      </c>
      <c r="I42" s="8">
        <v>54.877510766381697</v>
      </c>
      <c r="J42" s="8">
        <v>68.881789349915394</v>
      </c>
      <c r="K42" s="8">
        <v>49.550130573147399</v>
      </c>
      <c r="L42" s="8">
        <v>80.724722384570399</v>
      </c>
      <c r="M42" s="8">
        <v>80.042193659658395</v>
      </c>
      <c r="N42" s="8">
        <v>59.6990453982365</v>
      </c>
      <c r="O42" s="8">
        <v>7.6900661806322201</v>
      </c>
      <c r="P42" s="7"/>
    </row>
    <row r="43" spans="1:16" x14ac:dyDescent="0.25">
      <c r="A43" s="11" t="s">
        <v>119</v>
      </c>
      <c r="B43" s="7">
        <v>427000</v>
      </c>
      <c r="C43" s="7">
        <v>411000</v>
      </c>
      <c r="D43" s="7">
        <v>42000</v>
      </c>
      <c r="E43" s="7">
        <v>95000</v>
      </c>
      <c r="F43" s="7">
        <v>156000</v>
      </c>
      <c r="G43" s="7">
        <v>118000</v>
      </c>
      <c r="H43" s="7">
        <v>15000</v>
      </c>
      <c r="I43" s="8">
        <v>54.6181320088074</v>
      </c>
      <c r="J43" s="8">
        <v>68.345351239154397</v>
      </c>
      <c r="K43" s="8">
        <v>44.014266025607299</v>
      </c>
      <c r="L43" s="8">
        <v>79.682826911960603</v>
      </c>
      <c r="M43" s="8">
        <v>79.871409630968202</v>
      </c>
      <c r="N43" s="8">
        <v>61.614072739016699</v>
      </c>
      <c r="O43" s="8">
        <v>8.5793589307709901</v>
      </c>
      <c r="P43" s="7"/>
    </row>
    <row r="44" spans="1:16" x14ac:dyDescent="0.25">
      <c r="A44" s="11" t="s">
        <v>127</v>
      </c>
      <c r="B44" s="7">
        <v>0</v>
      </c>
      <c r="C44" s="7">
        <v>-4000</v>
      </c>
      <c r="D44" s="7">
        <v>-6000</v>
      </c>
      <c r="E44" s="7">
        <v>1000</v>
      </c>
      <c r="F44" s="7">
        <v>5000</v>
      </c>
      <c r="G44" s="7">
        <v>-3000</v>
      </c>
      <c r="H44" s="7">
        <v>4000</v>
      </c>
      <c r="I44" s="8">
        <v>-0.378346528327903</v>
      </c>
      <c r="J44" s="8">
        <v>-0.82838110776330598</v>
      </c>
      <c r="K44" s="8">
        <v>-7.3556848185902002</v>
      </c>
      <c r="L44" s="8">
        <v>1.66007380228601</v>
      </c>
      <c r="M44" s="8">
        <v>1.5807901381595</v>
      </c>
      <c r="N44" s="8">
        <v>-1.4957468668659</v>
      </c>
      <c r="O44" s="8">
        <v>1.9838250364225201</v>
      </c>
      <c r="P44" s="7" t="s">
        <v>126</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9"/>
  <sheetViews>
    <sheetView workbookViewId="0"/>
  </sheetViews>
  <sheetFormatPr defaultColWidth="10.90625" defaultRowHeight="15" x14ac:dyDescent="0.25"/>
  <cols>
    <col min="1" max="1" width="21.7265625" customWidth="1"/>
    <col min="2" max="13" width="14.7265625" customWidth="1"/>
    <col min="14" max="14" width="70.7265625" customWidth="1"/>
  </cols>
  <sheetData>
    <row r="1" spans="1:14" ht="19.2" x14ac:dyDescent="0.35">
      <c r="A1" s="2" t="s">
        <v>443</v>
      </c>
    </row>
    <row r="2" spans="1:14" x14ac:dyDescent="0.25">
      <c r="A2" t="s">
        <v>444</v>
      </c>
    </row>
    <row r="3" spans="1:14" ht="30" customHeight="1" x14ac:dyDescent="0.3">
      <c r="A3" s="3" t="s">
        <v>69</v>
      </c>
    </row>
    <row r="4" spans="1:14" x14ac:dyDescent="0.25">
      <c r="A4" t="s">
        <v>144</v>
      </c>
    </row>
    <row r="5" spans="1:14" x14ac:dyDescent="0.25">
      <c r="A5" t="s">
        <v>145</v>
      </c>
    </row>
    <row r="6" spans="1:14" x14ac:dyDescent="0.25">
      <c r="A6" t="s">
        <v>445</v>
      </c>
    </row>
    <row r="7" spans="1:14" ht="62.4" x14ac:dyDescent="0.3">
      <c r="A7" s="5" t="s">
        <v>76</v>
      </c>
      <c r="B7" s="6" t="s">
        <v>446</v>
      </c>
      <c r="C7" s="6" t="s">
        <v>447</v>
      </c>
      <c r="D7" s="6" t="s">
        <v>448</v>
      </c>
      <c r="E7" s="6" t="s">
        <v>449</v>
      </c>
      <c r="F7" s="6" t="s">
        <v>450</v>
      </c>
      <c r="G7" s="6" t="s">
        <v>451</v>
      </c>
      <c r="H7" s="6" t="s">
        <v>452</v>
      </c>
      <c r="I7" s="6" t="s">
        <v>453</v>
      </c>
      <c r="J7" s="6" t="s">
        <v>454</v>
      </c>
      <c r="K7" s="6" t="s">
        <v>455</v>
      </c>
      <c r="L7" s="6" t="s">
        <v>456</v>
      </c>
      <c r="M7" s="6" t="s">
        <v>457</v>
      </c>
      <c r="N7" s="6" t="s">
        <v>104</v>
      </c>
    </row>
    <row r="8" spans="1:14" x14ac:dyDescent="0.25">
      <c r="A8" s="11" t="s">
        <v>105</v>
      </c>
      <c r="B8" s="7">
        <v>21000</v>
      </c>
      <c r="C8" s="9">
        <v>6000</v>
      </c>
      <c r="D8" s="9">
        <v>5000</v>
      </c>
      <c r="E8" s="9">
        <v>6000</v>
      </c>
      <c r="F8" s="9">
        <v>4000</v>
      </c>
      <c r="G8" s="7" t="s">
        <v>458</v>
      </c>
      <c r="H8" s="8">
        <v>2.33542246517557</v>
      </c>
      <c r="I8" s="10">
        <v>5.8359070519891203</v>
      </c>
      <c r="J8" s="10">
        <v>2.2892086545191002</v>
      </c>
      <c r="K8" s="10">
        <v>1.8142293121913</v>
      </c>
      <c r="L8" s="10">
        <v>1.7171288649815299</v>
      </c>
      <c r="M8" s="8" t="s">
        <v>458</v>
      </c>
      <c r="N8" s="7" t="s">
        <v>459</v>
      </c>
    </row>
    <row r="9" spans="1:14" x14ac:dyDescent="0.25">
      <c r="A9" s="11" t="s">
        <v>108</v>
      </c>
      <c r="B9" s="7">
        <v>21000</v>
      </c>
      <c r="C9" s="9">
        <v>6000</v>
      </c>
      <c r="D9" s="9">
        <v>6000</v>
      </c>
      <c r="E9" s="9">
        <v>3000</v>
      </c>
      <c r="F9" s="9">
        <v>5000</v>
      </c>
      <c r="G9" s="7" t="s">
        <v>458</v>
      </c>
      <c r="H9" s="8">
        <v>2.3323686336479001</v>
      </c>
      <c r="I9" s="10">
        <v>5.8039892104152502</v>
      </c>
      <c r="J9" s="10">
        <v>2.9026142882664701</v>
      </c>
      <c r="K9" s="10">
        <v>0.99517086956244405</v>
      </c>
      <c r="L9" s="10">
        <v>2.1142430188927102</v>
      </c>
      <c r="M9" s="8" t="s">
        <v>458</v>
      </c>
      <c r="N9" s="7" t="s">
        <v>459</v>
      </c>
    </row>
    <row r="10" spans="1:14" x14ac:dyDescent="0.25">
      <c r="A10" s="11" t="s">
        <v>110</v>
      </c>
      <c r="B10" s="7">
        <v>22000</v>
      </c>
      <c r="C10" s="9">
        <v>7000</v>
      </c>
      <c r="D10" s="9">
        <v>4000</v>
      </c>
      <c r="E10" s="9">
        <v>4000</v>
      </c>
      <c r="F10" s="9">
        <v>5000</v>
      </c>
      <c r="G10" s="9">
        <v>1000</v>
      </c>
      <c r="H10" s="8">
        <v>2.4202365071564</v>
      </c>
      <c r="I10" s="10">
        <v>6.5503760484664602</v>
      </c>
      <c r="J10" s="10">
        <v>2.1872257089077101</v>
      </c>
      <c r="K10" s="10">
        <v>1.4338147239502099</v>
      </c>
      <c r="L10" s="10">
        <v>1.99601841983551</v>
      </c>
      <c r="M10" s="10">
        <v>2.38050373720244</v>
      </c>
      <c r="N10" s="7" t="s">
        <v>460</v>
      </c>
    </row>
    <row r="11" spans="1:14" x14ac:dyDescent="0.25">
      <c r="A11" s="11" t="s">
        <v>111</v>
      </c>
      <c r="B11" s="7">
        <v>18000</v>
      </c>
      <c r="C11" s="9">
        <v>6000</v>
      </c>
      <c r="D11" s="9">
        <v>3000</v>
      </c>
      <c r="E11" s="9">
        <v>5000</v>
      </c>
      <c r="F11" s="9">
        <v>4000</v>
      </c>
      <c r="G11" s="9">
        <v>1000</v>
      </c>
      <c r="H11" s="8">
        <v>2.0028727873119299</v>
      </c>
      <c r="I11" s="10">
        <v>5.2737652294448099</v>
      </c>
      <c r="J11" s="10">
        <v>1.3131191351698901</v>
      </c>
      <c r="K11" s="10">
        <v>1.4904115988671101</v>
      </c>
      <c r="L11" s="10">
        <v>1.5268476322567901</v>
      </c>
      <c r="M11" s="10">
        <v>3.6545237471244301</v>
      </c>
      <c r="N11" s="7" t="s">
        <v>460</v>
      </c>
    </row>
    <row r="12" spans="1:14" x14ac:dyDescent="0.25">
      <c r="A12" s="11" t="s">
        <v>112</v>
      </c>
      <c r="B12" s="7">
        <v>22000</v>
      </c>
      <c r="C12" s="9">
        <v>5000</v>
      </c>
      <c r="D12" s="9">
        <v>7000</v>
      </c>
      <c r="E12" s="9">
        <v>6000</v>
      </c>
      <c r="F12" s="9">
        <v>3000</v>
      </c>
      <c r="G12" s="7" t="s">
        <v>458</v>
      </c>
      <c r="H12" s="8">
        <v>2.3413765788351202</v>
      </c>
      <c r="I12" s="10">
        <v>4.1588995307578598</v>
      </c>
      <c r="J12" s="10">
        <v>3.4160330345921901</v>
      </c>
      <c r="K12" s="10">
        <v>2.02668132118019</v>
      </c>
      <c r="L12" s="10">
        <v>1.1644149073760901</v>
      </c>
      <c r="M12" s="8" t="s">
        <v>458</v>
      </c>
      <c r="N12" s="7" t="s">
        <v>459</v>
      </c>
    </row>
    <row r="13" spans="1:14" x14ac:dyDescent="0.25">
      <c r="A13" s="11" t="s">
        <v>115</v>
      </c>
      <c r="B13" s="7">
        <v>19000</v>
      </c>
      <c r="C13" s="9">
        <v>5000</v>
      </c>
      <c r="D13" s="9">
        <v>7000</v>
      </c>
      <c r="E13" s="9">
        <v>4000</v>
      </c>
      <c r="F13" s="9">
        <v>3000</v>
      </c>
      <c r="G13" s="7" t="s">
        <v>458</v>
      </c>
      <c r="H13" s="8">
        <v>2.0807979444520899</v>
      </c>
      <c r="I13" s="10">
        <v>5.0500862255812002</v>
      </c>
      <c r="J13" s="10">
        <v>3.3908117067860801</v>
      </c>
      <c r="K13" s="10">
        <v>1.19821138362962</v>
      </c>
      <c r="L13" s="10">
        <v>0.97750266344202297</v>
      </c>
      <c r="M13" s="8" t="s">
        <v>458</v>
      </c>
      <c r="N13" s="7" t="s">
        <v>459</v>
      </c>
    </row>
    <row r="14" spans="1:14" x14ac:dyDescent="0.25">
      <c r="A14" s="11" t="s">
        <v>116</v>
      </c>
      <c r="B14" s="7">
        <v>16000</v>
      </c>
      <c r="C14" s="9">
        <v>3000</v>
      </c>
      <c r="D14" s="9">
        <v>6000</v>
      </c>
      <c r="E14" s="9">
        <v>5000</v>
      </c>
      <c r="F14" s="9">
        <v>1000</v>
      </c>
      <c r="G14" s="9">
        <v>1000</v>
      </c>
      <c r="H14" s="8">
        <v>1.7602291316776899</v>
      </c>
      <c r="I14" s="10">
        <v>3.1789451060462501</v>
      </c>
      <c r="J14" s="10">
        <v>2.9176835481417802</v>
      </c>
      <c r="K14" s="10">
        <v>1.3975030205396699</v>
      </c>
      <c r="L14" s="10">
        <v>0.59118375433382897</v>
      </c>
      <c r="M14" s="10">
        <v>2.6365930274473501</v>
      </c>
      <c r="N14" s="7" t="s">
        <v>460</v>
      </c>
    </row>
    <row r="15" spans="1:14" x14ac:dyDescent="0.25">
      <c r="A15" s="11" t="s">
        <v>117</v>
      </c>
      <c r="B15" s="7">
        <v>16000</v>
      </c>
      <c r="C15" s="9">
        <v>3000</v>
      </c>
      <c r="D15" s="9">
        <v>4000</v>
      </c>
      <c r="E15" s="9">
        <v>4000</v>
      </c>
      <c r="F15" s="9">
        <v>4000</v>
      </c>
      <c r="G15" s="7" t="s">
        <v>458</v>
      </c>
      <c r="H15" s="8">
        <v>1.7701622952012801</v>
      </c>
      <c r="I15" s="10">
        <v>3.3049928341790298</v>
      </c>
      <c r="J15" s="10">
        <v>2.2273563770203202</v>
      </c>
      <c r="K15" s="10">
        <v>1.1412730528031501</v>
      </c>
      <c r="L15" s="10">
        <v>1.6080030543528601</v>
      </c>
      <c r="M15" s="8" t="s">
        <v>458</v>
      </c>
      <c r="N15" s="7" t="s">
        <v>459</v>
      </c>
    </row>
    <row r="16" spans="1:14" x14ac:dyDescent="0.25">
      <c r="A16" s="11" t="s">
        <v>119</v>
      </c>
      <c r="B16" s="7">
        <v>15000</v>
      </c>
      <c r="C16" s="9">
        <v>3000</v>
      </c>
      <c r="D16" s="9">
        <v>3000</v>
      </c>
      <c r="E16" s="9">
        <v>3000</v>
      </c>
      <c r="F16" s="9">
        <v>5000</v>
      </c>
      <c r="G16" s="7" t="s">
        <v>458</v>
      </c>
      <c r="H16" s="8">
        <v>1.61013067552116</v>
      </c>
      <c r="I16" s="10">
        <v>3.4943566591422099</v>
      </c>
      <c r="J16" s="10">
        <v>1.5043177632932401</v>
      </c>
      <c r="K16" s="10">
        <v>1.00510504797872</v>
      </c>
      <c r="L16" s="10">
        <v>1.82072661586496</v>
      </c>
      <c r="M16" s="7" t="s">
        <v>458</v>
      </c>
      <c r="N16" s="7" t="s">
        <v>459</v>
      </c>
    </row>
    <row r="17" spans="1:14" x14ac:dyDescent="0.25">
      <c r="A17" s="11" t="s">
        <v>127</v>
      </c>
      <c r="B17" s="7">
        <v>-7000</v>
      </c>
      <c r="C17" s="9">
        <v>-1000</v>
      </c>
      <c r="D17" s="9">
        <v>-4000</v>
      </c>
      <c r="E17" s="9">
        <v>-3000</v>
      </c>
      <c r="F17" s="9">
        <v>2000</v>
      </c>
      <c r="G17" s="7" t="s">
        <v>458</v>
      </c>
      <c r="H17" s="8">
        <v>-0.73124590331396</v>
      </c>
      <c r="I17" s="10">
        <v>-0.66454287161564995</v>
      </c>
      <c r="J17" s="10">
        <v>-1.91171527129895</v>
      </c>
      <c r="K17" s="10">
        <v>-1.0215762732014699</v>
      </c>
      <c r="L17" s="10">
        <v>0.65631170848886999</v>
      </c>
      <c r="M17" s="8" t="s">
        <v>458</v>
      </c>
      <c r="N17" s="7" t="s">
        <v>459</v>
      </c>
    </row>
    <row r="18" spans="1:14" x14ac:dyDescent="0.25">
      <c r="A18" s="7"/>
      <c r="B18" s="7"/>
      <c r="C18" s="7"/>
      <c r="D18" s="7"/>
      <c r="E18" s="7"/>
      <c r="F18" s="7"/>
      <c r="G18" s="7"/>
      <c r="H18" s="8"/>
      <c r="I18" s="8"/>
      <c r="J18" s="8"/>
      <c r="K18" s="8"/>
      <c r="L18" s="8"/>
      <c r="M18" s="8"/>
      <c r="N18" s="7"/>
    </row>
    <row r="19" spans="1:14" ht="15.6" x14ac:dyDescent="0.3">
      <c r="A19" s="3"/>
      <c r="B19" s="3"/>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9"/>
  <sheetViews>
    <sheetView workbookViewId="0"/>
  </sheetViews>
  <sheetFormatPr defaultColWidth="10.90625" defaultRowHeight="15" x14ac:dyDescent="0.25"/>
  <cols>
    <col min="1" max="1" width="21.7265625" customWidth="1"/>
    <col min="2" max="7" width="16.7265625" customWidth="1"/>
    <col min="8" max="8" width="70.7265625" customWidth="1"/>
  </cols>
  <sheetData>
    <row r="1" spans="1:8" ht="19.2" x14ac:dyDescent="0.35">
      <c r="A1" s="2" t="s">
        <v>461</v>
      </c>
    </row>
    <row r="2" spans="1:8" x14ac:dyDescent="0.25">
      <c r="A2" t="s">
        <v>444</v>
      </c>
    </row>
    <row r="3" spans="1:8" ht="30" customHeight="1" x14ac:dyDescent="0.3">
      <c r="A3" s="3" t="s">
        <v>69</v>
      </c>
    </row>
    <row r="4" spans="1:8" x14ac:dyDescent="0.25">
      <c r="A4" t="s">
        <v>144</v>
      </c>
    </row>
    <row r="5" spans="1:8" x14ac:dyDescent="0.25">
      <c r="A5" t="s">
        <v>145</v>
      </c>
    </row>
    <row r="6" spans="1:8" x14ac:dyDescent="0.25">
      <c r="A6" t="s">
        <v>462</v>
      </c>
    </row>
    <row r="7" spans="1:8" x14ac:dyDescent="0.25">
      <c r="A7" t="s">
        <v>463</v>
      </c>
    </row>
    <row r="8" spans="1:8" ht="64.05" customHeight="1" x14ac:dyDescent="0.3">
      <c r="A8" s="5" t="s">
        <v>76</v>
      </c>
      <c r="B8" s="6" t="s">
        <v>446</v>
      </c>
      <c r="C8" s="6" t="s">
        <v>464</v>
      </c>
      <c r="D8" s="6" t="s">
        <v>465</v>
      </c>
      <c r="E8" s="6" t="s">
        <v>466</v>
      </c>
      <c r="F8" s="6" t="s">
        <v>467</v>
      </c>
      <c r="G8" s="6" t="s">
        <v>468</v>
      </c>
      <c r="H8" s="6" t="s">
        <v>104</v>
      </c>
    </row>
    <row r="9" spans="1:8" x14ac:dyDescent="0.25">
      <c r="A9" s="11" t="s">
        <v>105</v>
      </c>
      <c r="B9" s="7">
        <v>21000</v>
      </c>
      <c r="C9" s="7">
        <v>9000</v>
      </c>
      <c r="D9" s="9">
        <v>2000</v>
      </c>
      <c r="E9" s="9">
        <v>10000</v>
      </c>
      <c r="F9" s="9">
        <v>7000</v>
      </c>
      <c r="G9" s="10">
        <v>45.360579213108501</v>
      </c>
      <c r="H9" s="7" t="s">
        <v>469</v>
      </c>
    </row>
    <row r="10" spans="1:8" x14ac:dyDescent="0.25">
      <c r="A10" s="11" t="s">
        <v>108</v>
      </c>
      <c r="B10" s="7">
        <v>21000</v>
      </c>
      <c r="C10" s="7">
        <v>10000</v>
      </c>
      <c r="D10" s="9">
        <v>3000</v>
      </c>
      <c r="E10" s="9">
        <v>8000</v>
      </c>
      <c r="F10" s="9">
        <v>5000</v>
      </c>
      <c r="G10" s="10">
        <v>36.135693215339202</v>
      </c>
      <c r="H10" s="7" t="s">
        <v>469</v>
      </c>
    </row>
    <row r="11" spans="1:8" x14ac:dyDescent="0.25">
      <c r="A11" s="11" t="s">
        <v>110</v>
      </c>
      <c r="B11" s="7">
        <v>22000</v>
      </c>
      <c r="C11" s="7">
        <v>9000</v>
      </c>
      <c r="D11" s="9">
        <v>6000</v>
      </c>
      <c r="E11" s="9">
        <v>6000</v>
      </c>
      <c r="F11" s="9">
        <v>5000</v>
      </c>
      <c r="G11" s="10">
        <v>29.649583275774699</v>
      </c>
      <c r="H11" s="7" t="s">
        <v>469</v>
      </c>
    </row>
    <row r="12" spans="1:8" x14ac:dyDescent="0.25">
      <c r="A12" s="11" t="s">
        <v>111</v>
      </c>
      <c r="B12" s="7">
        <v>18000</v>
      </c>
      <c r="C12" s="9">
        <v>8000</v>
      </c>
      <c r="D12" s="9">
        <v>3000</v>
      </c>
      <c r="E12" s="9">
        <v>8000</v>
      </c>
      <c r="F12" s="9">
        <v>6000</v>
      </c>
      <c r="G12" s="10">
        <v>44.101884081993497</v>
      </c>
      <c r="H12" s="7" t="s">
        <v>470</v>
      </c>
    </row>
    <row r="13" spans="1:8" x14ac:dyDescent="0.25">
      <c r="A13" s="11" t="s">
        <v>112</v>
      </c>
      <c r="B13" s="7">
        <v>22000</v>
      </c>
      <c r="C13" s="7">
        <v>11000</v>
      </c>
      <c r="D13" s="9">
        <v>2000</v>
      </c>
      <c r="E13" s="9">
        <v>8000</v>
      </c>
      <c r="F13" s="9">
        <v>7000</v>
      </c>
      <c r="G13" s="10">
        <v>38.934845245840698</v>
      </c>
      <c r="H13" s="7" t="s">
        <v>469</v>
      </c>
    </row>
    <row r="14" spans="1:8" x14ac:dyDescent="0.25">
      <c r="A14" s="11" t="s">
        <v>115</v>
      </c>
      <c r="B14" s="7">
        <v>19000</v>
      </c>
      <c r="C14" s="9">
        <v>7000</v>
      </c>
      <c r="D14" s="9">
        <v>5000</v>
      </c>
      <c r="E14" s="9">
        <v>7000</v>
      </c>
      <c r="F14" s="9">
        <v>6000</v>
      </c>
      <c r="G14" s="10">
        <v>36.909535961668702</v>
      </c>
      <c r="H14" s="7" t="s">
        <v>470</v>
      </c>
    </row>
    <row r="15" spans="1:8" x14ac:dyDescent="0.25">
      <c r="A15" s="11" t="s">
        <v>116</v>
      </c>
      <c r="B15" s="7">
        <v>16000</v>
      </c>
      <c r="C15" s="9">
        <v>5000</v>
      </c>
      <c r="D15" s="9">
        <v>3000</v>
      </c>
      <c r="E15" s="9">
        <v>8000</v>
      </c>
      <c r="F15" s="9">
        <v>6000</v>
      </c>
      <c r="G15" s="10">
        <v>47.223082162095203</v>
      </c>
      <c r="H15" s="7" t="s">
        <v>470</v>
      </c>
    </row>
    <row r="16" spans="1:8" x14ac:dyDescent="0.25">
      <c r="A16" s="11" t="s">
        <v>117</v>
      </c>
      <c r="B16" s="7">
        <v>16000</v>
      </c>
      <c r="C16" s="9">
        <v>8000</v>
      </c>
      <c r="D16" s="9">
        <v>3000</v>
      </c>
      <c r="E16" s="9">
        <v>6000</v>
      </c>
      <c r="F16" s="9">
        <v>5000</v>
      </c>
      <c r="G16" s="10">
        <v>34.878215909798797</v>
      </c>
      <c r="H16" s="7" t="s">
        <v>470</v>
      </c>
    </row>
    <row r="17" spans="1:8" x14ac:dyDescent="0.25">
      <c r="A17" s="11" t="s">
        <v>119</v>
      </c>
      <c r="B17" s="7">
        <v>15000</v>
      </c>
      <c r="C17" s="9">
        <v>5000</v>
      </c>
      <c r="D17" s="9">
        <v>4000</v>
      </c>
      <c r="E17" s="9">
        <v>6000</v>
      </c>
      <c r="F17" s="9">
        <v>4000</v>
      </c>
      <c r="G17" s="10">
        <v>38.815744593764897</v>
      </c>
      <c r="H17" s="7" t="s">
        <v>470</v>
      </c>
    </row>
    <row r="18" spans="1:8" x14ac:dyDescent="0.25">
      <c r="A18" s="11" t="s">
        <v>127</v>
      </c>
      <c r="B18" s="7">
        <v>-7000</v>
      </c>
      <c r="C18" s="9">
        <v>-6000</v>
      </c>
      <c r="D18" s="9">
        <v>2000</v>
      </c>
      <c r="E18" s="9">
        <v>-3000</v>
      </c>
      <c r="F18" s="9">
        <v>-3000</v>
      </c>
      <c r="G18" s="10">
        <v>-0.11910065207580101</v>
      </c>
      <c r="H18" s="7" t="s">
        <v>470</v>
      </c>
    </row>
    <row r="19" spans="1:8" x14ac:dyDescent="0.25">
      <c r="A19" s="7"/>
      <c r="B19" s="7"/>
      <c r="C19" s="7"/>
      <c r="D19" s="7"/>
      <c r="E19" s="7"/>
      <c r="F19" s="7"/>
      <c r="G19" s="8"/>
      <c r="H19" s="7"/>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2"/>
  <sheetViews>
    <sheetView workbookViewId="0"/>
  </sheetViews>
  <sheetFormatPr defaultColWidth="10.90625" defaultRowHeight="15" x14ac:dyDescent="0.25"/>
  <cols>
    <col min="1" max="1" width="25.7265625" customWidth="1"/>
    <col min="2" max="7" width="18.7265625" customWidth="1"/>
    <col min="8" max="8" width="12.7265625" customWidth="1"/>
  </cols>
  <sheetData>
    <row r="1" spans="1:8" ht="19.2" x14ac:dyDescent="0.35">
      <c r="A1" s="2" t="s">
        <v>471</v>
      </c>
    </row>
    <row r="2" spans="1:8" x14ac:dyDescent="0.25">
      <c r="A2" t="s">
        <v>472</v>
      </c>
    </row>
    <row r="3" spans="1:8" ht="30" customHeight="1" x14ac:dyDescent="0.3">
      <c r="A3" s="3" t="s">
        <v>69</v>
      </c>
    </row>
    <row r="4" spans="1:8" x14ac:dyDescent="0.25">
      <c r="A4" t="s">
        <v>473</v>
      </c>
    </row>
    <row r="5" spans="1:8" x14ac:dyDescent="0.25">
      <c r="A5" t="s">
        <v>474</v>
      </c>
    </row>
    <row r="6" spans="1:8" x14ac:dyDescent="0.25">
      <c r="A6" t="s">
        <v>475</v>
      </c>
    </row>
    <row r="7" spans="1:8" ht="40.049999999999997" customHeight="1" x14ac:dyDescent="0.3">
      <c r="A7" s="5" t="s">
        <v>476</v>
      </c>
      <c r="B7" s="6" t="s">
        <v>477</v>
      </c>
      <c r="C7" s="6" t="s">
        <v>478</v>
      </c>
      <c r="D7" s="6" t="s">
        <v>479</v>
      </c>
      <c r="E7" s="6" t="s">
        <v>480</v>
      </c>
      <c r="F7" s="6" t="s">
        <v>481</v>
      </c>
      <c r="G7" s="6" t="s">
        <v>482</v>
      </c>
      <c r="H7" s="6" t="s">
        <v>483</v>
      </c>
    </row>
    <row r="8" spans="1:8" x14ac:dyDescent="0.25">
      <c r="A8" t="s">
        <v>484</v>
      </c>
      <c r="B8" s="8" t="s">
        <v>485</v>
      </c>
      <c r="C8" s="8" t="s">
        <v>486</v>
      </c>
      <c r="D8" s="8" t="s">
        <v>487</v>
      </c>
      <c r="E8" s="8" t="s">
        <v>488</v>
      </c>
      <c r="F8" s="8" t="s">
        <v>489</v>
      </c>
      <c r="G8" s="8" t="s">
        <v>490</v>
      </c>
      <c r="H8" s="12" t="s">
        <v>491</v>
      </c>
    </row>
    <row r="9" spans="1:8" x14ac:dyDescent="0.25">
      <c r="A9" t="s">
        <v>492</v>
      </c>
      <c r="B9" s="8" t="s">
        <v>493</v>
      </c>
      <c r="C9" s="8" t="s">
        <v>494</v>
      </c>
      <c r="D9" s="8" t="s">
        <v>495</v>
      </c>
      <c r="E9" s="8" t="s">
        <v>496</v>
      </c>
      <c r="F9" s="8" t="s">
        <v>497</v>
      </c>
      <c r="G9" s="8" t="s">
        <v>498</v>
      </c>
      <c r="H9" s="12" t="s">
        <v>499</v>
      </c>
    </row>
    <row r="10" spans="1:8" x14ac:dyDescent="0.25">
      <c r="A10" t="s">
        <v>500</v>
      </c>
      <c r="B10" s="8" t="s">
        <v>501</v>
      </c>
      <c r="C10" s="8" t="s">
        <v>502</v>
      </c>
      <c r="D10" s="8" t="s">
        <v>503</v>
      </c>
      <c r="E10" s="8" t="s">
        <v>504</v>
      </c>
      <c r="F10" s="8" t="s">
        <v>505</v>
      </c>
      <c r="G10" s="8" t="s">
        <v>506</v>
      </c>
      <c r="H10" s="12" t="s">
        <v>507</v>
      </c>
    </row>
    <row r="11" spans="1:8" x14ac:dyDescent="0.25">
      <c r="A11" t="s">
        <v>508</v>
      </c>
      <c r="B11" s="8" t="s">
        <v>509</v>
      </c>
      <c r="C11" s="8" t="s">
        <v>510</v>
      </c>
      <c r="D11" s="8" t="s">
        <v>511</v>
      </c>
      <c r="E11" s="8" t="s">
        <v>512</v>
      </c>
      <c r="F11" s="8" t="s">
        <v>505</v>
      </c>
      <c r="G11" s="8" t="s">
        <v>513</v>
      </c>
      <c r="H11" s="12" t="s">
        <v>514</v>
      </c>
    </row>
    <row r="12" spans="1:8" x14ac:dyDescent="0.25">
      <c r="A12" t="s">
        <v>515</v>
      </c>
      <c r="B12" s="8" t="s">
        <v>516</v>
      </c>
      <c r="C12" s="8" t="s">
        <v>517</v>
      </c>
      <c r="D12" s="8" t="s">
        <v>518</v>
      </c>
      <c r="E12" s="8" t="s">
        <v>506</v>
      </c>
      <c r="F12" s="8" t="s">
        <v>519</v>
      </c>
      <c r="G12" s="8" t="s">
        <v>520</v>
      </c>
      <c r="H12" s="12" t="s">
        <v>521</v>
      </c>
    </row>
    <row r="13" spans="1:8" x14ac:dyDescent="0.25">
      <c r="A13" t="s">
        <v>522</v>
      </c>
      <c r="B13" s="8" t="s">
        <v>523</v>
      </c>
      <c r="C13" s="8" t="s">
        <v>524</v>
      </c>
      <c r="D13" s="8" t="s">
        <v>525</v>
      </c>
      <c r="E13" s="8" t="s">
        <v>502</v>
      </c>
      <c r="F13" s="8" t="s">
        <v>519</v>
      </c>
      <c r="G13" s="8" t="s">
        <v>490</v>
      </c>
      <c r="H13" s="12" t="s">
        <v>499</v>
      </c>
    </row>
    <row r="14" spans="1:8" x14ac:dyDescent="0.25">
      <c r="A14" t="s">
        <v>526</v>
      </c>
      <c r="B14" s="8" t="s">
        <v>527</v>
      </c>
      <c r="C14" s="8" t="s">
        <v>528</v>
      </c>
      <c r="D14" s="8" t="s">
        <v>518</v>
      </c>
      <c r="E14" s="8" t="s">
        <v>488</v>
      </c>
      <c r="F14" s="8" t="s">
        <v>529</v>
      </c>
      <c r="G14" s="8" t="s">
        <v>530</v>
      </c>
      <c r="H14" s="12" t="s">
        <v>531</v>
      </c>
    </row>
    <row r="15" spans="1:8" x14ac:dyDescent="0.25">
      <c r="A15" t="s">
        <v>532</v>
      </c>
      <c r="B15" s="8" t="s">
        <v>533</v>
      </c>
      <c r="C15" s="8" t="s">
        <v>534</v>
      </c>
      <c r="D15" s="8" t="s">
        <v>535</v>
      </c>
      <c r="E15" s="8" t="s">
        <v>536</v>
      </c>
      <c r="F15" s="8" t="s">
        <v>537</v>
      </c>
      <c r="G15" s="8" t="s">
        <v>520</v>
      </c>
      <c r="H15" s="12" t="s">
        <v>538</v>
      </c>
    </row>
    <row r="16" spans="1:8" x14ac:dyDescent="0.25">
      <c r="A16" t="s">
        <v>539</v>
      </c>
      <c r="B16" s="8" t="s">
        <v>540</v>
      </c>
      <c r="C16" s="8" t="s">
        <v>541</v>
      </c>
      <c r="D16" s="8" t="s">
        <v>542</v>
      </c>
      <c r="E16" s="8" t="s">
        <v>543</v>
      </c>
      <c r="F16" s="8" t="s">
        <v>505</v>
      </c>
      <c r="G16" s="8" t="s">
        <v>544</v>
      </c>
      <c r="H16" s="12" t="s">
        <v>545</v>
      </c>
    </row>
    <row r="17" spans="1:8" x14ac:dyDescent="0.25">
      <c r="A17" t="s">
        <v>546</v>
      </c>
      <c r="B17" s="8" t="s">
        <v>547</v>
      </c>
      <c r="C17" s="8" t="s">
        <v>548</v>
      </c>
      <c r="D17" s="8" t="s">
        <v>549</v>
      </c>
      <c r="E17" s="8" t="s">
        <v>550</v>
      </c>
      <c r="F17" s="8" t="s">
        <v>551</v>
      </c>
      <c r="G17" s="8" t="s">
        <v>506</v>
      </c>
      <c r="H17" s="12" t="s">
        <v>552</v>
      </c>
    </row>
    <row r="18" spans="1:8" x14ac:dyDescent="0.25">
      <c r="A18" t="s">
        <v>553</v>
      </c>
      <c r="B18" s="8" t="s">
        <v>554</v>
      </c>
      <c r="C18" s="8" t="s">
        <v>555</v>
      </c>
      <c r="D18" s="8" t="s">
        <v>556</v>
      </c>
      <c r="E18" s="8" t="s">
        <v>513</v>
      </c>
      <c r="F18" s="8" t="s">
        <v>557</v>
      </c>
      <c r="G18" s="8" t="s">
        <v>558</v>
      </c>
      <c r="H18" s="12" t="s">
        <v>559</v>
      </c>
    </row>
    <row r="19" spans="1:8" x14ac:dyDescent="0.25">
      <c r="A19" t="s">
        <v>560</v>
      </c>
      <c r="B19" s="8" t="s">
        <v>561</v>
      </c>
      <c r="C19" s="8" t="s">
        <v>528</v>
      </c>
      <c r="D19" s="8" t="s">
        <v>562</v>
      </c>
      <c r="E19" s="8" t="s">
        <v>563</v>
      </c>
      <c r="F19" s="8" t="s">
        <v>564</v>
      </c>
      <c r="G19" s="8" t="s">
        <v>555</v>
      </c>
      <c r="H19" s="12" t="s">
        <v>514</v>
      </c>
    </row>
    <row r="20" spans="1:8" x14ac:dyDescent="0.25">
      <c r="A20" t="s">
        <v>565</v>
      </c>
      <c r="B20" s="8" t="s">
        <v>566</v>
      </c>
      <c r="C20" s="8" t="s">
        <v>498</v>
      </c>
      <c r="D20" s="8" t="s">
        <v>567</v>
      </c>
      <c r="E20" s="8" t="s">
        <v>550</v>
      </c>
      <c r="F20" s="8" t="s">
        <v>551</v>
      </c>
      <c r="G20" s="8" t="s">
        <v>506</v>
      </c>
      <c r="H20" s="12" t="s">
        <v>538</v>
      </c>
    </row>
    <row r="21" spans="1:8" x14ac:dyDescent="0.25">
      <c r="A21" t="s">
        <v>568</v>
      </c>
      <c r="B21" s="8" t="s">
        <v>569</v>
      </c>
      <c r="C21" s="8" t="s">
        <v>570</v>
      </c>
      <c r="D21" s="8" t="s">
        <v>571</v>
      </c>
      <c r="E21" s="8" t="s">
        <v>494</v>
      </c>
      <c r="F21" s="8" t="s">
        <v>572</v>
      </c>
      <c r="G21" s="8" t="s">
        <v>555</v>
      </c>
      <c r="H21" s="12" t="s">
        <v>573</v>
      </c>
    </row>
    <row r="22" spans="1:8" x14ac:dyDescent="0.25">
      <c r="A22" t="s">
        <v>574</v>
      </c>
      <c r="B22" s="8" t="s">
        <v>575</v>
      </c>
      <c r="C22" s="8" t="s">
        <v>498</v>
      </c>
      <c r="D22" s="8" t="s">
        <v>576</v>
      </c>
      <c r="E22" s="8" t="s">
        <v>550</v>
      </c>
      <c r="F22" s="8" t="s">
        <v>577</v>
      </c>
      <c r="G22" s="8" t="s">
        <v>578</v>
      </c>
      <c r="H22" s="12" t="s">
        <v>538</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4E6D-6A01-445B-9C48-F991F2A9B2A3}">
  <dimension ref="A1:E18"/>
  <sheetViews>
    <sheetView workbookViewId="0"/>
  </sheetViews>
  <sheetFormatPr defaultColWidth="10.90625" defaultRowHeight="15" x14ac:dyDescent="0.25"/>
  <cols>
    <col min="1" max="1" width="20.7265625" customWidth="1"/>
    <col min="2" max="5" width="18.7265625" customWidth="1"/>
  </cols>
  <sheetData>
    <row r="1" spans="1:5" ht="19.2" x14ac:dyDescent="0.35">
      <c r="A1" s="16" t="s">
        <v>695</v>
      </c>
    </row>
    <row r="2" spans="1:5" x14ac:dyDescent="0.25">
      <c r="A2" t="s">
        <v>580</v>
      </c>
    </row>
    <row r="3" spans="1:5" ht="30" customHeight="1" x14ac:dyDescent="0.3">
      <c r="A3" s="17" t="s">
        <v>69</v>
      </c>
    </row>
    <row r="4" spans="1:5" x14ac:dyDescent="0.25">
      <c r="A4" t="s">
        <v>696</v>
      </c>
    </row>
    <row r="5" spans="1:5" x14ac:dyDescent="0.25">
      <c r="A5" t="s">
        <v>581</v>
      </c>
    </row>
    <row r="6" spans="1:5" ht="60" customHeight="1" x14ac:dyDescent="0.3">
      <c r="A6" s="18" t="s">
        <v>476</v>
      </c>
      <c r="B6" s="19" t="s">
        <v>479</v>
      </c>
      <c r="C6" s="19" t="s">
        <v>697</v>
      </c>
      <c r="D6" s="19" t="s">
        <v>481</v>
      </c>
      <c r="E6" s="19" t="s">
        <v>698</v>
      </c>
    </row>
    <row r="7" spans="1:5" x14ac:dyDescent="0.25">
      <c r="A7" t="s">
        <v>574</v>
      </c>
      <c r="B7" s="8" t="s">
        <v>576</v>
      </c>
      <c r="C7" s="13" t="s">
        <v>699</v>
      </c>
      <c r="D7" s="8" t="s">
        <v>577</v>
      </c>
      <c r="E7" s="13" t="s">
        <v>700</v>
      </c>
    </row>
    <row r="8" spans="1:5" x14ac:dyDescent="0.25">
      <c r="A8" t="s">
        <v>484</v>
      </c>
      <c r="B8" s="8" t="s">
        <v>487</v>
      </c>
      <c r="C8" s="13" t="s">
        <v>701</v>
      </c>
      <c r="D8" s="8" t="s">
        <v>489</v>
      </c>
      <c r="E8" s="13" t="s">
        <v>702</v>
      </c>
    </row>
    <row r="9" spans="1:5" x14ac:dyDescent="0.25">
      <c r="A9" t="s">
        <v>492</v>
      </c>
      <c r="B9" s="8" t="s">
        <v>495</v>
      </c>
      <c r="C9" s="13" t="s">
        <v>703</v>
      </c>
      <c r="D9" s="8" t="s">
        <v>497</v>
      </c>
      <c r="E9" s="13" t="s">
        <v>704</v>
      </c>
    </row>
    <row r="10" spans="1:5" x14ac:dyDescent="0.25">
      <c r="A10" t="s">
        <v>500</v>
      </c>
      <c r="B10" s="8" t="s">
        <v>503</v>
      </c>
      <c r="C10" s="13" t="s">
        <v>705</v>
      </c>
      <c r="D10" s="8" t="s">
        <v>505</v>
      </c>
      <c r="E10" s="13" t="s">
        <v>706</v>
      </c>
    </row>
    <row r="11" spans="1:5" x14ac:dyDescent="0.25">
      <c r="A11" t="s">
        <v>508</v>
      </c>
      <c r="B11" s="8" t="s">
        <v>511</v>
      </c>
      <c r="C11" s="13" t="s">
        <v>707</v>
      </c>
      <c r="D11" s="8" t="s">
        <v>505</v>
      </c>
      <c r="E11" s="13" t="s">
        <v>706</v>
      </c>
    </row>
    <row r="12" spans="1:5" x14ac:dyDescent="0.25">
      <c r="A12" t="s">
        <v>515</v>
      </c>
      <c r="B12" s="8" t="s">
        <v>518</v>
      </c>
      <c r="C12" s="13" t="s">
        <v>708</v>
      </c>
      <c r="D12" s="8" t="s">
        <v>519</v>
      </c>
      <c r="E12" s="13" t="s">
        <v>704</v>
      </c>
    </row>
    <row r="13" spans="1:5" x14ac:dyDescent="0.25">
      <c r="A13" t="s">
        <v>522</v>
      </c>
      <c r="B13" s="8" t="s">
        <v>525</v>
      </c>
      <c r="C13" s="13" t="s">
        <v>707</v>
      </c>
      <c r="D13" s="8" t="s">
        <v>519</v>
      </c>
      <c r="E13" s="13" t="s">
        <v>709</v>
      </c>
    </row>
    <row r="14" spans="1:5" x14ac:dyDescent="0.25">
      <c r="A14" t="s">
        <v>526</v>
      </c>
      <c r="B14" s="8" t="s">
        <v>518</v>
      </c>
      <c r="C14" s="13" t="s">
        <v>703</v>
      </c>
      <c r="D14" s="8" t="s">
        <v>529</v>
      </c>
      <c r="E14" s="13" t="s">
        <v>709</v>
      </c>
    </row>
    <row r="15" spans="1:5" x14ac:dyDescent="0.25">
      <c r="A15" t="s">
        <v>532</v>
      </c>
      <c r="B15" s="8" t="s">
        <v>535</v>
      </c>
      <c r="C15" s="13" t="s">
        <v>702</v>
      </c>
      <c r="D15" s="8" t="s">
        <v>537</v>
      </c>
      <c r="E15" s="13" t="s">
        <v>710</v>
      </c>
    </row>
    <row r="16" spans="1:5" x14ac:dyDescent="0.25">
      <c r="A16" t="s">
        <v>539</v>
      </c>
      <c r="B16" s="8" t="s">
        <v>542</v>
      </c>
      <c r="C16" s="13" t="s">
        <v>707</v>
      </c>
      <c r="D16" s="8" t="s">
        <v>505</v>
      </c>
      <c r="E16" s="13" t="s">
        <v>706</v>
      </c>
    </row>
    <row r="17" spans="1:5" x14ac:dyDescent="0.25">
      <c r="A17" t="s">
        <v>553</v>
      </c>
      <c r="B17" s="8" t="s">
        <v>556</v>
      </c>
      <c r="C17" s="13" t="s">
        <v>711</v>
      </c>
      <c r="D17" s="8" t="s">
        <v>557</v>
      </c>
      <c r="E17" s="13" t="s">
        <v>703</v>
      </c>
    </row>
    <row r="18" spans="1:5" x14ac:dyDescent="0.25">
      <c r="A18" t="s">
        <v>560</v>
      </c>
      <c r="B18" s="8" t="s">
        <v>562</v>
      </c>
      <c r="C18" s="13" t="s">
        <v>705</v>
      </c>
      <c r="D18" s="8" t="s">
        <v>564</v>
      </c>
      <c r="E18" s="13" t="s">
        <v>706</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6"/>
  <sheetViews>
    <sheetView workbookViewId="0"/>
  </sheetViews>
  <sheetFormatPr defaultColWidth="10.90625" defaultRowHeight="15" x14ac:dyDescent="0.25"/>
  <cols>
    <col min="1" max="1" width="20.7265625" customWidth="1"/>
    <col min="2" max="7" width="15.7265625" customWidth="1"/>
  </cols>
  <sheetData>
    <row r="1" spans="1:7" ht="19.2" x14ac:dyDescent="0.35">
      <c r="A1" s="2" t="s">
        <v>579</v>
      </c>
    </row>
    <row r="2" spans="1:7" x14ac:dyDescent="0.25">
      <c r="A2" t="s">
        <v>580</v>
      </c>
    </row>
    <row r="3" spans="1:7" ht="30" customHeight="1" x14ac:dyDescent="0.3">
      <c r="A3" s="3" t="s">
        <v>69</v>
      </c>
    </row>
    <row r="4" spans="1:7" x14ac:dyDescent="0.25">
      <c r="A4" t="s">
        <v>473</v>
      </c>
    </row>
    <row r="5" spans="1:7" x14ac:dyDescent="0.25">
      <c r="A5" t="s">
        <v>581</v>
      </c>
    </row>
    <row r="6" spans="1:7" ht="30" customHeight="1" x14ac:dyDescent="0.3">
      <c r="A6" s="5" t="s">
        <v>582</v>
      </c>
      <c r="B6" s="6" t="s">
        <v>583</v>
      </c>
      <c r="C6" s="6" t="s">
        <v>584</v>
      </c>
      <c r="D6" s="6" t="s">
        <v>585</v>
      </c>
      <c r="E6" s="6" t="s">
        <v>586</v>
      </c>
      <c r="F6" s="6" t="s">
        <v>587</v>
      </c>
      <c r="G6" s="6" t="s">
        <v>588</v>
      </c>
    </row>
    <row r="7" spans="1:7" x14ac:dyDescent="0.25">
      <c r="A7" t="s">
        <v>589</v>
      </c>
      <c r="B7" s="13" t="s">
        <v>684</v>
      </c>
      <c r="C7" s="13" t="s">
        <v>114</v>
      </c>
      <c r="D7" s="13" t="s">
        <v>113</v>
      </c>
      <c r="E7" s="13" t="s">
        <v>685</v>
      </c>
      <c r="F7" s="13" t="s">
        <v>125</v>
      </c>
      <c r="G7" s="13" t="s">
        <v>257</v>
      </c>
    </row>
    <row r="8" spans="1:7" x14ac:dyDescent="0.25">
      <c r="A8" t="s">
        <v>590</v>
      </c>
      <c r="B8" s="13" t="s">
        <v>122</v>
      </c>
      <c r="C8" s="13" t="s">
        <v>109</v>
      </c>
      <c r="D8" s="13" t="s">
        <v>130</v>
      </c>
      <c r="E8" s="13" t="s">
        <v>686</v>
      </c>
      <c r="F8" s="13" t="s">
        <v>128</v>
      </c>
      <c r="G8" s="13" t="s">
        <v>687</v>
      </c>
    </row>
    <row r="9" spans="1:7" x14ac:dyDescent="0.25">
      <c r="A9" t="s">
        <v>481</v>
      </c>
      <c r="B9" s="13" t="s">
        <v>591</v>
      </c>
      <c r="C9" s="13" t="s">
        <v>572</v>
      </c>
      <c r="D9" s="13" t="s">
        <v>22</v>
      </c>
      <c r="E9" s="13" t="s">
        <v>488</v>
      </c>
      <c r="F9" s="13" t="s">
        <v>555</v>
      </c>
      <c r="G9" s="15" t="s">
        <v>688</v>
      </c>
    </row>
    <row r="10" spans="1:7" x14ac:dyDescent="0.25">
      <c r="A10" t="s">
        <v>592</v>
      </c>
      <c r="B10" s="13" t="s">
        <v>689</v>
      </c>
      <c r="C10" s="13" t="s">
        <v>690</v>
      </c>
      <c r="D10" s="13" t="s">
        <v>691</v>
      </c>
      <c r="E10" s="13" t="s">
        <v>692</v>
      </c>
      <c r="F10" s="15" t="s">
        <v>513</v>
      </c>
      <c r="G10" s="13" t="s">
        <v>693</v>
      </c>
    </row>
    <row r="11" spans="1:7" x14ac:dyDescent="0.25">
      <c r="A11" t="s">
        <v>593</v>
      </c>
      <c r="B11" s="13" t="s">
        <v>139</v>
      </c>
      <c r="C11" s="13" t="s">
        <v>121</v>
      </c>
      <c r="D11" s="13" t="s">
        <v>694</v>
      </c>
      <c r="E11" s="13" t="s">
        <v>128</v>
      </c>
      <c r="F11" s="13" t="s">
        <v>106</v>
      </c>
      <c r="G11" s="13" t="s">
        <v>192</v>
      </c>
    </row>
    <row r="13" spans="1:7" x14ac:dyDescent="0.25">
      <c r="B13" s="8"/>
      <c r="C13" s="8"/>
      <c r="D13" s="8"/>
      <c r="E13" s="8"/>
      <c r="F13" s="8"/>
      <c r="G13" s="8"/>
    </row>
    <row r="14" spans="1:7" x14ac:dyDescent="0.25">
      <c r="B14" s="8"/>
      <c r="C14" s="8"/>
      <c r="D14" s="8"/>
      <c r="E14" s="8"/>
      <c r="F14" s="8"/>
      <c r="G14" s="8"/>
    </row>
    <row r="15" spans="1:7" x14ac:dyDescent="0.25">
      <c r="B15" s="8"/>
      <c r="C15" s="8"/>
      <c r="D15" s="8"/>
      <c r="E15" s="8"/>
      <c r="F15" s="8"/>
      <c r="G15" s="8"/>
    </row>
    <row r="16" spans="1:7" x14ac:dyDescent="0.25">
      <c r="B16" s="8"/>
      <c r="C16" s="8"/>
      <c r="D16" s="8"/>
      <c r="E16" s="8"/>
      <c r="F16" s="8"/>
      <c r="G16"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1"/>
  <sheetViews>
    <sheetView workbookViewId="0"/>
  </sheetViews>
  <sheetFormatPr defaultColWidth="10.90625" defaultRowHeight="15" x14ac:dyDescent="0.25"/>
  <cols>
    <col min="1" max="1" width="33.1796875" customWidth="1"/>
    <col min="2" max="8" width="15.7265625" customWidth="1"/>
  </cols>
  <sheetData>
    <row r="1" spans="1:8" ht="19.2" x14ac:dyDescent="0.35">
      <c r="A1" s="2" t="s">
        <v>594</v>
      </c>
    </row>
    <row r="2" spans="1:8" x14ac:dyDescent="0.25">
      <c r="A2" t="s">
        <v>580</v>
      </c>
    </row>
    <row r="3" spans="1:8" ht="15.6" x14ac:dyDescent="0.3">
      <c r="A3" s="3" t="s">
        <v>69</v>
      </c>
    </row>
    <row r="4" spans="1:8" x14ac:dyDescent="0.25">
      <c r="A4" t="s">
        <v>473</v>
      </c>
    </row>
    <row r="5" spans="1:8" ht="49.95" customHeight="1" x14ac:dyDescent="0.3">
      <c r="A5" s="5" t="s">
        <v>595</v>
      </c>
      <c r="B5" s="6" t="s">
        <v>596</v>
      </c>
      <c r="C5" s="6" t="s">
        <v>597</v>
      </c>
      <c r="D5" s="6" t="s">
        <v>598</v>
      </c>
      <c r="E5" s="6" t="s">
        <v>599</v>
      </c>
      <c r="F5" s="6" t="s">
        <v>600</v>
      </c>
      <c r="G5" s="6" t="s">
        <v>601</v>
      </c>
      <c r="H5" s="6" t="s">
        <v>602</v>
      </c>
    </row>
    <row r="6" spans="1:8" x14ac:dyDescent="0.25">
      <c r="A6" t="s">
        <v>603</v>
      </c>
      <c r="B6" s="13" t="s">
        <v>109</v>
      </c>
      <c r="C6" s="13" t="s">
        <v>604</v>
      </c>
      <c r="D6" s="13" t="s">
        <v>124</v>
      </c>
      <c r="E6" s="13" t="s">
        <v>605</v>
      </c>
      <c r="F6" s="13" t="s">
        <v>128</v>
      </c>
      <c r="G6" s="13" t="s">
        <v>606</v>
      </c>
      <c r="H6" s="13" t="s">
        <v>606</v>
      </c>
    </row>
    <row r="7" spans="1:8" x14ac:dyDescent="0.25">
      <c r="A7" t="s">
        <v>607</v>
      </c>
      <c r="B7" s="13" t="s">
        <v>120</v>
      </c>
      <c r="C7" s="13" t="s">
        <v>608</v>
      </c>
      <c r="D7" s="13" t="s">
        <v>251</v>
      </c>
      <c r="E7" s="13" t="s">
        <v>609</v>
      </c>
      <c r="F7" s="13" t="s">
        <v>124</v>
      </c>
      <c r="G7" s="13" t="s">
        <v>610</v>
      </c>
      <c r="H7" s="13" t="s">
        <v>611</v>
      </c>
    </row>
    <row r="8" spans="1:8" x14ac:dyDescent="0.25">
      <c r="A8" t="s">
        <v>612</v>
      </c>
      <c r="B8" s="13" t="s">
        <v>121</v>
      </c>
      <c r="C8" s="13" t="s">
        <v>608</v>
      </c>
      <c r="D8" s="13" t="s">
        <v>251</v>
      </c>
      <c r="E8" s="13" t="s">
        <v>613</v>
      </c>
      <c r="F8" s="13" t="s">
        <v>130</v>
      </c>
      <c r="G8" s="13" t="s">
        <v>614</v>
      </c>
      <c r="H8" s="13" t="s">
        <v>615</v>
      </c>
    </row>
    <row r="9" spans="1:8" x14ac:dyDescent="0.25">
      <c r="A9" t="s">
        <v>616</v>
      </c>
      <c r="B9" s="13" t="s">
        <v>617</v>
      </c>
      <c r="C9" s="13" t="s">
        <v>618</v>
      </c>
      <c r="D9" s="13" t="s">
        <v>619</v>
      </c>
      <c r="E9" s="13" t="s">
        <v>620</v>
      </c>
      <c r="F9" s="13" t="s">
        <v>621</v>
      </c>
      <c r="G9" s="13" t="s">
        <v>622</v>
      </c>
      <c r="H9" s="13" t="s">
        <v>622</v>
      </c>
    </row>
    <row r="10" spans="1:8" x14ac:dyDescent="0.25">
      <c r="A10" t="s">
        <v>623</v>
      </c>
      <c r="B10" s="13" t="s">
        <v>624</v>
      </c>
      <c r="C10" s="13" t="s">
        <v>625</v>
      </c>
      <c r="D10" s="13" t="s">
        <v>626</v>
      </c>
      <c r="E10" s="13" t="s">
        <v>627</v>
      </c>
      <c r="F10" s="13" t="s">
        <v>628</v>
      </c>
      <c r="G10" s="13" t="s">
        <v>629</v>
      </c>
      <c r="H10" s="13" t="s">
        <v>630</v>
      </c>
    </row>
    <row r="11" spans="1:8" x14ac:dyDescent="0.25">
      <c r="A11" t="s">
        <v>631</v>
      </c>
      <c r="B11" s="13" t="s">
        <v>632</v>
      </c>
      <c r="C11" s="13" t="s">
        <v>625</v>
      </c>
      <c r="D11" s="13" t="s">
        <v>683</v>
      </c>
      <c r="E11" s="13" t="s">
        <v>627</v>
      </c>
      <c r="F11" s="13" t="s">
        <v>633</v>
      </c>
      <c r="G11" s="13" t="s">
        <v>629</v>
      </c>
      <c r="H11" s="13" t="s">
        <v>634</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7"/>
  <sheetViews>
    <sheetView workbookViewId="0"/>
  </sheetViews>
  <sheetFormatPr defaultColWidth="10.90625" defaultRowHeight="15" x14ac:dyDescent="0.25"/>
  <cols>
    <col min="1" max="1" width="25.7265625" customWidth="1"/>
    <col min="2" max="2" width="100.7265625" customWidth="1"/>
  </cols>
  <sheetData>
    <row r="1" spans="1:2" ht="19.2" x14ac:dyDescent="0.35">
      <c r="A1" s="2" t="s">
        <v>635</v>
      </c>
    </row>
    <row r="2" spans="1:2" ht="15.6" x14ac:dyDescent="0.3">
      <c r="A2" s="5" t="s">
        <v>636</v>
      </c>
      <c r="B2" s="5" t="s">
        <v>637</v>
      </c>
    </row>
    <row r="3" spans="1:2" ht="75" customHeight="1" x14ac:dyDescent="0.25">
      <c r="A3" t="s">
        <v>638</v>
      </c>
      <c r="B3" s="4" t="s">
        <v>639</v>
      </c>
    </row>
    <row r="4" spans="1:2" ht="60" x14ac:dyDescent="0.25">
      <c r="A4" t="s">
        <v>640</v>
      </c>
      <c r="B4" s="4" t="s">
        <v>641</v>
      </c>
    </row>
    <row r="5" spans="1:2" ht="45" x14ac:dyDescent="0.25">
      <c r="A5" t="s">
        <v>642</v>
      </c>
      <c r="B5" s="4" t="s">
        <v>643</v>
      </c>
    </row>
    <row r="6" spans="1:2" x14ac:dyDescent="0.25">
      <c r="A6" t="s">
        <v>644</v>
      </c>
      <c r="B6" s="4" t="s">
        <v>645</v>
      </c>
    </row>
    <row r="7" spans="1:2" ht="90" x14ac:dyDescent="0.25">
      <c r="A7" t="s">
        <v>646</v>
      </c>
      <c r="B7" s="4" t="s">
        <v>647</v>
      </c>
    </row>
    <row r="8" spans="1:2" ht="75" x14ac:dyDescent="0.25">
      <c r="A8" t="s">
        <v>648</v>
      </c>
      <c r="B8" s="4" t="s">
        <v>649</v>
      </c>
    </row>
    <row r="9" spans="1:2" x14ac:dyDescent="0.25">
      <c r="A9" t="s">
        <v>650</v>
      </c>
      <c r="B9" s="4" t="s">
        <v>651</v>
      </c>
    </row>
    <row r="10" spans="1:2" ht="45" x14ac:dyDescent="0.25">
      <c r="A10" t="s">
        <v>652</v>
      </c>
      <c r="B10" s="4" t="s">
        <v>653</v>
      </c>
    </row>
    <row r="11" spans="1:2" x14ac:dyDescent="0.25">
      <c r="A11" t="s">
        <v>654</v>
      </c>
      <c r="B11" s="4" t="s">
        <v>655</v>
      </c>
    </row>
    <row r="12" spans="1:2" x14ac:dyDescent="0.25">
      <c r="A12" t="s">
        <v>656</v>
      </c>
      <c r="B12" s="4" t="s">
        <v>657</v>
      </c>
    </row>
    <row r="13" spans="1:2" x14ac:dyDescent="0.25">
      <c r="A13" t="s">
        <v>658</v>
      </c>
      <c r="B13" s="4" t="s">
        <v>659</v>
      </c>
    </row>
    <row r="14" spans="1:2" x14ac:dyDescent="0.25">
      <c r="A14" t="s">
        <v>660</v>
      </c>
      <c r="B14" s="4" t="s">
        <v>661</v>
      </c>
    </row>
    <row r="15" spans="1:2" ht="60" x14ac:dyDescent="0.25">
      <c r="A15" t="s">
        <v>662</v>
      </c>
      <c r="B15" s="4" t="s">
        <v>663</v>
      </c>
    </row>
    <row r="16" spans="1:2" ht="30" x14ac:dyDescent="0.25">
      <c r="A16" t="s">
        <v>664</v>
      </c>
      <c r="B16" s="4" t="s">
        <v>665</v>
      </c>
    </row>
    <row r="17" spans="1:2" ht="60" x14ac:dyDescent="0.25">
      <c r="A17" t="s">
        <v>666</v>
      </c>
      <c r="B17" s="4" t="s">
        <v>667</v>
      </c>
    </row>
    <row r="18" spans="1:2" ht="30" x14ac:dyDescent="0.25">
      <c r="A18" t="s">
        <v>668</v>
      </c>
      <c r="B18" s="4" t="s">
        <v>669</v>
      </c>
    </row>
    <row r="19" spans="1:2" x14ac:dyDescent="0.25">
      <c r="A19" t="s">
        <v>670</v>
      </c>
      <c r="B19" s="4" t="s">
        <v>671</v>
      </c>
    </row>
    <row r="20" spans="1:2" ht="45" x14ac:dyDescent="0.25">
      <c r="A20" t="s">
        <v>672</v>
      </c>
      <c r="B20" s="4" t="s">
        <v>673</v>
      </c>
    </row>
    <row r="21" spans="1:2" ht="45" x14ac:dyDescent="0.25">
      <c r="A21" t="s">
        <v>674</v>
      </c>
      <c r="B21" s="4" t="s">
        <v>675</v>
      </c>
    </row>
    <row r="22" spans="1:2" ht="135" x14ac:dyDescent="0.25">
      <c r="A22" t="s">
        <v>676</v>
      </c>
      <c r="B22" s="4" t="s">
        <v>677</v>
      </c>
    </row>
    <row r="23" spans="1:2" ht="30" x14ac:dyDescent="0.25">
      <c r="A23" t="s">
        <v>126</v>
      </c>
      <c r="B23" s="4" t="s">
        <v>678</v>
      </c>
    </row>
    <row r="24" spans="1:2" x14ac:dyDescent="0.25">
      <c r="A24" t="s">
        <v>679</v>
      </c>
      <c r="B24" s="14" t="s">
        <v>682</v>
      </c>
    </row>
    <row r="25" spans="1:2" ht="45" x14ac:dyDescent="0.25">
      <c r="A25" t="s">
        <v>680</v>
      </c>
      <c r="B25" s="4" t="s">
        <v>681</v>
      </c>
    </row>
    <row r="26" spans="1:2" x14ac:dyDescent="0.25">
      <c r="B26" s="4"/>
    </row>
    <row r="27" spans="1:2" x14ac:dyDescent="0.25">
      <c r="B27" s="4"/>
    </row>
  </sheetData>
  <hyperlinks>
    <hyperlink ref="B24" r:id="rId1" xr:uid="{00000000-0004-0000-1100-000000000000}"/>
  </hyperlinks>
  <pageMargins left="0.7" right="0.7" top="0.75" bottom="0.75" header="0.3" footer="0.3"/>
  <pageSetup paperSize="9" orientation="portrait" horizontalDpi="300" verticalDpi="30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 Sheet</vt:lpstr>
      <vt:lpstr>Table of Contents</vt:lpstr>
      <vt:lpstr>2.1</vt:lpstr>
      <vt:lpstr>2.2</vt:lpstr>
      <vt:lpstr>2.3</vt:lpstr>
      <vt:lpstr>2.4</vt:lpstr>
      <vt:lpstr>2.5</vt:lpstr>
      <vt:lpstr>2.6</vt:lpstr>
      <vt:lpstr>2.7</vt:lpstr>
      <vt:lpstr>2.8</vt:lpstr>
      <vt:lpstr>2.9</vt:lpstr>
      <vt:lpstr>2.10</vt:lpstr>
      <vt:lpstr>2.11</vt:lpstr>
      <vt:lpstr>2.12</vt:lpstr>
      <vt:lpstr>2.13</vt:lpstr>
      <vt:lpstr>2.14</vt:lpstr>
      <vt:lpstr>2.48</vt:lpstr>
      <vt:lpstr>2.49</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Labour-force-survey-tables-February_2025 </dc:title>
  <dc:creator>1481376</dc:creator>
  <cp:lastModifiedBy>McFetridge, Mark</cp:lastModifiedBy>
  <dcterms:created xsi:type="dcterms:W3CDTF">2025-02-03T16:34:17Z</dcterms:created>
  <dcterms:modified xsi:type="dcterms:W3CDTF">2025-02-10T18:17:29Z</dcterms:modified>
</cp:coreProperties>
</file>