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G:\LFS\RAP Project\Working Copy\lmr_master\outputs\lfs\"/>
    </mc:Choice>
  </mc:AlternateContent>
  <xr:revisionPtr revIDLastSave="0" documentId="13_ncr:1_{6D67C3FF-AB60-4A98-A6AF-4A1C403C75D1}"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48" sheetId="17" r:id="rId15"/>
    <sheet name="2.49" sheetId="18" r:id="rId16"/>
    <sheet name="Notes" sheetId="19"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 l="1"/>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<sst xmlns="http://schemas.openxmlformats.org/spreadsheetml/2006/main" count="1240" uniqueCount="581">
  <si>
    <t>Labour Force Survey Tables</t>
  </si>
  <si>
    <t>Each month Labour Force Survey data is published on the NISRA website at the link below.</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</si>
  <si>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</si>
  <si>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and Property Services list of domestic properties in Northern Ireland (only private household addresses are eligible as the LFS is a survey of the private household population).</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</si>
  <si>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of around 3,900 addresses is made up of five 'waves', each containing approximately 780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</si>
  <si>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age and sex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</si>
  <si>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 See the confidence intervals in table 2.48 for details of sampling errors from the latest LFS results.</t>
  </si>
  <si>
    <t>Please contact:</t>
  </si>
  <si>
    <t>Mark McFetridge</t>
  </si>
  <si>
    <t>Colby House</t>
  </si>
  <si>
    <t>Stranmillis Court</t>
  </si>
  <si>
    <t>Belfast BT9 5RR</t>
  </si>
  <si>
    <t>Tel: 02890 255 172</t>
  </si>
  <si>
    <t>Labour Force Survey</t>
  </si>
  <si>
    <t>LFS@finance-ni.gov.uk</t>
  </si>
  <si>
    <t>Table of contents</t>
  </si>
  <si>
    <t>Worksheet name</t>
  </si>
  <si>
    <t>Table no.</t>
  </si>
  <si>
    <t>Table name</t>
  </si>
  <si>
    <t>2.1</t>
  </si>
  <si>
    <t>Northern Ireland labour market structure, age 16 and over, numbers and rates, seasonally adjusted</t>
  </si>
  <si>
    <t>Northern Ireland labour market structure, aged 16 to 64, numbers and rates, seasonally adjusted</t>
  </si>
  <si>
    <t>2.2</t>
  </si>
  <si>
    <t>Northern Ireland labour market structure, age 16 and over, numbers and rates, unadjusted</t>
  </si>
  <si>
    <t>Northern Ireland labour market structure, aged 16 to 64, numbers and rates, unadjusted</t>
  </si>
  <si>
    <t>2.3</t>
  </si>
  <si>
    <t>Economic activity by age (numbers) and age-specific economic activity rates</t>
  </si>
  <si>
    <t>Economic activity for males by age (numbers) and age-specific male economic activity rates</t>
  </si>
  <si>
    <t>Economic activity for females by age (numbers) and age-specific female economic activity rates</t>
  </si>
  <si>
    <t>2.4</t>
  </si>
  <si>
    <t>Economic inactivity by reason, aged 16 to 64, numbers and rates</t>
  </si>
  <si>
    <t>Economic inactivity by reason, for males aged 16 to 64, numbers and rates</t>
  </si>
  <si>
    <t>Economic inactivity by reason, for females aged 16 to 64, numbers and rates</t>
  </si>
  <si>
    <t>2.5</t>
  </si>
  <si>
    <t>Economically inactive who want work, aged 16 to 64, numbers and rates</t>
  </si>
  <si>
    <t>Economically inactive males who want work, for males aged 16 to 64, numbers and rates</t>
  </si>
  <si>
    <t>Economically inactive females who want work, for females aged 16 to 64, numbers and rates</t>
  </si>
  <si>
    <t>2.6</t>
  </si>
  <si>
    <t>Economically inactive who do not want work, aged 16 to 64, numbers and rates</t>
  </si>
  <si>
    <t>Economically inactive males who do not want work, for males aged 16 to 64, numbers and rates</t>
  </si>
  <si>
    <t>Economically inactive females who do not want work, for females aged 16 to 64, numbers and rates</t>
  </si>
  <si>
    <t>2.7</t>
  </si>
  <si>
    <t>Economic inactivity by age (numbers) and age-specific economic inactivity rates</t>
  </si>
  <si>
    <t>Economic inactivity for males by age (numbers) and-age specific economic inactivity rates</t>
  </si>
  <si>
    <t>Economic inactivity for females by age (numbers) and-age specific economic inactivity rates</t>
  </si>
  <si>
    <t>2.8</t>
  </si>
  <si>
    <t>Employment by category, age 16 and over</t>
  </si>
  <si>
    <t>Employment for males by category, age 16 and over</t>
  </si>
  <si>
    <t>Employment for females by category, age 16 and over</t>
  </si>
  <si>
    <t>2.9</t>
  </si>
  <si>
    <t>Actual weekly hours of work, age 16 and over</t>
  </si>
  <si>
    <t>Actual weekly hours of work, for males age 16 and over</t>
  </si>
  <si>
    <t>Actual weekly hours of work, for females age 16 and over</t>
  </si>
  <si>
    <t>2.10</t>
  </si>
  <si>
    <t>Employment by age (numbers) and age-specific employment rates</t>
  </si>
  <si>
    <t>Employment for males by age (numbers) and age-specific employment rates</t>
  </si>
  <si>
    <t>Employment for females by age (numbers) and age-specific employment rates</t>
  </si>
  <si>
    <t>2.11</t>
  </si>
  <si>
    <t>Unemployment by age (numbers) and age-specific unemployment rates</t>
  </si>
  <si>
    <t>2.12</t>
  </si>
  <si>
    <t>Unemployment by duration, age 16 and over</t>
  </si>
  <si>
    <t>2.48</t>
  </si>
  <si>
    <t>Confidence intervals of Northern Ireland LFS estimates</t>
  </si>
  <si>
    <t>2.49</t>
  </si>
  <si>
    <t>Seasonally adjusted sampling variability of Northern Ireland LFS estimates</t>
  </si>
  <si>
    <t>Notes</t>
  </si>
  <si>
    <t>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</si>
  <si>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</si>
  <si>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</si>
  <si>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</si>
  <si>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2.1a: Labour market structure, age 16 and over, numbers and rates</t>
  </si>
  <si>
    <t>Table 2.1b: Labour market structure, aged 16 to 64, numbers and rates</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</si>
  <si>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</si>
  <si>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</si>
  <si>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</si>
  <si>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</si>
  <si>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</si>
  <si>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</si>
  <si>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</si>
  <si>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</si>
  <si>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</si>
  <si>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</si>
  <si>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</si>
  <si>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</si>
  <si>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</si>
  <si>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</si>
  <si>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</si>
  <si>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</si>
  <si>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</si>
  <si>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</si>
  <si>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</si>
  <si>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</si>
  <si>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</si>
  <si>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</si>
  <si>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</si>
  <si>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</si>
  <si>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</si>
  <si>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</si>
  <si>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</si>
  <si>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</si>
  <si>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</si>
  <si>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Nov-Jan 2022</t>
  </si>
  <si>
    <t>Feb-Apr 2022</t>
  </si>
  <si>
    <t>May-Jul 2022</t>
  </si>
  <si>
    <t>Aug-Oct 2022</t>
  </si>
  <si>
    <t>[s] The following columns are shaded in this row:  W AA</t>
  </si>
  <si>
    <t>Nov-Jan 2023</t>
  </si>
  <si>
    <t>Feb-Apr 2023</t>
  </si>
  <si>
    <t>May-Jul 2023</t>
  </si>
  <si>
    <t>Aug-Oct 2023</t>
  </si>
  <si>
    <t>Nov-Jan 2024</t>
  </si>
  <si>
    <t>Change on quarter</t>
  </si>
  <si>
    <t/>
  </si>
  <si>
    <t>Change on year</t>
  </si>
  <si>
    <t>Aged 16 to 64 population [note 4]</t>
  </si>
  <si>
    <t>Northern Ireland labour market structure, age 16 and over and aged 16 to 64, numbers and rates, unadjusted</t>
  </si>
  <si>
    <t>This worksheet contains 2 tables presented vertically separated by a single blank row. The tables represent different population segments. Additional notes referenced here are on the notes sheet.</t>
  </si>
  <si>
    <t>Table 2.2a: Northern Ireland labour market structure, age 16 and over, numbers and rates, unadjusted</t>
  </si>
  <si>
    <t>Table 2.2b: Northern Ireland labour market structure, aged 16 to 64, numbers and rates, unadjusted</t>
  </si>
  <si>
    <t xml:space="preserve">Unemployment rate [note 11] (%) </t>
  </si>
  <si>
    <t>Male population aged 16 and over [note 4]</t>
  </si>
  <si>
    <t>Female population aged 16 and over [note 4]</t>
  </si>
  <si>
    <t xml:space="preserve">Female unemployment rate [note 11] (%) </t>
  </si>
  <si>
    <t>Male population aged 16 to 64 [note 4]</t>
  </si>
  <si>
    <t>Female population aged 16 to 64 [note 4]</t>
  </si>
  <si>
    <t>Economic activity by age (numbers) and age-specific economic activity rates [Notes 7, 9]</t>
  </si>
  <si>
    <t>This worksheet contains 3 tables presented vertically separated by a single blank row. The tables represent data according to sex. Additional notes referenced here can be found on the notes sheet.</t>
  </si>
  <si>
    <t>Figures may not sum due to rounding.</t>
  </si>
  <si>
    <t>Some shorthand may be used in these tables: [d] is disclosive [note 2], [u] is unavailable, and [s] is shaded - shaded cells refer to estimates based on a small sample size [note 1].</t>
  </si>
  <si>
    <t>Economic activity rates per age band = number employed in that age band / population of that age band.</t>
  </si>
  <si>
    <t>Table 2.3a: Economic activity by age (numbers) and age-specific economic activity rates</t>
  </si>
  <si>
    <t>Table 2.3b: Economic activity for males by age (numbers) and age-specific male economic activity rates</t>
  </si>
  <si>
    <t>Table 2.3c: Economic activity for females by age (numbers) and age-specific female economic activity rates</t>
  </si>
  <si>
    <t>Aged 16 and over economically active</t>
  </si>
  <si>
    <t>Aged 16 to 64 economically active</t>
  </si>
  <si>
    <t>Aged 16 to 24 economically active</t>
  </si>
  <si>
    <t>Aged 25 to 34 economically active</t>
  </si>
  <si>
    <t>Aged 35 to 49 economically active</t>
  </si>
  <si>
    <t>Aged 50 to 64 economically active</t>
  </si>
  <si>
    <t>Aged 65 and over total economically active</t>
  </si>
  <si>
    <t>Aged 16 and over economic activity rate (%)</t>
  </si>
  <si>
    <t>Aged 16 to 64 economic activity rate (%)</t>
  </si>
  <si>
    <t>Aged 16 to 24 economic activity rate (%)</t>
  </si>
  <si>
    <t>Aged 25 to 34 economic activity rate (%)</t>
  </si>
  <si>
    <t>Aged 35 to 49 economic activity rate (%)</t>
  </si>
  <si>
    <t>Aged 50 to 64 economic activity rate (%)</t>
  </si>
  <si>
    <t>Aged 65 and over economic activity rate (%)</t>
  </si>
  <si>
    <t>Males aged 16 and over economically active</t>
  </si>
  <si>
    <t>Males aged 16 to 64 economically active</t>
  </si>
  <si>
    <t>Males aged 16 to 24 economically active</t>
  </si>
  <si>
    <t>Males aged 25 to 34 economically active</t>
  </si>
  <si>
    <t>Males aged 35 to 49 economically active</t>
  </si>
  <si>
    <t>Males aged 50 to 64 economically active</t>
  </si>
  <si>
    <t>Males aged 65 and over total economically active</t>
  </si>
  <si>
    <t>Males aged 16 and over economic activity rate (%)</t>
  </si>
  <si>
    <t>Males aged 16 to 64 economic activity rate (%)</t>
  </si>
  <si>
    <t>Males aged 16 to 24 economic activity rate (%)</t>
  </si>
  <si>
    <t>Males aged 25 to 34 economic activity rate (%)</t>
  </si>
  <si>
    <t>Males aged 35 to 49 economic activity rate (%)</t>
  </si>
  <si>
    <t>Males aged 50 to 64 economic activity rate (%)</t>
  </si>
  <si>
    <t>Males aged 65 and over economic activity rate (%)</t>
  </si>
  <si>
    <t>Females aged 16 and over economically active</t>
  </si>
  <si>
    <t>Females aged 16 to 64 economically active</t>
  </si>
  <si>
    <t>Females aged 16 to 24 economically active</t>
  </si>
  <si>
    <t>Females aged 25 to 34 economically active</t>
  </si>
  <si>
    <t>Females aged 35 to 49 economically active</t>
  </si>
  <si>
    <t>Females aged 50 to 64 economically active</t>
  </si>
  <si>
    <t>Females aged 65 and over total economically active</t>
  </si>
  <si>
    <t>Females aged 16 and over economic activity rate (%)</t>
  </si>
  <si>
    <t>Females aged 16 to 64 economic activity rate (%)</t>
  </si>
  <si>
    <t>Females aged 16 to 24 economic activity rate (%)</t>
  </si>
  <si>
    <t>Females aged 25 to 34 economic activity rate (%)</t>
  </si>
  <si>
    <t>Females aged 35 to 49 economic activity rate (%)</t>
  </si>
  <si>
    <t>Females aged 50 to 64 economic activity rate (%)</t>
  </si>
  <si>
    <t>Females aged 65 and over economic activity rate (%)</t>
  </si>
  <si>
    <t>Economic inactivity by reason, aged 16 to 64, numbers and rates [Note 8]</t>
  </si>
  <si>
    <t>Percentage figures for each reason = number of people selecting that reason / total aged 16 to 64 who are economically inactive.</t>
  </si>
  <si>
    <t>Table 2.4a: Economic inactivity by reason, aged 16 to 64, numbers and rates</t>
  </si>
  <si>
    <t>Table 2.4b: Economic inactivity by reason, for males aged 16 to 64, numbers and rates</t>
  </si>
  <si>
    <t>Table 2.4c: Economic inactivity by reason, for females aged 16 to 64, numbers and rates</t>
  </si>
  <si>
    <t>Aged 16 to 64 total economically inactive</t>
  </si>
  <si>
    <t>Long-term sick</t>
  </si>
  <si>
    <t>Family and home care</t>
  </si>
  <si>
    <t>Retired</t>
  </si>
  <si>
    <t>Student</t>
  </si>
  <si>
    <t>Other</t>
  </si>
  <si>
    <t>Long-term sick (%)</t>
  </si>
  <si>
    <t>Family and home care (%)</t>
  </si>
  <si>
    <t>Retired (%)</t>
  </si>
  <si>
    <t>Student (%)</t>
  </si>
  <si>
    <t>Other (%)</t>
  </si>
  <si>
    <t>Males aged 16 to 64 total economically inactive</t>
  </si>
  <si>
    <t>Males, long-term sick</t>
  </si>
  <si>
    <t>Males, family and home care</t>
  </si>
  <si>
    <t>Males, retired</t>
  </si>
  <si>
    <t>Males, student</t>
  </si>
  <si>
    <t>Males, other</t>
  </si>
  <si>
    <t>Males, long-term sick (%)</t>
  </si>
  <si>
    <t>Males, family and home care (%)</t>
  </si>
  <si>
    <t>Males, retired (%)</t>
  </si>
  <si>
    <t>Males, student (%)</t>
  </si>
  <si>
    <t>Males, other (%)</t>
  </si>
  <si>
    <t>[s] The following columns are shaded in this row:  D I</t>
  </si>
  <si>
    <t>Females aged 16 to 64 total economically inactive</t>
  </si>
  <si>
    <t>Females, long-term sick</t>
  </si>
  <si>
    <t>Females, family and home care</t>
  </si>
  <si>
    <t>Females, retired</t>
  </si>
  <si>
    <t>Females, student</t>
  </si>
  <si>
    <t>Females, other</t>
  </si>
  <si>
    <t>Females, long-term sick (%)</t>
  </si>
  <si>
    <t>Females, family and home care (%)</t>
  </si>
  <si>
    <t>Females, retired (%)</t>
  </si>
  <si>
    <t>Females, student (%)</t>
  </si>
  <si>
    <t>Females, other (%)</t>
  </si>
  <si>
    <t>Economically inactive who want work, aged 16 to 64, numbers and rates [Note 8]</t>
  </si>
  <si>
    <t>'Other' includes discouraged workers [note 18], students, retired, temporarily sick or injured, waiting for reply to job application, not yet looking and not looking.</t>
  </si>
  <si>
    <t>Percentage figures = number in that category / total who want job.</t>
  </si>
  <si>
    <t>Table 2.5a: Economically inactive who want work, aged 16 to 64, numbers and rates</t>
  </si>
  <si>
    <t>Table 2.5b: Economically inactive males who want work, for males aged 16 to 64, numbers and rates</t>
  </si>
  <si>
    <t>Table 2.5c: Economically inactive females who want work, for females aged 16 to 64, numbers and rates</t>
  </si>
  <si>
    <t>Total who do not want job</t>
  </si>
  <si>
    <t>Total who do want job</t>
  </si>
  <si>
    <t>Long-term sick who want job</t>
  </si>
  <si>
    <t>Family and home care who want job</t>
  </si>
  <si>
    <t>'Other' who want job</t>
  </si>
  <si>
    <t>Long-term sick who want job (%)</t>
  </si>
  <si>
    <t>Family and home care who want job (%)</t>
  </si>
  <si>
    <t>'Other' who want job (%)</t>
  </si>
  <si>
    <t>[s] The following columns are shaded in this row:  F I</t>
  </si>
  <si>
    <t>Males who do not want job</t>
  </si>
  <si>
    <t>Males who want job</t>
  </si>
  <si>
    <t xml:space="preserve">[s] The following columns are shaded in this row:   F   I </t>
  </si>
  <si>
    <t>[s] The following columns are shaded in this row:   F G  I J</t>
  </si>
  <si>
    <t>Females who do not want job</t>
  </si>
  <si>
    <t>Females who want job</t>
  </si>
  <si>
    <t xml:space="preserve">[s] The following columns are shaded in this row:  E F  H I </t>
  </si>
  <si>
    <t>[s] The following columns are shaded in this row:    G   J</t>
  </si>
  <si>
    <t>Economically inactive who do not want work, aged 16 to 64, numbers and rates [Note 8]</t>
  </si>
  <si>
    <t>'Other' includes waiting for reply to job application, temporarily sick or injured, those who thought there were no jobs available, not looking or not yet looking.</t>
  </si>
  <si>
    <t>Percentage figures = number in that category / number who do not want job.</t>
  </si>
  <si>
    <t>Table 2.6a: Economically inactive who do not want work, aged 16 to 64, numbers and rates</t>
  </si>
  <si>
    <t>Table 2.6b: Economically inactive males who do not want work, for males aged 16 to 64, numbers and rates</t>
  </si>
  <si>
    <t>Table 2.6c: Economically inactive females who do not want work, for females aged 16 to 64, numbers and rates</t>
  </si>
  <si>
    <t>Aged 16 to 64 economically inactive</t>
  </si>
  <si>
    <t>Total who want job</t>
  </si>
  <si>
    <t>Long-term sick who do not want job</t>
  </si>
  <si>
    <t>Family and home care who do not want job</t>
  </si>
  <si>
    <t>Retired who do not want job</t>
  </si>
  <si>
    <t>Students who do not want job</t>
  </si>
  <si>
    <t>'Other' who do not want job</t>
  </si>
  <si>
    <t>'Other' (%)</t>
  </si>
  <si>
    <t>Males aged 16 to 64 economically inactive</t>
  </si>
  <si>
    <t>Long-term sick males who do not want job</t>
  </si>
  <si>
    <t>Family and home care males who do not want job</t>
  </si>
  <si>
    <t>Retired males who do not want job</t>
  </si>
  <si>
    <t>Male students who do not want job</t>
  </si>
  <si>
    <t>'Other' males who do not want job</t>
  </si>
  <si>
    <t>Male long-term sick (%)</t>
  </si>
  <si>
    <t>Male family and home care (%)</t>
  </si>
  <si>
    <t>Retired males (%)</t>
  </si>
  <si>
    <t>Student males (%)</t>
  </si>
  <si>
    <t>Males 'other' (%)</t>
  </si>
  <si>
    <t xml:space="preserve">[s] The following columns are shaded in this row:  F  K </t>
  </si>
  <si>
    <t>[s] The following columns are shaded in this row:  F I K N</t>
  </si>
  <si>
    <t>Females aged 16 to 64 economically inactive</t>
  </si>
  <si>
    <t>Long-term sick females who do not want job</t>
  </si>
  <si>
    <t>Family and home care females who do not want job</t>
  </si>
  <si>
    <t>Retired females who do not want job</t>
  </si>
  <si>
    <t>Female students who do not want job</t>
  </si>
  <si>
    <t>'Other' females who do not want job</t>
  </si>
  <si>
    <t>Females long-term sick (%)</t>
  </si>
  <si>
    <t>Female family and home care (%)</t>
  </si>
  <si>
    <t>Retired females (%)</t>
  </si>
  <si>
    <t>Student females (%)</t>
  </si>
  <si>
    <t>Females 'other' (%)</t>
  </si>
  <si>
    <t>Economic inactivity by age (numbers) and age-specific economic inactivity rates [Notes 8, 12]</t>
  </si>
  <si>
    <t>Economic inactivity rates by age group = number economically inactive in that age group / population of that age group.</t>
  </si>
  <si>
    <t>Table 2.7a: Economic inactivity by age (numbers) and age-specific economic inactivity rates</t>
  </si>
  <si>
    <t>Table 2.7b: Economic inactivity for males by age (numbers) and-age specific economic inactivity rates</t>
  </si>
  <si>
    <t>Table 2.7c: Economic inactivity for females by age (numbers) and-age specific economic inactivity rates</t>
  </si>
  <si>
    <t>Aged 16 and over total economically inactive</t>
  </si>
  <si>
    <t>Aged 16 to 24 total economically inactive</t>
  </si>
  <si>
    <t>Aged 25 to 34 total economically inactive</t>
  </si>
  <si>
    <t>Aged 35 to 49 total economically inactive</t>
  </si>
  <si>
    <t>Aged 50 to 64 total economically inactive</t>
  </si>
  <si>
    <t>Aged 65 and over total economically inactive</t>
  </si>
  <si>
    <t>Aged 16 and over economic inactivity rate (%)</t>
  </si>
  <si>
    <t>Aged 16 to 64 economic inactivity rate (%)</t>
  </si>
  <si>
    <t>Aged 16 to 24 economic inactivity rate (%)</t>
  </si>
  <si>
    <t>Aged 25 to 34 economic inactivity rate (%)</t>
  </si>
  <si>
    <t>Aged 35 to 49 economic inactivity rate (%)</t>
  </si>
  <si>
    <t>Aged 50 to 64 economic inactivity rate (%)</t>
  </si>
  <si>
    <t>Aged 65 and over economic inactivity rate (%)</t>
  </si>
  <si>
    <t>Aged 16 and over economically inactive males</t>
  </si>
  <si>
    <t>Aged 16 to 64 economically inactive males</t>
  </si>
  <si>
    <t>Aged 16 to 24 economically inactive males</t>
  </si>
  <si>
    <t>Aged 25 to 34 economically inactive males</t>
  </si>
  <si>
    <t>Aged 35 to 49 economically inactive males</t>
  </si>
  <si>
    <t>Aged 50 to 64 economically inactive males</t>
  </si>
  <si>
    <t>Aged 65 and over economically inactive males</t>
  </si>
  <si>
    <t>Aged 16 and over male economic inactivity rate (%)</t>
  </si>
  <si>
    <t>Aged 16 to 64 male economic inactivity rate (%)</t>
  </si>
  <si>
    <t>Aged 16 to 24 male economic inactivity rate (%)</t>
  </si>
  <si>
    <t>Aged 25 to 34 male economic inactivity rate (%)</t>
  </si>
  <si>
    <t>Aged 35 to 49 male economic inactivity rate (%)</t>
  </si>
  <si>
    <t>Aged 50 to 64 male economic inactivity rate (%)</t>
  </si>
  <si>
    <t>Aged 65 and over male economic inactivity rate (%)</t>
  </si>
  <si>
    <t>[s] The following columns are shaded in this row:  E L</t>
  </si>
  <si>
    <t>Aged 16 and over economically inactive females</t>
  </si>
  <si>
    <t>Aged 16 to 64 economically inactive females</t>
  </si>
  <si>
    <t>Aged 16 to 24 economically inactive females</t>
  </si>
  <si>
    <t>Aged 25 to 34 economically inactive females</t>
  </si>
  <si>
    <t>Aged 35 to 49 economically inactive females</t>
  </si>
  <si>
    <t>Aged 50 to 64 economically inactive females</t>
  </si>
  <si>
    <t>Aged 65 and over economically inactive females</t>
  </si>
  <si>
    <t>Aged 16 and over female economic inactivity rate (%)</t>
  </si>
  <si>
    <t>Aged 16 to 64 female economic inactivity rate (%)</t>
  </si>
  <si>
    <t>Aged 16 to 24 female economic inactivity rate (%)</t>
  </si>
  <si>
    <t>Aged 25 to 34 female economic inactivity rate (%)</t>
  </si>
  <si>
    <t>Aged 35 to 49 female economic inactivity rate (%)</t>
  </si>
  <si>
    <t>Aged 50 to 64 female economic inactivity rate (%)</t>
  </si>
  <si>
    <t>Aged 65 and over female economic inactivity rate (%)</t>
  </si>
  <si>
    <t>Employment by category, age 16 and over [Note 5]</t>
  </si>
  <si>
    <t>Numbers in employment include some who did not state whether they worked full or part time.</t>
  </si>
  <si>
    <t>'Other' includes government training schemes and unpaid family workers.</t>
  </si>
  <si>
    <t>Table 2.8a: Employment by category, age 16 and over</t>
  </si>
  <si>
    <t>Table 2.8b: Employment for males by category, age 16 and over</t>
  </si>
  <si>
    <t>Table 2.8c: Employment for females by category, age 16 and over</t>
  </si>
  <si>
    <t>Total aged 16 and over in employment</t>
  </si>
  <si>
    <t>Employees [note 13]</t>
  </si>
  <si>
    <t>Self Employed [note 13]</t>
  </si>
  <si>
    <t>Full-time worker [note 15]</t>
  </si>
  <si>
    <t>Part-time worker [note 15]</t>
  </si>
  <si>
    <t>Workers with second jobs</t>
  </si>
  <si>
    <t>Temporary employees [note 16]</t>
  </si>
  <si>
    <t>Temporary employees [note 16] as percentage of all employees (%)</t>
  </si>
  <si>
    <t>[s] The following columns are shaded in this row:  E</t>
  </si>
  <si>
    <t>Males aged 16 and over in employment</t>
  </si>
  <si>
    <t>Male employees [note 13]</t>
  </si>
  <si>
    <t>Male self employed [note 13]</t>
  </si>
  <si>
    <t xml:space="preserve"> Male 'Other'</t>
  </si>
  <si>
    <t>Male full-time worker [note 15]</t>
  </si>
  <si>
    <t>Male part-time worker [note 15]</t>
  </si>
  <si>
    <t>Male workers with second jobs</t>
  </si>
  <si>
    <t>Male temporary employees [note 16]</t>
  </si>
  <si>
    <t>Male temporary employees [note 16] as percentage of all employees (%)</t>
  </si>
  <si>
    <t>Females aged 16 and over in employment</t>
  </si>
  <si>
    <t>Female employees [note 13]</t>
  </si>
  <si>
    <t>Females self employed [note 13]</t>
  </si>
  <si>
    <t>Female 'Other'</t>
  </si>
  <si>
    <t>Female full-time worker [note 15]</t>
  </si>
  <si>
    <t>Female part-time worker [note 15]</t>
  </si>
  <si>
    <t>Female workers with second jobs</t>
  </si>
  <si>
    <t>Female temporary employees [note 16]</t>
  </si>
  <si>
    <t>Female temporary employees [note 16] as percentage of all employees (%)</t>
  </si>
  <si>
    <t>The total weekly hours worked is calculated by multiplying the total average hours worked by the number in employment.</t>
  </si>
  <si>
    <t>Table 2.9a: Actual weekly hours of work, age 16 and over</t>
  </si>
  <si>
    <t>Table 2.9b: Actual weekly hours of work, for males age 16 and over</t>
  </si>
  <si>
    <t>Table 2.9c: Actual weekly hours of work, for females age 16 and over</t>
  </si>
  <si>
    <t>Total weekly hours (millions)</t>
  </si>
  <si>
    <t>Total average hours</t>
  </si>
  <si>
    <t>Full-time average hours (in main job) [note 15]</t>
  </si>
  <si>
    <t>Part-time average hours (in main job) [note 15]</t>
  </si>
  <si>
    <t>Average hours of workers with second jobs</t>
  </si>
  <si>
    <t>Total weekly hours for males (millions)</t>
  </si>
  <si>
    <t>Total average hours for males</t>
  </si>
  <si>
    <t>Full-time average hours for males (in main job) [note 15]</t>
  </si>
  <si>
    <t>Part-time average hours for males (in main job) [note 15]</t>
  </si>
  <si>
    <t>Average hours of male workers with second jobs</t>
  </si>
  <si>
    <t>Total weekly hours for females (millions)</t>
  </si>
  <si>
    <t>Total average hours for females</t>
  </si>
  <si>
    <t>Full-time average hours for females (in main job) [note 15]</t>
  </si>
  <si>
    <t>Part-time average hours for females (in main job) [note 15]</t>
  </si>
  <si>
    <t>Average hours of female workers with second jobs</t>
  </si>
  <si>
    <t>Employment by age (numbers) and age-specific employment rates [Notes 5, 10]</t>
  </si>
  <si>
    <t>Employment rate for an age group = number employed in that age group / population of that age group.</t>
  </si>
  <si>
    <t>Table 2.10a: Employment by age (numbers) and age-specific employment rates</t>
  </si>
  <si>
    <t>Table 2.10b: Employment for males by age (numbers) and age-specific employment rates</t>
  </si>
  <si>
    <t>Table 2.10c: Employment for females by age (numbers) and age-specific employment rates</t>
  </si>
  <si>
    <t>Aged 16 and over total employed</t>
  </si>
  <si>
    <t>Aged 16 to 64 total employed</t>
  </si>
  <si>
    <t>Aged 16 to 24 total employed</t>
  </si>
  <si>
    <t>Aged 25 to 34 total employed</t>
  </si>
  <si>
    <t>Aged 35 to 49 total employed</t>
  </si>
  <si>
    <t>Aged 50 to 64 total employed</t>
  </si>
  <si>
    <t>Aged 65 and over total employed</t>
  </si>
  <si>
    <t>Aged 16 and over employment rate (%)</t>
  </si>
  <si>
    <t>Aged 16 to 64 employment rate (%)</t>
  </si>
  <si>
    <t>Aged 16 to 24 employment rate (%)</t>
  </si>
  <si>
    <t>Aged 25 to 34 employment rate (%)</t>
  </si>
  <si>
    <t>Aged 35 to 49 employment rate (%)</t>
  </si>
  <si>
    <t>Aged 50 to 64 employment rate (%)</t>
  </si>
  <si>
    <t>Aged 65 and over employment rate (%)</t>
  </si>
  <si>
    <t>Males aged 16 and over total employed</t>
  </si>
  <si>
    <t>Males aged 16 to 64 total employed</t>
  </si>
  <si>
    <t>Males aged 16 to 24 total employed</t>
  </si>
  <si>
    <t>Males aged 25 to 34 total employed</t>
  </si>
  <si>
    <t>Males aged 35 to 49 total employed</t>
  </si>
  <si>
    <t>Males aged 50 to 64 total employed</t>
  </si>
  <si>
    <t>Males aged 65 and over total employed</t>
  </si>
  <si>
    <t>Males aged 16 and over employment rate (%)</t>
  </si>
  <si>
    <t>Males aged 16 to 64 employment rate (%)</t>
  </si>
  <si>
    <t>Males aged 16 to 24 employment rate (%)</t>
  </si>
  <si>
    <t>Males aged 25 to 34 employment rate (%)</t>
  </si>
  <si>
    <t>Males aged 35 to 49 employment rate (%)</t>
  </si>
  <si>
    <t>Males aged 50 to 64 employment rate (%)</t>
  </si>
  <si>
    <t>Males aged 65 and over employment rate (%)</t>
  </si>
  <si>
    <t>Females aged 16 and over total employed</t>
  </si>
  <si>
    <t>Females aged 16 to 64 total employed</t>
  </si>
  <si>
    <t>Females aged 16 to 24 total employed</t>
  </si>
  <si>
    <t>Females aged 25 to 34 total employed</t>
  </si>
  <si>
    <t>Females aged 35 to 49 total employed</t>
  </si>
  <si>
    <t>Females aged 50 to 64 total employed</t>
  </si>
  <si>
    <t>Females aged 65 and over total employed</t>
  </si>
  <si>
    <t>Females aged 16 and over employment rate (%)</t>
  </si>
  <si>
    <t>Females aged 16 to 64 employment rate (%)</t>
  </si>
  <si>
    <t>Females aged 16 to 24 employment rate (%)</t>
  </si>
  <si>
    <t>Females aged 25 to 34 employment rate (%)</t>
  </si>
  <si>
    <t>Females aged 35 to 49 employment rate (%)</t>
  </si>
  <si>
    <t>Females aged 50 to 64 employment rate (%)</t>
  </si>
  <si>
    <t>Females aged 65 and over employment rate (%)</t>
  </si>
  <si>
    <t>Table 2.11: Unemployment by age (numbers) and age-specific unemployment rates [Notes 6, 11]</t>
  </si>
  <si>
    <t>This worksheet contains 1 table. Additional notes referenced here are on the notes sheet.</t>
  </si>
  <si>
    <t>Unemployment rate for an age band = number unemployed in that age band / population of economically active people in that age band.</t>
  </si>
  <si>
    <t>Aged 16 and over total unemployed</t>
  </si>
  <si>
    <t>Aged 16 to 24 total unemployed</t>
  </si>
  <si>
    <t>Aged 25 to 34 total unemployed</t>
  </si>
  <si>
    <t>Aged 35 to 49 total unemployed</t>
  </si>
  <si>
    <t>Aged 50 to 64 total unemployed</t>
  </si>
  <si>
    <t>Aged 65 and over total unemployed</t>
  </si>
  <si>
    <t>Aged 16 and over unemployment rate (%)</t>
  </si>
  <si>
    <t>Aged 16 to 24 unemployment rate (%)</t>
  </si>
  <si>
    <t>Aged 25 to 34 unemployment rate (%)</t>
  </si>
  <si>
    <t>Aged 35 to 49 unemployment rate (%)</t>
  </si>
  <si>
    <t>Aged 50 to 64 unemployment rate (%)</t>
  </si>
  <si>
    <t>Aged 65 and over unemployment rate (%)</t>
  </si>
  <si>
    <t>[d]</t>
  </si>
  <si>
    <t xml:space="preserve">[s] The following columns are shaded in this row:  C D E   I J K  </t>
  </si>
  <si>
    <t xml:space="preserve">[s] The following columns are shaded in this row:  C D E F  I J K L </t>
  </si>
  <si>
    <t>[s] The following columns are shaded in this row:   D E F G  J K L M</t>
  </si>
  <si>
    <t>[s] The following columns are shaded in this row:  C D E F G I J K L M</t>
  </si>
  <si>
    <t>Table 2.12: Unemployment by duration, age 16 and over [Notes 6, 19]</t>
  </si>
  <si>
    <t>Total unemployed includes some who did not state the duration of unemployment.</t>
  </si>
  <si>
    <t>Long term unemployed as percentage of total = number unemployed for over 12 months / total unemployed age 16 and over.</t>
  </si>
  <si>
    <t>Up to 6 months unemployed</t>
  </si>
  <si>
    <t>6 to 12 months unemployed</t>
  </si>
  <si>
    <t>Over 12 months unemployed</t>
  </si>
  <si>
    <t>Over 24 months unemployed</t>
  </si>
  <si>
    <t>Long term unemployed as a percentage of total (%)</t>
  </si>
  <si>
    <t xml:space="preserve">[s] The following columns are shaded in this row:   D  F </t>
  </si>
  <si>
    <t>[s] The following columns are shaded in this row:   D E F G</t>
  </si>
  <si>
    <t>[s] The following columns are shaded in this row:  C D E F G</t>
  </si>
  <si>
    <t>Employment and economic inactivity rates are based on working age population (16 to 64); unemployment rates are based on age 16 and over population.</t>
  </si>
  <si>
    <t>Unemployment rate</t>
  </si>
  <si>
    <t>This sheet contains 1 table of data. Explanatory notes are below and the notes referenced above are in the notes table on the notes sheet.</t>
  </si>
  <si>
    <t>The sampling variability estimates are calculated on non seasonally adjusted data.</t>
  </si>
  <si>
    <t>Table 2.48: Confidence intervals of Northern Ireland LFS estimates</t>
  </si>
  <si>
    <t>November-January 2024</t>
  </si>
  <si>
    <t>Lower limit</t>
  </si>
  <si>
    <t>LFS estimate</t>
  </si>
  <si>
    <t>Upper limit</t>
  </si>
  <si>
    <t>Change in lower limit</t>
  </si>
  <si>
    <t>Change in LFS estimate</t>
  </si>
  <si>
    <t>Change in upper limit</t>
  </si>
  <si>
    <t>In employment</t>
  </si>
  <si>
    <t>Unemployment</t>
  </si>
  <si>
    <t>Economic activity rate</t>
  </si>
  <si>
    <t>Economically inactive</t>
  </si>
  <si>
    <t>Table 2.49: Seasonally adjusted sampling variability of Northern Ireland LFS estimates</t>
  </si>
  <si>
    <t>Labour market status</t>
  </si>
  <si>
    <t>Estimate</t>
  </si>
  <si>
    <t>Confidence interval: estimate</t>
  </si>
  <si>
    <t>Change over quarter</t>
  </si>
  <si>
    <t>Confidence interval: quarterly change</t>
  </si>
  <si>
    <t>Change over year</t>
  </si>
  <si>
    <t>Confidence interval: annual change</t>
  </si>
  <si>
    <t>Confidence interval around change</t>
  </si>
  <si>
    <t>Unemployment (age 16 and over)</t>
  </si>
  <si>
    <t>+/- 6,000</t>
  </si>
  <si>
    <t>+/- 5,000</t>
  </si>
  <si>
    <t>+/- 7,000</t>
  </si>
  <si>
    <t>+/- 8,000</t>
  </si>
  <si>
    <t>Employment (age 16 and over)</t>
  </si>
  <si>
    <t>+/- 21,000</t>
  </si>
  <si>
    <t>+/- 18,000</t>
  </si>
  <si>
    <t>+/- 28,000</t>
  </si>
  <si>
    <t>+/- 29,000</t>
  </si>
  <si>
    <t>Economically inactive (age 16 and over)</t>
  </si>
  <si>
    <t>+/- 27,000</t>
  </si>
  <si>
    <t>Unemployment rate (age 16 and over)</t>
  </si>
  <si>
    <t>+/- 0.6pps</t>
  </si>
  <si>
    <t>0.1pps</t>
  </si>
  <si>
    <t>+/- 0.5pps</t>
  </si>
  <si>
    <t>+/- 0.8pps</t>
  </si>
  <si>
    <t>Employment rate (aged 16 to 64)</t>
  </si>
  <si>
    <t>+/- 1.7pps</t>
  </si>
  <si>
    <t>0.5pps</t>
  </si>
  <si>
    <t>+/- 1.3pps</t>
  </si>
  <si>
    <t>+/- 2.2pps</t>
  </si>
  <si>
    <t>+/- 2.3pps</t>
  </si>
  <si>
    <t>Economic inactivity rate (aged 16 to 64)</t>
  </si>
  <si>
    <t>+/- 1.6pps</t>
  </si>
  <si>
    <t>-0.7pps</t>
  </si>
  <si>
    <t>-0.5pps</t>
  </si>
  <si>
    <t>+/- 2.1pps</t>
  </si>
  <si>
    <t>Notes and definitions</t>
  </si>
  <si>
    <t>Note reference</t>
  </si>
  <si>
    <t>Note or definition</t>
  </si>
  <si>
    <t>Note 1: publication threshold</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</si>
  <si>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</si>
  <si>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Note 2: disclosure</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</si>
  <si>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</si>
  <si>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Note 3: rolling monthly quarters</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</si>
  <si>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</si>
  <si>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Note 4: population</t>
  </si>
  <si>
    <t>Population figures are underlying population estimates and are therefore not seasonally adjusted.</t>
  </si>
  <si>
    <t>Note 5: in employment</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</si>
  <si>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</si>
  <si>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Note 6: unemployment</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</si>
  <si>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</si>
  <si>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Note 7: economically active</t>
  </si>
  <si>
    <t>People age 16 and over who are either in employment or unemployed.</t>
  </si>
  <si>
    <t>Note 8: economically inactive</t>
  </si>
  <si>
    <t>People who are neither in employment nor unemployed. This group includes, for example, all those who were looking after a home or retired. Although most LFS analyses is for the 16 plus population, this group would also include all people aged under 16.</t>
  </si>
  <si>
    <t>Note 9: economic activity rate</t>
  </si>
  <si>
    <t>The economic activity rate is calculated by dividing the number economically active by the population.</t>
  </si>
  <si>
    <t>Note 10: employment rate</t>
  </si>
  <si>
    <t>The employment rate is calculated by dividing the number in employment by the population.</t>
  </si>
  <si>
    <t>Note 11: unemployment rate</t>
  </si>
  <si>
    <t>The unemployment rate is calculated by dividing the number unemployed by the number economically active.</t>
  </si>
  <si>
    <t>Note 12: inactivity rate</t>
  </si>
  <si>
    <t>The economic inactivity rate is calculated by dividing the number economically inactive by the population.</t>
  </si>
  <si>
    <t>Note 13: employees</t>
  </si>
  <si>
    <t>The division between employees and self-employed is based on survey respondents' own assessment of their employment status. Note that there are revisions to the component employee and self-employment series back to Spring 1992. These arise from improvements to the LFS editing procedures, based on the SOC 2000 Occupational Classification, which allow data edits to be removed which previously re-classified some self-employed as employees.</t>
  </si>
  <si>
    <t>Note 14: unpaid family workers</t>
  </si>
  <si>
    <t>The separate identification of this group in the LFS is in accordance with international recommendations. It comprises of persons doing unpaid work for a business they own or for a business that a relative owns.</t>
  </si>
  <si>
    <t>Note 15: full or part time</t>
  </si>
  <si>
    <t>The classification of employees, self-employed, those on government work-related training programmes and unpaid family workers in their main job as full-time or part-time is on the basis of self-assessment. People on Government supported training and employment programmes who are at college in the survey reference week are classified, by convention, as part-time.</t>
  </si>
  <si>
    <t>Note 16: temporary employees</t>
  </si>
  <si>
    <t>These are defined as those employees who say that their main job is non permanent in one of the following ways: fixed period contract; agency temping; casual work; seasonal work; other temporary work.</t>
  </si>
  <si>
    <t>Note 17: working age</t>
  </si>
  <si>
    <t>Working age is taken as ages 16 to 64 for both males and females.</t>
  </si>
  <si>
    <t>Note 18: discouraged workers</t>
  </si>
  <si>
    <t>This is a sub-group of the economically inactive population, defined as those neither in employment nor unemployed who said they would like a job and whose main reason for not seeking work was because they believed there were no jobs available.</t>
  </si>
  <si>
    <t>Note 19: duration of unemployment</t>
  </si>
  <si>
    <t>Duration of unemployment is defined as the shorter of the following two periods: (a) duration of active search for work; and (b) length of time since employment.  The short-term unemployed are those people who have been unemployed for under 1 year while the long-term unemployed are defined as those who have been unemployed for 1 year or more.</t>
  </si>
  <si>
    <t>Note 20: LFS revisions</t>
  </si>
  <si>
    <t>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and June 2022 (affecting LFS data from January-March 2020 to January-March 2022) to include new population weights using PAYE Real-Time Information and with the introduction of the non-response bias adjustment to Northern Ireland data. The latest reweighting was introduced in February 2024, affecting data from July-September 2022 to September-November 2023, to incorporate the latest estimates of the size and composition of the UK population.</t>
  </si>
  <si>
    <t>An overview of the impact of these reweightings on estimates of unemployment, employment and economic inactivity is available on Background Information page on the NISRA website:</t>
  </si>
  <si>
    <t>Note 21: revisions link</t>
  </si>
  <si>
    <t>Note 22: sampling</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</si>
  <si>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</si>
  <si>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Revisions policies for labour market statistics</t>
  </si>
  <si>
    <t>0.0pps</t>
  </si>
  <si>
    <t>848,000</t>
  </si>
  <si>
    <t>869,000</t>
  </si>
  <si>
    <t>890,000</t>
  </si>
  <si>
    <t>-21,000</t>
  </si>
  <si>
    <t>6,000</t>
  </si>
  <si>
    <t>34,000</t>
  </si>
  <si>
    <t>15,000</t>
  </si>
  <si>
    <t>21,000</t>
  </si>
  <si>
    <t>26,000</t>
  </si>
  <si>
    <t>-7,000</t>
  </si>
  <si>
    <t>0,000</t>
  </si>
  <si>
    <t>8,000</t>
  </si>
  <si>
    <t>1.7</t>
  </si>
  <si>
    <t>-0.8</t>
  </si>
  <si>
    <t>0.8</t>
  </si>
  <si>
    <t>57.5</t>
  </si>
  <si>
    <t>58.9</t>
  </si>
  <si>
    <t>60.3</t>
  </si>
  <si>
    <t>-1.7</t>
  </si>
  <si>
    <t>0.1</t>
  </si>
  <si>
    <t>1.9</t>
  </si>
  <si>
    <t>599,000</t>
  </si>
  <si>
    <t>620,000</t>
  </si>
  <si>
    <t>641,000</t>
  </si>
  <si>
    <t>-25,000</t>
  </si>
  <si>
    <t>2,000</t>
  </si>
  <si>
    <t>29,000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</si>
</sst>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 x14ac:knownFonts="1">
    <font>
      <sz val="12"/>
      <color rgb="FF000000"/>
      <name val="Arial"/>
    </font>
    <font>
      <u/>
      <sz val="12"/>
      <color theme="10"/>
      <name val="Arial"/>
    </font>
    <font>
      <b/>
      <sz val="15"/>
      <color rgb="FF000000"/>
      <name val="Arial"/>
    </font>
    <font>
      <b/>
      <sz val="12"/>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0" fillId="0" borderId="0" xfId="0" applyAlignment="1">
      <alignment horizontal="right"/>
    </xf>
    <xf numFmtId="0" fontId="1" fillId="0" borderId="0" xfId="0" applyFont="1" applyAlignment="1">
      <alignment wrapText="1"/>
    </xf>
    <xf numFmtId="165" fontId="0" fillId="0" borderId="0" xfId="0" applyNumberFormat="1" applyAlignment="1">
      <alignment horizontal="right"/>
    </xf>
    <xf numFmtId="166" fontId="0" fillId="0" borderId="0" xfId="0" applyNumberFormat="1" applyAlignment="1">
      <alignment horizontal="right"/>
    </xf>
  </cellXfs>
  <cellStyles count="1">
    <cellStyle name="Normal" xfId="0" builtinId="0"/>
  </cellStyles>
  <dxfs count="6">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35"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_4b" displayName="table_2_4b" ref="A21:M31" totalsRowShown="0">
  <tableColumns count="13">
    <tableColumn id="1" xr3:uid="{00000000-0010-0000-0900-000001000000}" name="Rolling monthly quarter [note 3]"/>
    <tableColumn id="2" xr3:uid="{00000000-0010-0000-0900-000002000000}" name="Males aged 16 to 64 total economically inactive"/>
    <tableColumn id="3" xr3:uid="{00000000-0010-0000-0900-000003000000}" name="Males, long-term sick"/>
    <tableColumn id="4" xr3:uid="{00000000-0010-0000-0900-000004000000}" name="Males, family and home care"/>
    <tableColumn id="5" xr3:uid="{00000000-0010-0000-0900-000005000000}" name="Males, retired"/>
    <tableColumn id="6" xr3:uid="{00000000-0010-0000-0900-000006000000}" name="Males, student"/>
    <tableColumn id="7" xr3:uid="{00000000-0010-0000-0900-000007000000}" name="Males, other"/>
    <tableColumn id="8" xr3:uid="{00000000-0010-0000-0900-000008000000}" name="Males, long-term sick (%)"/>
    <tableColumn id="9" xr3:uid="{00000000-0010-0000-0900-000009000000}" name="Males, family and home care (%)"/>
    <tableColumn id="10" xr3:uid="{00000000-0010-0000-0900-00000A000000}" name="Males, retired (%)"/>
    <tableColumn id="11" xr3:uid="{00000000-0010-0000-0900-00000B000000}" name="Males, student (%)"/>
    <tableColumn id="12" xr3:uid="{00000000-0010-0000-0900-00000C000000}" name="Males, other (%)"/>
    <tableColumn id="13" xr3:uid="{00000000-0010-0000-0900-00000D000000}" name="Small sample size cells [note 2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_4c" displayName="table_2_4c" ref="A34:M44" totalsRowShown="0">
  <tableColumns count="13">
    <tableColumn id="1" xr3:uid="{00000000-0010-0000-0A00-000001000000}" name="Rolling monthly quarter [note 3]"/>
    <tableColumn id="2" xr3:uid="{00000000-0010-0000-0A00-000002000000}" name="Females aged 16 to 64 total economically inactive"/>
    <tableColumn id="3" xr3:uid="{00000000-0010-0000-0A00-000003000000}" name="Females, long-term sick"/>
    <tableColumn id="4" xr3:uid="{00000000-0010-0000-0A00-000004000000}" name="Females, family and home care"/>
    <tableColumn id="5" xr3:uid="{00000000-0010-0000-0A00-000005000000}" name="Females, retired"/>
    <tableColumn id="6" xr3:uid="{00000000-0010-0000-0A00-000006000000}" name="Females, student"/>
    <tableColumn id="7" xr3:uid="{00000000-0010-0000-0A00-000007000000}" name="Females, other"/>
    <tableColumn id="8" xr3:uid="{00000000-0010-0000-0A00-000008000000}" name="Females, long-term sick (%)"/>
    <tableColumn id="9" xr3:uid="{00000000-0010-0000-0A00-000009000000}" name="Females, family and home care (%)"/>
    <tableColumn id="10" xr3:uid="{00000000-0010-0000-0A00-00000A000000}" name="Females, retired (%)"/>
    <tableColumn id="11" xr3:uid="{00000000-0010-0000-0A00-00000B000000}" name="Females, student (%)"/>
    <tableColumn id="12" xr3:uid="{00000000-0010-0000-0A00-00000C000000}" name="Females, other (%)"/>
    <tableColumn id="13" xr3:uid="{00000000-0010-0000-0A00-00000D000000}" name="Small sample size cells [note 22]"/>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_5a" displayName="table_2_5a" ref="A9:K19" totalsRowShown="0">
  <tableColumns count="11">
    <tableColumn id="1" xr3:uid="{00000000-0010-0000-0B00-000001000000}" name="Rolling monthly quarter [note 3]"/>
    <tableColumn id="2" xr3:uid="{00000000-0010-0000-0B00-000002000000}" name="Aged 16 to 64 total economically inactive"/>
    <tableColumn id="3" xr3:uid="{00000000-0010-0000-0B00-000003000000}" name="Total who do not want job"/>
    <tableColumn id="4" xr3:uid="{00000000-0010-0000-0B00-000004000000}" name="Total who do want job"/>
    <tableColumn id="5" xr3:uid="{00000000-0010-0000-0B00-000005000000}" name="Long-term sick who want job"/>
    <tableColumn id="6" xr3:uid="{00000000-0010-0000-0B00-000006000000}" name="Family and home care who want job"/>
    <tableColumn id="7" xr3:uid="{00000000-0010-0000-0B00-000007000000}" name="'Other' who want job"/>
    <tableColumn id="8" xr3:uid="{00000000-0010-0000-0B00-000008000000}" name="Long-term sick who want job (%)"/>
    <tableColumn id="9" xr3:uid="{00000000-0010-0000-0B00-000009000000}" name="Family and home care who want job (%)"/>
    <tableColumn id="10" xr3:uid="{00000000-0010-0000-0B00-00000A000000}" name="'Other' who want job (%)"/>
    <tableColumn id="11" xr3:uid="{00000000-0010-0000-0B00-00000B000000}" name="Small sample size cells [note 2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_5b" displayName="table_2_5b" ref="A22:K32" totalsRowShown="0">
  <tableColumns count="11">
    <tableColumn id="1" xr3:uid="{00000000-0010-0000-0C00-000001000000}" name="Rolling monthly quarter [note 3]"/>
    <tableColumn id="2" xr3:uid="{00000000-0010-0000-0C00-000002000000}" name="Males aged 16 to 64 total economically inactive"/>
    <tableColumn id="3" xr3:uid="{00000000-0010-0000-0C00-000003000000}" name="Males who do not want job"/>
    <tableColumn id="4" xr3:uid="{00000000-0010-0000-0C00-000004000000}" name="Males who want job"/>
    <tableColumn id="5" xr3:uid="{00000000-0010-0000-0C00-000005000000}" name="Long-term sick who want job"/>
    <tableColumn id="6" xr3:uid="{00000000-0010-0000-0C00-000006000000}" name="Family and home care who want job"/>
    <tableColumn id="7" xr3:uid="{00000000-0010-0000-0C00-000007000000}" name="'Other' who want job"/>
    <tableColumn id="8" xr3:uid="{00000000-0010-0000-0C00-000008000000}" name="Long-term sick who want job (%)"/>
    <tableColumn id="9" xr3:uid="{00000000-0010-0000-0C00-000009000000}" name="Family and home care who want job (%)"/>
    <tableColumn id="10" xr3:uid="{00000000-0010-0000-0C00-00000A000000}" name="'Other' who want job (%)"/>
    <tableColumn id="11" xr3:uid="{00000000-0010-0000-0C00-00000B000000}" name="Small sample size cells [note 22]"/>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_5c" displayName="table_2_5c" ref="A35:K45" totalsRowShown="0">
  <tableColumns count="11">
    <tableColumn id="1" xr3:uid="{00000000-0010-0000-0D00-000001000000}" name="Rolling monthly quarter [note 3]"/>
    <tableColumn id="2" xr3:uid="{00000000-0010-0000-0D00-000002000000}" name="Females aged 16 to 64 total economically inactive"/>
    <tableColumn id="3" xr3:uid="{00000000-0010-0000-0D00-000003000000}" name="Females who do not want job"/>
    <tableColumn id="4" xr3:uid="{00000000-0010-0000-0D00-000004000000}" name="Females who want job"/>
    <tableColumn id="5" xr3:uid="{00000000-0010-0000-0D00-000005000000}" name="Long-term sick who want job"/>
    <tableColumn id="6" xr3:uid="{00000000-0010-0000-0D00-000006000000}" name="Family and home care who want job"/>
    <tableColumn id="7" xr3:uid="{00000000-0010-0000-0D00-000007000000}" name="'Other' who want job"/>
    <tableColumn id="8" xr3:uid="{00000000-0010-0000-0D00-000008000000}" name="Long-term sick who want job (%)"/>
    <tableColumn id="9" xr3:uid="{00000000-0010-0000-0D00-000009000000}" name="Family and home care who want job (%)"/>
    <tableColumn id="10" xr3:uid="{00000000-0010-0000-0D00-00000A000000}" name="'Other' who want job (%)"/>
    <tableColumn id="11" xr3:uid="{00000000-0010-0000-0D00-00000B000000}" name="Small sample size cells [note 22]"/>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_6a" displayName="table_2_6a" ref="A9:O19" totalsRowShown="0">
  <tableColumns count="15">
    <tableColumn id="1" xr3:uid="{00000000-0010-0000-0E00-000001000000}" name="Rolling monthly quarter [note 3]"/>
    <tableColumn id="2" xr3:uid="{00000000-0010-0000-0E00-000002000000}" name="Aged 16 to 64 economically inactive"/>
    <tableColumn id="3" xr3:uid="{00000000-0010-0000-0E00-000003000000}" name="Total who want job"/>
    <tableColumn id="4" xr3:uid="{00000000-0010-0000-0E00-000004000000}" name="Total who do not want job"/>
    <tableColumn id="5" xr3:uid="{00000000-0010-0000-0E00-000005000000}" name="Long-term sick who do not want job"/>
    <tableColumn id="6" xr3:uid="{00000000-0010-0000-0E00-000006000000}" name="Family and home care who do not want job"/>
    <tableColumn id="7" xr3:uid="{00000000-0010-0000-0E00-000007000000}" name="Retired who do not want job"/>
    <tableColumn id="8" xr3:uid="{00000000-0010-0000-0E00-000008000000}" name="Students who do not want job"/>
    <tableColumn id="9" xr3:uid="{00000000-0010-0000-0E00-000009000000}" name="'Other' who do not want job"/>
    <tableColumn id="10" xr3:uid="{00000000-0010-0000-0E00-00000A000000}" name="Long-term sick (%)"/>
    <tableColumn id="11" xr3:uid="{00000000-0010-0000-0E00-00000B000000}" name="Family and home care (%)"/>
    <tableColumn id="12" xr3:uid="{00000000-0010-0000-0E00-00000C000000}" name="Retired (%)"/>
    <tableColumn id="13" xr3:uid="{00000000-0010-0000-0E00-00000D000000}" name="Student (%)"/>
    <tableColumn id="14" xr3:uid="{00000000-0010-0000-0E00-00000E000000}" name="'Other' (%)"/>
    <tableColumn id="15" xr3:uid="{00000000-0010-0000-0E00-00000F000000}" name="Small sample size cells [note 22]"/>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_6b" displayName="table_2_6b" ref="A22:O32" totalsRowShown="0">
  <tableColumns count="15">
    <tableColumn id="1" xr3:uid="{00000000-0010-0000-0F00-000001000000}" name="Rolling monthly quarter [note 3]"/>
    <tableColumn id="2" xr3:uid="{00000000-0010-0000-0F00-000002000000}" name="Males aged 16 to 64 economically inactive"/>
    <tableColumn id="3" xr3:uid="{00000000-0010-0000-0F00-000003000000}" name="Males who want job"/>
    <tableColumn id="4" xr3:uid="{00000000-0010-0000-0F00-000004000000}" name="Males who do not want job"/>
    <tableColumn id="5" xr3:uid="{00000000-0010-0000-0F00-000005000000}" name="Long-term sick males who do not want job"/>
    <tableColumn id="6" xr3:uid="{00000000-0010-0000-0F00-000006000000}" name="Family and home care males who do not want job"/>
    <tableColumn id="7" xr3:uid="{00000000-0010-0000-0F00-000007000000}" name="Retired males who do not want job"/>
    <tableColumn id="8" xr3:uid="{00000000-0010-0000-0F00-000008000000}" name="Male students who do not want job"/>
    <tableColumn id="9" xr3:uid="{00000000-0010-0000-0F00-000009000000}" name="'Other' males who do not want job"/>
    <tableColumn id="10" xr3:uid="{00000000-0010-0000-0F00-00000A000000}" name="Male long-term sick (%)"/>
    <tableColumn id="11" xr3:uid="{00000000-0010-0000-0F00-00000B000000}" name="Male family and home care (%)"/>
    <tableColumn id="12" xr3:uid="{00000000-0010-0000-0F00-00000C000000}" name="Retired males (%)"/>
    <tableColumn id="13" xr3:uid="{00000000-0010-0000-0F00-00000D000000}" name="Student males (%)"/>
    <tableColumn id="14" xr3:uid="{00000000-0010-0000-0F00-00000E000000}" name="Males 'other' (%)"/>
    <tableColumn id="15" xr3:uid="{00000000-0010-0000-0F00-00000F000000}" name="Small sample size cells [note 22]"/>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_6c" displayName="table_2_6c" ref="A35:O45" totalsRowShown="0">
  <tableColumns count="15">
    <tableColumn id="1" xr3:uid="{00000000-0010-0000-1000-000001000000}" name="Rolling monthly quarter [note 3]"/>
    <tableColumn id="2" xr3:uid="{00000000-0010-0000-1000-000002000000}" name="Females aged 16 to 64 economically inactive"/>
    <tableColumn id="3" xr3:uid="{00000000-0010-0000-1000-000003000000}" name="Females who want job"/>
    <tableColumn id="4" xr3:uid="{00000000-0010-0000-1000-000004000000}" name="Females who do not want job"/>
    <tableColumn id="5" xr3:uid="{00000000-0010-0000-1000-000005000000}" name="Long-term sick females who do not want job"/>
    <tableColumn id="6" xr3:uid="{00000000-0010-0000-1000-000006000000}" name="Family and home care females who do not want job"/>
    <tableColumn id="7" xr3:uid="{00000000-0010-0000-1000-000007000000}" name="Retired females who do not want job"/>
    <tableColumn id="8" xr3:uid="{00000000-0010-0000-1000-000008000000}" name="Female students who do not want job"/>
    <tableColumn id="9" xr3:uid="{00000000-0010-0000-1000-000009000000}" name="'Other' females who do not want job"/>
    <tableColumn id="10" xr3:uid="{00000000-0010-0000-1000-00000A000000}" name="Females long-term sick (%)"/>
    <tableColumn id="11" xr3:uid="{00000000-0010-0000-1000-00000B000000}" name="Female family and home care (%)"/>
    <tableColumn id="12" xr3:uid="{00000000-0010-0000-1000-00000C000000}" name="Retired females (%)"/>
    <tableColumn id="13" xr3:uid="{00000000-0010-0000-1000-00000D000000}" name="Student females (%)"/>
    <tableColumn id="14" xr3:uid="{00000000-0010-0000-1000-00000E000000}" name="Females 'other' (%)"/>
    <tableColumn id="15" xr3:uid="{00000000-0010-0000-1000-00000F000000}" name="Small sample size cells [note 2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_7a" displayName="table_2_7a" ref="A8:P18" totalsRowShown="0">
  <tableColumns count="16">
    <tableColumn id="1" xr3:uid="{00000000-0010-0000-1100-000001000000}" name="Rolling monthly quarter [note 3]"/>
    <tableColumn id="2" xr3:uid="{00000000-0010-0000-1100-000002000000}" name="Aged 16 and over total economically inactive"/>
    <tableColumn id="3" xr3:uid="{00000000-0010-0000-1100-000003000000}" name="Aged 16 to 64 total economically inactive"/>
    <tableColumn id="4" xr3:uid="{00000000-0010-0000-1100-000004000000}" name="Aged 16 to 24 total economically inactive"/>
    <tableColumn id="5" xr3:uid="{00000000-0010-0000-1100-000005000000}" name="Aged 25 to 34 total economically inactive"/>
    <tableColumn id="6" xr3:uid="{00000000-0010-0000-1100-000006000000}" name="Aged 35 to 49 total economically inactive"/>
    <tableColumn id="7" xr3:uid="{00000000-0010-0000-1100-000007000000}" name="Aged 50 to 64 total economically inactive"/>
    <tableColumn id="8" xr3:uid="{00000000-0010-0000-1100-000008000000}" name="Aged 65 and over total economically inactive"/>
    <tableColumn id="9" xr3:uid="{00000000-0010-0000-1100-000009000000}" name="Aged 16 and over economic inactivity rate (%)"/>
    <tableColumn id="10" xr3:uid="{00000000-0010-0000-1100-00000A000000}" name="Aged 16 to 64 economic inactivity rate (%)"/>
    <tableColumn id="11" xr3:uid="{00000000-0010-0000-1100-00000B000000}" name="Aged 16 to 24 economic inactivity rate (%)"/>
    <tableColumn id="12" xr3:uid="{00000000-0010-0000-1100-00000C000000}" name="Aged 25 to 34 economic inactivity rate (%)"/>
    <tableColumn id="13" xr3:uid="{00000000-0010-0000-1100-00000D000000}" name="Aged 35 to 49 economic inactivity rate (%)"/>
    <tableColumn id="14" xr3:uid="{00000000-0010-0000-1100-00000E000000}" name="Aged 50 to 64 economic inactivity rate (%)"/>
    <tableColumn id="15" xr3:uid="{00000000-0010-0000-1100-00000F000000}" name="Aged 65 and over economic inactivity rate (%)"/>
    <tableColumn id="16" xr3:uid="{00000000-0010-0000-1100-000010000000}" name="Small sample size cells [note 22]"/>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_7b" displayName="table_2_7b" ref="A21:P31" totalsRowShown="0">
  <tableColumns count="16">
    <tableColumn id="1" xr3:uid="{00000000-0010-0000-1200-000001000000}" name="Rolling monthly quarter [note 3]"/>
    <tableColumn id="2" xr3:uid="{00000000-0010-0000-1200-000002000000}" name="Aged 16 and over economically inactive males"/>
    <tableColumn id="3" xr3:uid="{00000000-0010-0000-1200-000003000000}" name="Aged 16 to 64 economically inactive males"/>
    <tableColumn id="4" xr3:uid="{00000000-0010-0000-1200-000004000000}" name="Aged 16 to 24 economically inactive males"/>
    <tableColumn id="5" xr3:uid="{00000000-0010-0000-1200-000005000000}" name="Aged 25 to 34 economically inactive males"/>
    <tableColumn id="6" xr3:uid="{00000000-0010-0000-1200-000006000000}" name="Aged 35 to 49 economically inactive males"/>
    <tableColumn id="7" xr3:uid="{00000000-0010-0000-1200-000007000000}" name="Aged 50 to 64 economically inactive males"/>
    <tableColumn id="8" xr3:uid="{00000000-0010-0000-1200-000008000000}" name="Aged 65 and over economically inactive males"/>
    <tableColumn id="9" xr3:uid="{00000000-0010-0000-1200-000009000000}" name="Aged 16 and over male economic inactivity rate (%)"/>
    <tableColumn id="10" xr3:uid="{00000000-0010-0000-1200-00000A000000}" name="Aged 16 to 64 male economic inactivity rate (%)"/>
    <tableColumn id="11" xr3:uid="{00000000-0010-0000-1200-00000B000000}" name="Aged 16 to 24 male economic inactivity rate (%)"/>
    <tableColumn id="12" xr3:uid="{00000000-0010-0000-1200-00000C000000}" name="Aged 25 to 34 male economic inactivity rate (%)"/>
    <tableColumn id="13" xr3:uid="{00000000-0010-0000-1200-00000D000000}" name="Aged 35 to 49 male economic inactivity rate (%)"/>
    <tableColumn id="14" xr3:uid="{00000000-0010-0000-1200-00000E000000}" name="Aged 50 to 64 male economic inactivity rate (%)"/>
    <tableColumn id="15" xr3:uid="{00000000-0010-0000-1200-00000F000000}" name="Aged 65 and over male economic inactivity rate (%)"/>
    <tableColumn id="16" xr3:uid="{00000000-0010-0000-1200-000010000000}" name="Small sample size cells [note 22]"/>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_7c" displayName="table_2_7c" ref="A34:P44" totalsRowShown="0">
  <tableColumns count="16">
    <tableColumn id="1" xr3:uid="{00000000-0010-0000-1300-000001000000}" name="Rolling monthly quarter [note 3]"/>
    <tableColumn id="2" xr3:uid="{00000000-0010-0000-1300-000002000000}" name="Aged 16 and over economically inactive females"/>
    <tableColumn id="3" xr3:uid="{00000000-0010-0000-1300-000003000000}" name="Aged 16 to 64 economically inactive females"/>
    <tableColumn id="4" xr3:uid="{00000000-0010-0000-1300-000004000000}" name="Aged 16 to 24 economically inactive females"/>
    <tableColumn id="5" xr3:uid="{00000000-0010-0000-1300-000005000000}" name="Aged 25 to 34 economically inactive females"/>
    <tableColumn id="6" xr3:uid="{00000000-0010-0000-1300-000006000000}" name="Aged 35 to 49 economically inactive females"/>
    <tableColumn id="7" xr3:uid="{00000000-0010-0000-1300-000007000000}" name="Aged 50 to 64 economically inactive females"/>
    <tableColumn id="8" xr3:uid="{00000000-0010-0000-1300-000008000000}" name="Aged 65 and over economically inactive females"/>
    <tableColumn id="9" xr3:uid="{00000000-0010-0000-1300-000009000000}" name="Aged 16 and over female economic inactivity rate (%)"/>
    <tableColumn id="10" xr3:uid="{00000000-0010-0000-1300-00000A000000}" name="Aged 16 to 64 female economic inactivity rate (%)"/>
    <tableColumn id="11" xr3:uid="{00000000-0010-0000-1300-00000B000000}" name="Aged 16 to 24 female economic inactivity rate (%)"/>
    <tableColumn id="12" xr3:uid="{00000000-0010-0000-1300-00000C000000}" name="Aged 25 to 34 female economic inactivity rate (%)"/>
    <tableColumn id="13" xr3:uid="{00000000-0010-0000-1300-00000D000000}" name="Aged 35 to 49 female economic inactivity rate (%)"/>
    <tableColumn id="14" xr3:uid="{00000000-0010-0000-1300-00000E000000}" name="Aged 50 to 64 female economic inactivity rate (%)"/>
    <tableColumn id="15" xr3:uid="{00000000-0010-0000-1300-00000F000000}" name="Aged 65 and over female economic inactivity rate (%)"/>
    <tableColumn id="16" xr3:uid="{00000000-0010-0000-1300-000010000000}" name="Small sample size cells [note 22]"/>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_8a" displayName="table_2_8a" ref="A9:K19" totalsRowShown="0">
  <tableColumns count="11">
    <tableColumn id="1" xr3:uid="{00000000-0010-0000-1400-000001000000}" name="Rolling monthly quarter [note 3]"/>
    <tableColumn id="2" xr3:uid="{00000000-0010-0000-1400-000002000000}" name="Total aged 16 and over in employment"/>
    <tableColumn id="3" xr3:uid="{00000000-0010-0000-1400-000003000000}" name="Employees [note 13]"/>
    <tableColumn id="4" xr3:uid="{00000000-0010-0000-1400-000004000000}" name="Self Employed [note 13]"/>
    <tableColumn id="5" xr3:uid="{00000000-0010-0000-1400-000005000000}" name="Other"/>
    <tableColumn id="6" xr3:uid="{00000000-0010-0000-1400-000006000000}" name="Full-time worker [note 15]"/>
    <tableColumn id="7" xr3:uid="{00000000-0010-0000-1400-000007000000}" name="Part-time worker [note 15]"/>
    <tableColumn id="8" xr3:uid="{00000000-0010-0000-1400-000008000000}" name="Workers with second jobs"/>
    <tableColumn id="9" xr3:uid="{00000000-0010-0000-1400-000009000000}" name="Temporary employees [note 16]"/>
    <tableColumn id="10" xr3:uid="{00000000-0010-0000-1400-00000A000000}" name="Temporary employees [note 16] as percentage of all employees (%)"/>
    <tableColumn id="11" xr3:uid="{00000000-0010-0000-1400-00000B000000}" name="Small sample size cells [note 22]"/>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_8b" displayName="table_2_8b" ref="A22:K32" totalsRowShown="0">
  <tableColumns count="11">
    <tableColumn id="1" xr3:uid="{00000000-0010-0000-1500-000001000000}" name="Rolling monthly quarter [note 3]"/>
    <tableColumn id="2" xr3:uid="{00000000-0010-0000-1500-000002000000}" name="Males aged 16 and over in employment"/>
    <tableColumn id="3" xr3:uid="{00000000-0010-0000-1500-000003000000}" name="Male employees [note 13]"/>
    <tableColumn id="4" xr3:uid="{00000000-0010-0000-1500-000004000000}" name="Male self employed [note 13]"/>
    <tableColumn id="5" xr3:uid="{00000000-0010-0000-1500-000005000000}" name=" Male 'Other'"/>
    <tableColumn id="6" xr3:uid="{00000000-0010-0000-1500-000006000000}" name="Male full-time worker [note 15]"/>
    <tableColumn id="7" xr3:uid="{00000000-0010-0000-1500-000007000000}" name="Male part-time worker [note 15]"/>
    <tableColumn id="8" xr3:uid="{00000000-0010-0000-1500-000008000000}" name="Male workers with second jobs"/>
    <tableColumn id="9" xr3:uid="{00000000-0010-0000-1500-000009000000}" name="Male temporary employees [note 16]"/>
    <tableColumn id="10" xr3:uid="{00000000-0010-0000-1500-00000A000000}" name="Male temporary employees [note 16] as percentage of all employees (%)"/>
    <tableColumn id="11" xr3:uid="{00000000-0010-0000-1500-00000B000000}" name="Small sample size cells [note 22]"/>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_8c" displayName="table_2_8c" ref="A35:K45" totalsRowShown="0">
  <tableColumns count="11">
    <tableColumn id="1" xr3:uid="{00000000-0010-0000-1600-000001000000}" name="Rolling monthly quarter [note 3]"/>
    <tableColumn id="2" xr3:uid="{00000000-0010-0000-1600-000002000000}" name="Females aged 16 and over in employment"/>
    <tableColumn id="3" xr3:uid="{00000000-0010-0000-1600-000003000000}" name="Female employees [note 13]"/>
    <tableColumn id="4" xr3:uid="{00000000-0010-0000-1600-000004000000}" name="Females self employed [note 13]"/>
    <tableColumn id="5" xr3:uid="{00000000-0010-0000-1600-000005000000}" name="Female 'Other'"/>
    <tableColumn id="6" xr3:uid="{00000000-0010-0000-1600-000006000000}" name="Female full-time worker [note 15]"/>
    <tableColumn id="7" xr3:uid="{00000000-0010-0000-1600-000007000000}" name="Female part-time worker [note 15]"/>
    <tableColumn id="8" xr3:uid="{00000000-0010-0000-1600-000008000000}" name="Female workers with second jobs"/>
    <tableColumn id="9" xr3:uid="{00000000-0010-0000-1600-000009000000}" name="Female temporary employees [note 16]"/>
    <tableColumn id="10" xr3:uid="{00000000-0010-0000-1600-00000A000000}" name="Female temporary employees [note 16] as percentage of all employees (%)"/>
    <tableColumn id="11" xr3:uid="{00000000-0010-0000-1600-00000B000000}" name="Small sample size cells [note 22]"/>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_9a" displayName="table_2_9a" ref="A8:G18" totalsRowShown="0">
  <tableColumns count="7">
    <tableColumn id="1" xr3:uid="{00000000-0010-0000-1700-000001000000}" name="Rolling monthly quarter [note 3]"/>
    <tableColumn id="2" xr3:uid="{00000000-0010-0000-1700-000002000000}" name="Total weekly hours (millions)"/>
    <tableColumn id="3" xr3:uid="{00000000-0010-0000-1700-000003000000}" name="Total average hours"/>
    <tableColumn id="4" xr3:uid="{00000000-0010-0000-1700-000004000000}" name="Full-time average hours (in main job) [note 15]"/>
    <tableColumn id="5" xr3:uid="{00000000-0010-0000-1700-000005000000}" name="Part-time average hours (in main job) [note 15]"/>
    <tableColumn id="6" xr3:uid="{00000000-0010-0000-1700-000006000000}" name="Average hours of workers with second jobs"/>
    <tableColumn id="7" xr3:uid="{00000000-0010-0000-1700-000007000000}" name="Small sample size cells [note 22]"/>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_9b" displayName="table_2_9b" ref="A21:G31" totalsRowShown="0">
  <tableColumns count="7">
    <tableColumn id="1" xr3:uid="{00000000-0010-0000-1800-000001000000}" name="Rolling monthly quarter [note 3]"/>
    <tableColumn id="2" xr3:uid="{00000000-0010-0000-1800-000002000000}" name="Total weekly hours for males (millions)"/>
    <tableColumn id="3" xr3:uid="{00000000-0010-0000-1800-000003000000}" name="Total average hours for males"/>
    <tableColumn id="4" xr3:uid="{00000000-0010-0000-1800-000004000000}" name="Full-time average hours for males (in main job) [note 15]"/>
    <tableColumn id="5" xr3:uid="{00000000-0010-0000-1800-000005000000}" name="Part-time average hours for males (in main job) [note 15]"/>
    <tableColumn id="6" xr3:uid="{00000000-0010-0000-1800-000006000000}" name="Average hours of male workers with second jobs"/>
    <tableColumn id="7" xr3:uid="{00000000-0010-0000-1800-000007000000}" name="Small sample size cells [note 22]"/>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_9c" displayName="table_2_9c" ref="A34:G44" totalsRowShown="0">
  <tableColumns count="7">
    <tableColumn id="1" xr3:uid="{00000000-0010-0000-1900-000001000000}" name="Rolling monthly quarter [note 3]"/>
    <tableColumn id="2" xr3:uid="{00000000-0010-0000-1900-000002000000}" name="Total weekly hours for females (millions)"/>
    <tableColumn id="3" xr3:uid="{00000000-0010-0000-1900-000003000000}" name="Total average hours for females"/>
    <tableColumn id="4" xr3:uid="{00000000-0010-0000-1900-000004000000}" name="Full-time average hours for females (in main job) [note 15]"/>
    <tableColumn id="5" xr3:uid="{00000000-0010-0000-1900-000005000000}" name="Part-time average hours for females (in main job) [note 15]"/>
    <tableColumn id="6" xr3:uid="{00000000-0010-0000-1900-000006000000}" name="Average hours of female workers with second jobs"/>
    <tableColumn id="7" xr3:uid="{00000000-0010-0000-1900-000007000000}" name="Small sample size cells [note 22]"/>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_10a" displayName="table_2_10a" ref="A8:P18" totalsRowShown="0">
  <tableColumns count="16">
    <tableColumn id="1" xr3:uid="{00000000-0010-0000-1A00-000001000000}" name="Rolling monthly quarter [note 3]"/>
    <tableColumn id="2" xr3:uid="{00000000-0010-0000-1A00-000002000000}" name="Aged 16 and over total employed"/>
    <tableColumn id="3" xr3:uid="{00000000-0010-0000-1A00-000003000000}" name="Aged 16 to 64 total employed"/>
    <tableColumn id="4" xr3:uid="{00000000-0010-0000-1A00-000004000000}" name="Aged 16 to 24 total employed"/>
    <tableColumn id="5" xr3:uid="{00000000-0010-0000-1A00-000005000000}" name="Aged 25 to 34 total employed"/>
    <tableColumn id="6" xr3:uid="{00000000-0010-0000-1A00-000006000000}" name="Aged 35 to 49 total employed"/>
    <tableColumn id="7" xr3:uid="{00000000-0010-0000-1A00-000007000000}" name="Aged 50 to 64 total employed"/>
    <tableColumn id="8" xr3:uid="{00000000-0010-0000-1A00-000008000000}" name="Aged 65 and over total employed"/>
    <tableColumn id="9" xr3:uid="{00000000-0010-0000-1A00-000009000000}" name="Aged 16 and over employment rate (%)"/>
    <tableColumn id="10" xr3:uid="{00000000-0010-0000-1A00-00000A000000}" name="Aged 16 to 64 employment rate (%)"/>
    <tableColumn id="11" xr3:uid="{00000000-0010-0000-1A00-00000B000000}" name="Aged 16 to 24 employment rate (%)"/>
    <tableColumn id="12" xr3:uid="{00000000-0010-0000-1A00-00000C000000}" name="Aged 25 to 34 employment rate (%)"/>
    <tableColumn id="13" xr3:uid="{00000000-0010-0000-1A00-00000D000000}" name="Aged 35 to 49 employment rate (%)"/>
    <tableColumn id="14" xr3:uid="{00000000-0010-0000-1A00-00000E000000}" name="Aged 50 to 64 employment rate (%)"/>
    <tableColumn id="15" xr3:uid="{00000000-0010-0000-1A00-00000F000000}" name="Aged 65 and over employment rate (%)"/>
    <tableColumn id="16" xr3:uid="{00000000-0010-0000-1A00-000010000000}" name="Small sample size cells [note 22]"/>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_10b" displayName="table_2_10b" ref="A21:P31" totalsRowShown="0">
  <tableColumns count="16">
    <tableColumn id="1" xr3:uid="{00000000-0010-0000-1B00-000001000000}" name="Rolling monthly quarter [note 3]"/>
    <tableColumn id="2" xr3:uid="{00000000-0010-0000-1B00-000002000000}" name="Males aged 16 and over total employed"/>
    <tableColumn id="3" xr3:uid="{00000000-0010-0000-1B00-000003000000}" name="Males aged 16 to 64 total employed"/>
    <tableColumn id="4" xr3:uid="{00000000-0010-0000-1B00-000004000000}" name="Males aged 16 to 24 total employed"/>
    <tableColumn id="5" xr3:uid="{00000000-0010-0000-1B00-000005000000}" name="Males aged 25 to 34 total employed"/>
    <tableColumn id="6" xr3:uid="{00000000-0010-0000-1B00-000006000000}" name="Males aged 35 to 49 total employed"/>
    <tableColumn id="7" xr3:uid="{00000000-0010-0000-1B00-000007000000}" name="Males aged 50 to 64 total employed"/>
    <tableColumn id="8" xr3:uid="{00000000-0010-0000-1B00-000008000000}" name="Males aged 65 and over total employed"/>
    <tableColumn id="9" xr3:uid="{00000000-0010-0000-1B00-000009000000}" name="Males aged 16 and over employment rate (%)"/>
    <tableColumn id="10" xr3:uid="{00000000-0010-0000-1B00-00000A000000}" name="Males aged 16 to 64 employment rate (%)"/>
    <tableColumn id="11" xr3:uid="{00000000-0010-0000-1B00-00000B000000}" name="Males aged 16 to 24 employment rate (%)"/>
    <tableColumn id="12" xr3:uid="{00000000-0010-0000-1B00-00000C000000}" name="Males aged 25 to 34 employment rate (%)"/>
    <tableColumn id="13" xr3:uid="{00000000-0010-0000-1B00-00000D000000}" name="Males aged 35 to 49 employment rate (%)"/>
    <tableColumn id="14" xr3:uid="{00000000-0010-0000-1B00-00000E000000}" name="Males aged 50 to 64 employment rate (%)"/>
    <tableColumn id="15" xr3:uid="{00000000-0010-0000-1B00-00000F000000}" name="Males aged 65 and over employment rate (%)"/>
    <tableColumn id="16" xr3:uid="{00000000-0010-0000-1B00-000010000000}" name="Small sample size cells [note 22]"/>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_10c" displayName="table_2_10c" ref="A34:P44" totalsRowShown="0">
  <tableColumns count="16">
    <tableColumn id="1" xr3:uid="{00000000-0010-0000-1C00-000001000000}" name="Rolling monthly quarter [note 3]"/>
    <tableColumn id="2" xr3:uid="{00000000-0010-0000-1C00-000002000000}" name="Females aged 16 and over total employed"/>
    <tableColumn id="3" xr3:uid="{00000000-0010-0000-1C00-000003000000}" name="Females aged 16 to 64 total employed"/>
    <tableColumn id="4" xr3:uid="{00000000-0010-0000-1C00-000004000000}" name="Females aged 16 to 24 total employed"/>
    <tableColumn id="5" xr3:uid="{00000000-0010-0000-1C00-000005000000}" name="Females aged 25 to 34 total employed"/>
    <tableColumn id="6" xr3:uid="{00000000-0010-0000-1C00-000006000000}" name="Females aged 35 to 49 total employed"/>
    <tableColumn id="7" xr3:uid="{00000000-0010-0000-1C00-000007000000}" name="Females aged 50 to 64 total employed"/>
    <tableColumn id="8" xr3:uid="{00000000-0010-0000-1C00-000008000000}" name="Females aged 65 and over total employed"/>
    <tableColumn id="9" xr3:uid="{00000000-0010-0000-1C00-000009000000}" name="Females aged 16 and over employment rate (%)"/>
    <tableColumn id="10" xr3:uid="{00000000-0010-0000-1C00-00000A000000}" name="Females aged 16 to 64 employment rate (%)"/>
    <tableColumn id="11" xr3:uid="{00000000-0010-0000-1C00-00000B000000}" name="Females aged 16 to 24 employment rate (%)"/>
    <tableColumn id="12" xr3:uid="{00000000-0010-0000-1C00-00000C000000}" name="Females aged 25 to 34 employment rate (%)"/>
    <tableColumn id="13" xr3:uid="{00000000-0010-0000-1C00-00000D000000}" name="Females aged 35 to 49 employment rate (%)"/>
    <tableColumn id="14" xr3:uid="{00000000-0010-0000-1C00-00000E000000}" name="Females aged 50 to 64 employment rate (%)"/>
    <tableColumn id="15" xr3:uid="{00000000-0010-0000-1C00-00000F000000}" name="Females aged 65 and over employment rate (%)"/>
    <tableColumn id="16" xr3:uid="{00000000-0010-0000-1C00-000010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d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_11" displayName="table_2_11" ref="A7:N17" totalsRowShown="0">
  <tableColumns count="14">
    <tableColumn id="1" xr3:uid="{00000000-0010-0000-1D00-000001000000}" name="Rolling monthly quarter [note 3]"/>
    <tableColumn id="2" xr3:uid="{00000000-0010-0000-1D00-000002000000}" name="Aged 16 and over total unemployed"/>
    <tableColumn id="3" xr3:uid="{00000000-0010-0000-1D00-000003000000}" name="Aged 16 to 24 total unemployed"/>
    <tableColumn id="4" xr3:uid="{00000000-0010-0000-1D00-000004000000}" name="Aged 25 to 34 total unemployed"/>
    <tableColumn id="5" xr3:uid="{00000000-0010-0000-1D00-000005000000}" name="Aged 35 to 49 total unemployed"/>
    <tableColumn id="6" xr3:uid="{00000000-0010-0000-1D00-000006000000}" name="Aged 50 to 64 total unemployed"/>
    <tableColumn id="7" xr3:uid="{00000000-0010-0000-1D00-000007000000}" name="Aged 65 and over total unemployed"/>
    <tableColumn id="8" xr3:uid="{00000000-0010-0000-1D00-000008000000}" name="Aged 16 and over unemployment rate (%)"/>
    <tableColumn id="9" xr3:uid="{00000000-0010-0000-1D00-000009000000}" name="Aged 16 to 24 unemployment rate (%)"/>
    <tableColumn id="10" xr3:uid="{00000000-0010-0000-1D00-00000A000000}" name="Aged 25 to 34 unemployment rate (%)"/>
    <tableColumn id="11" xr3:uid="{00000000-0010-0000-1D00-00000B000000}" name="Aged 35 to 49 unemployment rate (%)"/>
    <tableColumn id="12" xr3:uid="{00000000-0010-0000-1D00-00000C000000}" name="Aged 50 to 64 unemployment rate (%)"/>
    <tableColumn id="13" xr3:uid="{00000000-0010-0000-1D00-00000D000000}" name="Aged 65 and over unemployment rate (%)"/>
    <tableColumn id="14" xr3:uid="{00000000-0010-0000-1D00-00000E000000}" name="Small sample size cells [note 22]"/>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_12" displayName="table_2_12" ref="A8:H18" totalsRowShown="0">
  <tableColumns count="8">
    <tableColumn id="1" xr3:uid="{00000000-0010-0000-1E00-000001000000}" name="Rolling monthly quarter [note 3]"/>
    <tableColumn id="2" xr3:uid="{00000000-0010-0000-1E00-000002000000}" name="Aged 16 and over total unemployed"/>
    <tableColumn id="3" xr3:uid="{00000000-0010-0000-1E00-000003000000}" name="Up to 6 months unemployed"/>
    <tableColumn id="4" xr3:uid="{00000000-0010-0000-1E00-000004000000}" name="6 to 12 months unemployed"/>
    <tableColumn id="5" xr3:uid="{00000000-0010-0000-1E00-000005000000}" name="Over 12 months unemployed"/>
    <tableColumn id="6" xr3:uid="{00000000-0010-0000-1E00-000006000000}" name="Over 24 months unemployed"/>
    <tableColumn id="7" xr3:uid="{00000000-0010-0000-1E00-000007000000}" name="Long term unemployed as a percentage of total (%)"/>
    <tableColumn id="8" xr3:uid="{00000000-0010-0000-1E00-000008000000}" name="Small sample size cells [note 22]"/>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F000000}" name="table_2_48" displayName="table_2_48" ref="A6:G11" totalsRowShown="0">
  <tableColumns count="7">
    <tableColumn id="1" xr3:uid="{00000000-0010-0000-1F00-000001000000}" name="November-January 2024"/>
    <tableColumn id="2" xr3:uid="{00000000-0010-0000-1F00-000002000000}" name="Lower limit" dataDxfId="5"/>
    <tableColumn id="3" xr3:uid="{00000000-0010-0000-1F00-000003000000}" name="LFS estimate" dataDxfId="4"/>
    <tableColumn id="4" xr3:uid="{00000000-0010-0000-1F00-000004000000}" name="Upper limit" dataDxfId="3"/>
    <tableColumn id="5" xr3:uid="{00000000-0010-0000-1F00-000005000000}" name="Change in lower limit" dataDxfId="2"/>
    <tableColumn id="6" xr3:uid="{00000000-0010-0000-1F00-000006000000}" name="Change in LFS estimate" dataDxfId="1"/>
    <tableColumn id="7" xr3:uid="{00000000-0010-0000-1F00-000007000000}" name="Change in upper limit" dataDxfId="0"/>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0000000}" name="table_2_49" displayName="table_2_49" ref="A5:H11" totalsRowShown="0">
  <tableColumns count="8">
    <tableColumn id="1" xr3:uid="{00000000-0010-0000-2000-000001000000}" name="Labour market status"/>
    <tableColumn id="2" xr3:uid="{00000000-0010-0000-2000-000002000000}" name="Estimate"/>
    <tableColumn id="3" xr3:uid="{00000000-0010-0000-2000-000003000000}" name="Confidence interval: estimate"/>
    <tableColumn id="4" xr3:uid="{00000000-0010-0000-2000-000004000000}" name="Change over quarter"/>
    <tableColumn id="5" xr3:uid="{00000000-0010-0000-2000-000005000000}" name="Confidence interval: quarterly change"/>
    <tableColumn id="6" xr3:uid="{00000000-0010-0000-2000-000006000000}" name="Change over year"/>
    <tableColumn id="7" xr3:uid="{00000000-0010-0000-2000-000007000000}" name="Confidence interval: annual change"/>
    <tableColumn id="8" xr3:uid="{00000000-0010-0000-2000-000008000000}" name="Confidence interval around change"/>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1000000}" name="notes" displayName="notes" ref="A2:B25" totalsRowShown="0">
  <tableColumns count="2">
    <tableColumn id="1" xr3:uid="{00000000-0010-0000-2100-000001000000}" name="Note reference"/>
    <tableColumn id="2" xr3:uid="{00000000-0010-0000-2100-000002000000}" name="Note or definition"/>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2a" displayName="table_2_2a" ref="A7:AC18" totalsRowShown="0">
  <tableColumns count="29">
    <tableColumn id="1" xr3:uid="{00000000-0010-0000-0300-000001000000}" name="Rolling monthly quarter [note 3]"/>
    <tableColumn id="2" xr3:uid="{00000000-0010-0000-0300-000002000000}" name="Age 16 and over population [note 4]"/>
    <tableColumn id="3" xr3:uid="{00000000-0010-0000-0300-000003000000}" name="Total economically active [note 7]"/>
    <tableColumn id="4" xr3:uid="{00000000-0010-0000-0300-000004000000}" name="Total in employment [note 5]"/>
    <tableColumn id="5" xr3:uid="{00000000-0010-0000-0300-000005000000}" name="Unemployed [note 6]"/>
    <tableColumn id="6" xr3:uid="{00000000-0010-0000-0300-000006000000}" name="Economically inactive [note 8]"/>
    <tableColumn id="7" xr3:uid="{00000000-0010-0000-0300-000007000000}" name="Activity rate [note 9] (%)"/>
    <tableColumn id="8" xr3:uid="{00000000-0010-0000-0300-000008000000}" name="Employment rate [note 10] (%)"/>
    <tableColumn id="9" xr3:uid="{00000000-0010-0000-0300-000009000000}" name="Unemployment rate [note 11] (%) "/>
    <tableColumn id="10" xr3:uid="{00000000-0010-0000-0300-00000A000000}" name="Inactivity rate [note 12] (%)"/>
    <tableColumn id="11" xr3:uid="{00000000-0010-0000-0300-00000B000000}" name="Male population aged 16 and over [note 4]"/>
    <tableColumn id="12" xr3:uid="{00000000-0010-0000-0300-00000C000000}" name="Males economically active [note 7]"/>
    <tableColumn id="13" xr3:uid="{00000000-0010-0000-0300-00000D000000}" name="Males in employment [note 5]"/>
    <tableColumn id="14" xr3:uid="{00000000-0010-0000-0300-00000E000000}" name="Males unemployed [note 6]"/>
    <tableColumn id="15" xr3:uid="{00000000-0010-0000-0300-00000F000000}" name="Males economically inactive [note 8]"/>
    <tableColumn id="16" xr3:uid="{00000000-0010-0000-0300-000010000000}" name="Male activity rate [note 9] (%)"/>
    <tableColumn id="17" xr3:uid="{00000000-0010-0000-0300-000011000000}" name="Male employment rate [note 10] (%)"/>
    <tableColumn id="18" xr3:uid="{00000000-0010-0000-0300-000012000000}" name="Male unemployment rate [note 11] (%)"/>
    <tableColumn id="19" xr3:uid="{00000000-0010-0000-0300-000013000000}" name="Male inactivity rate [note 12] (%)"/>
    <tableColumn id="20" xr3:uid="{00000000-0010-0000-0300-000014000000}" name="Female population aged 16 and over [note 4]"/>
    <tableColumn id="21" xr3:uid="{00000000-0010-0000-0300-000015000000}" name="Females economically active [note 7]"/>
    <tableColumn id="22" xr3:uid="{00000000-0010-0000-0300-000016000000}" name="Females in employment [note 5]"/>
    <tableColumn id="23" xr3:uid="{00000000-0010-0000-0300-000017000000}" name="Females unemployed [note 6]"/>
    <tableColumn id="24" xr3:uid="{00000000-0010-0000-0300-000018000000}" name="Females economically inactive [note 8]"/>
    <tableColumn id="25" xr3:uid="{00000000-0010-0000-0300-000019000000}" name="Female activity rate [note 9] (%)"/>
    <tableColumn id="26" xr3:uid="{00000000-0010-0000-0300-00001A000000}" name="Female employment rate [note 10] (%)"/>
    <tableColumn id="27" xr3:uid="{00000000-0010-0000-0300-00001B000000}" name="Female unemployment rate [note 11] (%) "/>
    <tableColumn id="28" xr3:uid="{00000000-0010-0000-0300-00001C000000}" name="Female inactivity rate [note 12] (%)"/>
    <tableColumn id="29" xr3:uid="{00000000-0010-0000-0300-00001D000000}" name="Small sample size cells [note 22]"/>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2b" displayName="table_2_2b" ref="A21:AC32" totalsRowShown="0">
  <tableColumns count="29">
    <tableColumn id="1" xr3:uid="{00000000-0010-0000-0400-000001000000}" name="Rolling monthly quarter [note 3]"/>
    <tableColumn id="2" xr3:uid="{00000000-0010-0000-0400-000002000000}" name="Aged 16 to 64 population [note 4]"/>
    <tableColumn id="3" xr3:uid="{00000000-0010-0000-0400-000003000000}" name="Total economically active [note 7]"/>
    <tableColumn id="4" xr3:uid="{00000000-0010-0000-0400-000004000000}" name="Total in employment [note 5]"/>
    <tableColumn id="5" xr3:uid="{00000000-0010-0000-0400-000005000000}" name="Unemployed [note 6]"/>
    <tableColumn id="6" xr3:uid="{00000000-0010-0000-0400-000006000000}" name="Economically inactive [note 8]"/>
    <tableColumn id="7" xr3:uid="{00000000-0010-0000-0400-000007000000}" name="Activity rate [note 9] (%)"/>
    <tableColumn id="8" xr3:uid="{00000000-0010-0000-0400-000008000000}" name="Employment rate [note 10] (%)"/>
    <tableColumn id="9" xr3:uid="{00000000-0010-0000-0400-000009000000}" name="Unemployment rate [note 11] (%) "/>
    <tableColumn id="10" xr3:uid="{00000000-0010-0000-0400-00000A000000}" name="Inactivity rate [note 12] (%)"/>
    <tableColumn id="11" xr3:uid="{00000000-0010-0000-0400-00000B000000}" name="Male population aged 16 to 64 [note 4]"/>
    <tableColumn id="12" xr3:uid="{00000000-0010-0000-0400-00000C000000}" name="Males economically active [note 7]"/>
    <tableColumn id="13" xr3:uid="{00000000-0010-0000-0400-00000D000000}" name="Males in employment [note 5]"/>
    <tableColumn id="14" xr3:uid="{00000000-0010-0000-0400-00000E000000}" name="Males unemployed [note 6]"/>
    <tableColumn id="15" xr3:uid="{00000000-0010-0000-0400-00000F000000}" name="Males economically inactive [note 8]"/>
    <tableColumn id="16" xr3:uid="{00000000-0010-0000-0400-000010000000}" name="Male activity rate [note 9] (%)"/>
    <tableColumn id="17" xr3:uid="{00000000-0010-0000-0400-000011000000}" name="Male employment rate [note 10] (%)"/>
    <tableColumn id="18" xr3:uid="{00000000-0010-0000-0400-000012000000}" name="Male unemployment rate [note 11] (%)"/>
    <tableColumn id="19" xr3:uid="{00000000-0010-0000-0400-000013000000}" name="Male inactivity rate [note 12] (%)"/>
    <tableColumn id="20" xr3:uid="{00000000-0010-0000-0400-000014000000}" name="Female population aged 16 to 64 [note 4]"/>
    <tableColumn id="21" xr3:uid="{00000000-0010-0000-0400-000015000000}" name="Females economically active [note 7]"/>
    <tableColumn id="22" xr3:uid="{00000000-0010-0000-0400-000016000000}" name="Females in employment [note 5]"/>
    <tableColumn id="23" xr3:uid="{00000000-0010-0000-0400-000017000000}" name="Females unemployed [note 6]"/>
    <tableColumn id="24" xr3:uid="{00000000-0010-0000-0400-000018000000}" name="Females economically inactive [note 8]"/>
    <tableColumn id="25" xr3:uid="{00000000-0010-0000-0400-000019000000}" name="Female activity rate [note 9] (%)"/>
    <tableColumn id="26" xr3:uid="{00000000-0010-0000-0400-00001A000000}" name="Female employment rate [note 10] (%)"/>
    <tableColumn id="27" xr3:uid="{00000000-0010-0000-0400-00001B000000}" name="Female unemployment rate [note 11] (%) "/>
    <tableColumn id="28" xr3:uid="{00000000-0010-0000-0400-00001C000000}" name="Female inactivity rate [note 12] (%)"/>
    <tableColumn id="29" xr3:uid="{00000000-0010-0000-0400-00001D000000}" name="Small sample size cells [note 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a" displayName="table_2_3a" ref="A8:P18" totalsRowShown="0">
  <tableColumns count="16">
    <tableColumn id="1" xr3:uid="{00000000-0010-0000-0500-000001000000}" name="Rolling monthly quarter [note 3]"/>
    <tableColumn id="2" xr3:uid="{00000000-0010-0000-0500-000002000000}" name="Aged 16 and over economically active"/>
    <tableColumn id="3" xr3:uid="{00000000-0010-0000-0500-000003000000}" name="Aged 16 to 64 economically active"/>
    <tableColumn id="4" xr3:uid="{00000000-0010-0000-0500-000004000000}" name="Aged 16 to 24 economically active"/>
    <tableColumn id="5" xr3:uid="{00000000-0010-0000-0500-000005000000}" name="Aged 25 to 34 economically active"/>
    <tableColumn id="6" xr3:uid="{00000000-0010-0000-0500-000006000000}" name="Aged 35 to 49 economically active"/>
    <tableColumn id="7" xr3:uid="{00000000-0010-0000-0500-000007000000}" name="Aged 50 to 64 economically active"/>
    <tableColumn id="8" xr3:uid="{00000000-0010-0000-0500-000008000000}" name="Aged 65 and over total economically active"/>
    <tableColumn id="9" xr3:uid="{00000000-0010-0000-0500-000009000000}" name="Aged 16 and over economic activity rate (%)"/>
    <tableColumn id="10" xr3:uid="{00000000-0010-0000-0500-00000A000000}" name="Aged 16 to 64 economic activity rate (%)"/>
    <tableColumn id="11" xr3:uid="{00000000-0010-0000-0500-00000B000000}" name="Aged 16 to 24 economic activity rate (%)"/>
    <tableColumn id="12" xr3:uid="{00000000-0010-0000-0500-00000C000000}" name="Aged 25 to 34 economic activity rate (%)"/>
    <tableColumn id="13" xr3:uid="{00000000-0010-0000-0500-00000D000000}" name="Aged 35 to 49 economic activity rate (%)"/>
    <tableColumn id="14" xr3:uid="{00000000-0010-0000-0500-00000E000000}" name="Aged 50 to 64 economic activity rate (%)"/>
    <tableColumn id="15" xr3:uid="{00000000-0010-0000-0500-00000F000000}" name="Aged 65 and over economic activity rate (%)"/>
    <tableColumn id="16" xr3:uid="{00000000-0010-0000-0500-000010000000}" name="Small sample size cells [note 22]"/>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_3b" displayName="table_2_3b" ref="A21:P31" totalsRowShown="0">
  <tableColumns count="16">
    <tableColumn id="1" xr3:uid="{00000000-0010-0000-0600-000001000000}" name="Rolling monthly quarter [note 3]"/>
    <tableColumn id="2" xr3:uid="{00000000-0010-0000-0600-000002000000}" name="Males aged 16 and over economically active"/>
    <tableColumn id="3" xr3:uid="{00000000-0010-0000-0600-000003000000}" name="Males aged 16 to 64 economically active"/>
    <tableColumn id="4" xr3:uid="{00000000-0010-0000-0600-000004000000}" name="Males aged 16 to 24 economically active"/>
    <tableColumn id="5" xr3:uid="{00000000-0010-0000-0600-000005000000}" name="Males aged 25 to 34 economically active"/>
    <tableColumn id="6" xr3:uid="{00000000-0010-0000-0600-000006000000}" name="Males aged 35 to 49 economically active"/>
    <tableColumn id="7" xr3:uid="{00000000-0010-0000-0600-000007000000}" name="Males aged 50 to 64 economically active"/>
    <tableColumn id="8" xr3:uid="{00000000-0010-0000-0600-000008000000}" name="Males aged 65 and over total economically active"/>
    <tableColumn id="9" xr3:uid="{00000000-0010-0000-0600-000009000000}" name="Males aged 16 and over economic activity rate (%)"/>
    <tableColumn id="10" xr3:uid="{00000000-0010-0000-0600-00000A000000}" name="Males aged 16 to 64 economic activity rate (%)"/>
    <tableColumn id="11" xr3:uid="{00000000-0010-0000-0600-00000B000000}" name="Males aged 16 to 24 economic activity rate (%)"/>
    <tableColumn id="12" xr3:uid="{00000000-0010-0000-0600-00000C000000}" name="Males aged 25 to 34 economic activity rate (%)"/>
    <tableColumn id="13" xr3:uid="{00000000-0010-0000-0600-00000D000000}" name="Males aged 35 to 49 economic activity rate (%)"/>
    <tableColumn id="14" xr3:uid="{00000000-0010-0000-0600-00000E000000}" name="Males aged 50 to 64 economic activity rate (%)"/>
    <tableColumn id="15" xr3:uid="{00000000-0010-0000-0600-00000F000000}" name="Males aged 65 and over economic activity rate (%)"/>
    <tableColumn id="16" xr3:uid="{00000000-0010-0000-0600-000010000000}" name="Small sample size cells [note 22]"/>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_3c" displayName="table_2_3c" ref="A34:P44" totalsRowShown="0">
  <tableColumns count="16">
    <tableColumn id="1" xr3:uid="{00000000-0010-0000-0700-000001000000}" name="Rolling monthly quarter [note 3]"/>
    <tableColumn id="2" xr3:uid="{00000000-0010-0000-0700-000002000000}" name="Females aged 16 and over economically active"/>
    <tableColumn id="3" xr3:uid="{00000000-0010-0000-0700-000003000000}" name="Females aged 16 to 64 economically active"/>
    <tableColumn id="4" xr3:uid="{00000000-0010-0000-0700-000004000000}" name="Females aged 16 to 24 economically active"/>
    <tableColumn id="5" xr3:uid="{00000000-0010-0000-0700-000005000000}" name="Females aged 25 to 34 economically active"/>
    <tableColumn id="6" xr3:uid="{00000000-0010-0000-0700-000006000000}" name="Females aged 35 to 49 economically active"/>
    <tableColumn id="7" xr3:uid="{00000000-0010-0000-0700-000007000000}" name="Females aged 50 to 64 economically active"/>
    <tableColumn id="8" xr3:uid="{00000000-0010-0000-0700-000008000000}" name="Females aged 65 and over total economically active"/>
    <tableColumn id="9" xr3:uid="{00000000-0010-0000-0700-000009000000}" name="Females aged 16 and over economic activity rate (%)"/>
    <tableColumn id="10" xr3:uid="{00000000-0010-0000-0700-00000A000000}" name="Females aged 16 to 64 economic activity rate (%)"/>
    <tableColumn id="11" xr3:uid="{00000000-0010-0000-0700-00000B000000}" name="Females aged 16 to 24 economic activity rate (%)"/>
    <tableColumn id="12" xr3:uid="{00000000-0010-0000-0700-00000C000000}" name="Females aged 25 to 34 economic activity rate (%)"/>
    <tableColumn id="13" xr3:uid="{00000000-0010-0000-0700-00000D000000}" name="Females aged 35 to 49 economic activity rate (%)"/>
    <tableColumn id="14" xr3:uid="{00000000-0010-0000-0700-00000E000000}" name="Females aged 50 to 64 economic activity rate (%)"/>
    <tableColumn id="15" xr3:uid="{00000000-0010-0000-0700-00000F000000}" name="Females aged 65 and over economic activity rate (%)"/>
    <tableColumn id="16" xr3:uid="{00000000-0010-0000-0700-000010000000}" name="Small sample size cells [note 22]"/>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2_4a" displayName="table_2_4a" ref="A8:M18" totalsRowShown="0">
  <tableColumns count="13">
    <tableColumn id="1" xr3:uid="{00000000-0010-0000-0800-000001000000}" name="Rolling monthly quarter [note 3]"/>
    <tableColumn id="2" xr3:uid="{00000000-0010-0000-0800-000002000000}" name="Aged 16 to 64 total economically inactive"/>
    <tableColumn id="3" xr3:uid="{00000000-0010-0000-0800-000003000000}" name="Long-term sick"/>
    <tableColumn id="4" xr3:uid="{00000000-0010-0000-0800-000004000000}" name="Family and home care"/>
    <tableColumn id="5" xr3:uid="{00000000-0010-0000-0800-000005000000}" name="Retired"/>
    <tableColumn id="6" xr3:uid="{00000000-0010-0000-0800-000006000000}" name="Student"/>
    <tableColumn id="7" xr3:uid="{00000000-0010-0000-0800-000007000000}" name="Other"/>
    <tableColumn id="8" xr3:uid="{00000000-0010-0000-0800-000008000000}" name="Long-term sick (%)"/>
    <tableColumn id="9" xr3:uid="{00000000-0010-0000-0800-000009000000}" name="Family and home care (%)"/>
    <tableColumn id="10" xr3:uid="{00000000-0010-0000-0800-00000A000000}" name="Retired (%)"/>
    <tableColumn id="11" xr3:uid="{00000000-0010-0000-0800-00000B000000}" name="Student (%)"/>
    <tableColumn id="12" xr3:uid="{00000000-0010-0000-0800-00000C000000}" name="Other (%)"/>
    <tableColumn id="13" xr3:uid="{00000000-0010-0000-0800-00000D000000}" name="Small sample size cells [note 22]"/>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force-surve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00.7265625" customWidth="1"/>
  </cols>
  <sheetData>
    <row r="1" spans="1:1" ht="19.2" x14ac:dyDescent="0.35">
      <c r="A1" s="2" t="s">
        <v>0</v>
      </c>
    </row>
    <row r="2" spans="1:1" x14ac:dyDescent="0.25">
      <c r="A2" t="s">
        <v>1</v>
      </c>
    </row>
    <row r="3" spans="1:1" x14ac:dyDescent="0.25">
      <c r="A3" s="1" t="s">
        <v>13</v>
      </c>
    </row>
    <row r="4" spans="1:1" ht="27" customHeight="1" x14ac:dyDescent="0.3">
      <c r="A4" s="3" t="s">
        <v>2</v>
      </c>
    </row>
    <row r="5" spans="1:1" ht="75" x14ac:dyDescent="0.25">
      <c r="A5" s="4" t="s">
        <v>3</v>
      </c>
    </row>
    <row r="6" spans="1:1" ht="90" x14ac:dyDescent="0.25">
      <c r="A6" s="4" t="s">
        <v>4</v>
      </c>
    </row>
    <row r="7" spans="1:1" ht="60" x14ac:dyDescent="0.25">
      <c r="A7" s="4" t="s">
        <v>5</v>
      </c>
    </row>
    <row r="8" spans="1:1" ht="45" x14ac:dyDescent="0.25">
      <c r="A8" s="4" t="s">
        <v>6</v>
      </c>
    </row>
    <row r="9" spans="1:1" ht="27" customHeight="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6"/>
  <sheetViews>
    <sheetView workbookViewId="0"/>
  </sheetViews>
  <sheetFormatPr defaultColWidth="10.90625" defaultRowHeight="15" x14ac:dyDescent="0.25"/>
  <cols>
    <col min="1" max="1" width="21.7265625" customWidth="1"/>
    <col min="2" max="10" width="17.7265625" customWidth="1"/>
    <col min="11" max="11" width="70.7265625" customWidth="1"/>
  </cols>
  <sheetData>
    <row r="1" spans="1:11" ht="19.2" x14ac:dyDescent="0.35">
      <c r="A1" s="2" t="s">
        <v>322</v>
      </c>
    </row>
    <row r="2" spans="1:11" x14ac:dyDescent="0.25">
      <c r="A2" t="s">
        <v>126</v>
      </c>
    </row>
    <row r="3" spans="1:11" ht="30" customHeight="1" x14ac:dyDescent="0.3">
      <c r="A3" s="3" t="s">
        <v>65</v>
      </c>
    </row>
    <row r="4" spans="1:11" x14ac:dyDescent="0.25">
      <c r="A4" t="s">
        <v>127</v>
      </c>
    </row>
    <row r="5" spans="1:11" x14ac:dyDescent="0.25">
      <c r="A5" t="s">
        <v>128</v>
      </c>
    </row>
    <row r="6" spans="1:11" x14ac:dyDescent="0.25">
      <c r="A6" t="s">
        <v>323</v>
      </c>
    </row>
    <row r="7" spans="1:11" x14ac:dyDescent="0.25">
      <c r="A7" t="s">
        <v>324</v>
      </c>
    </row>
    <row r="8" spans="1:11" ht="30" customHeight="1" x14ac:dyDescent="0.3">
      <c r="A8" s="3" t="s">
        <v>325</v>
      </c>
    </row>
    <row r="9" spans="1:11" ht="78" x14ac:dyDescent="0.3">
      <c r="A9" s="5" t="s">
        <v>72</v>
      </c>
      <c r="B9" s="6" t="s">
        <v>328</v>
      </c>
      <c r="C9" s="6" t="s">
        <v>329</v>
      </c>
      <c r="D9" s="6" t="s">
        <v>330</v>
      </c>
      <c r="E9" s="6" t="s">
        <v>185</v>
      </c>
      <c r="F9" s="6" t="s">
        <v>331</v>
      </c>
      <c r="G9" s="6" t="s">
        <v>332</v>
      </c>
      <c r="H9" s="6" t="s">
        <v>333</v>
      </c>
      <c r="I9" s="6" t="s">
        <v>334</v>
      </c>
      <c r="J9" s="6" t="s">
        <v>335</v>
      </c>
      <c r="K9" s="6" t="s">
        <v>100</v>
      </c>
    </row>
    <row r="10" spans="1:11" x14ac:dyDescent="0.25">
      <c r="A10" s="11" t="s">
        <v>101</v>
      </c>
      <c r="B10" s="7">
        <v>828000</v>
      </c>
      <c r="C10" s="7">
        <v>728000</v>
      </c>
      <c r="D10" s="7">
        <v>98000</v>
      </c>
      <c r="E10" s="9">
        <v>3000</v>
      </c>
      <c r="F10" s="7">
        <v>636000</v>
      </c>
      <c r="G10" s="7">
        <v>192000</v>
      </c>
      <c r="H10" s="7">
        <v>23000</v>
      </c>
      <c r="I10" s="7">
        <v>40000</v>
      </c>
      <c r="J10" s="8">
        <v>5.4818168448628199</v>
      </c>
      <c r="K10" s="7" t="s">
        <v>336</v>
      </c>
    </row>
    <row r="11" spans="1:11" x14ac:dyDescent="0.25">
      <c r="A11" s="11" t="s">
        <v>102</v>
      </c>
      <c r="B11" s="7">
        <v>848000</v>
      </c>
      <c r="C11" s="7">
        <v>745000</v>
      </c>
      <c r="D11" s="7">
        <v>100000</v>
      </c>
      <c r="E11" s="9">
        <v>3000</v>
      </c>
      <c r="F11" s="7">
        <v>658000</v>
      </c>
      <c r="G11" s="7">
        <v>190000</v>
      </c>
      <c r="H11" s="7">
        <v>25000</v>
      </c>
      <c r="I11" s="7">
        <v>39000</v>
      </c>
      <c r="J11" s="8">
        <v>5.2689973825396201</v>
      </c>
      <c r="K11" s="7" t="s">
        <v>336</v>
      </c>
    </row>
    <row r="12" spans="1:11" x14ac:dyDescent="0.25">
      <c r="A12" s="11" t="s">
        <v>103</v>
      </c>
      <c r="B12" s="7">
        <v>854000</v>
      </c>
      <c r="C12" s="7">
        <v>751000</v>
      </c>
      <c r="D12" s="7">
        <v>99000</v>
      </c>
      <c r="E12" s="9">
        <v>4000</v>
      </c>
      <c r="F12" s="7">
        <v>662000</v>
      </c>
      <c r="G12" s="7">
        <v>190000</v>
      </c>
      <c r="H12" s="7">
        <v>24000</v>
      </c>
      <c r="I12" s="7">
        <v>37000</v>
      </c>
      <c r="J12" s="8">
        <v>4.8799199777301503</v>
      </c>
      <c r="K12" s="7" t="s">
        <v>336</v>
      </c>
    </row>
    <row r="13" spans="1:11" x14ac:dyDescent="0.25">
      <c r="A13" s="11" t="s">
        <v>104</v>
      </c>
      <c r="B13" s="7">
        <v>859000</v>
      </c>
      <c r="C13" s="7">
        <v>754000</v>
      </c>
      <c r="D13" s="7">
        <v>101000</v>
      </c>
      <c r="E13" s="9">
        <v>4000</v>
      </c>
      <c r="F13" s="7">
        <v>660000</v>
      </c>
      <c r="G13" s="7">
        <v>196000</v>
      </c>
      <c r="H13" s="7">
        <v>23000</v>
      </c>
      <c r="I13" s="7">
        <v>36000</v>
      </c>
      <c r="J13" s="8">
        <v>4.8357880963786997</v>
      </c>
      <c r="K13" s="7" t="s">
        <v>336</v>
      </c>
    </row>
    <row r="14" spans="1:11" x14ac:dyDescent="0.25">
      <c r="A14" s="11" t="s">
        <v>106</v>
      </c>
      <c r="B14" s="7">
        <v>862000</v>
      </c>
      <c r="C14" s="7">
        <v>763000</v>
      </c>
      <c r="D14" s="7">
        <v>95000</v>
      </c>
      <c r="E14" s="9">
        <v>5000</v>
      </c>
      <c r="F14" s="7">
        <v>664000</v>
      </c>
      <c r="G14" s="7">
        <v>196000</v>
      </c>
      <c r="H14" s="7">
        <v>22000</v>
      </c>
      <c r="I14" s="7">
        <v>39000</v>
      </c>
      <c r="J14" s="8">
        <v>5.0615081967213102</v>
      </c>
      <c r="K14" s="7" t="s">
        <v>336</v>
      </c>
    </row>
    <row r="15" spans="1:11" x14ac:dyDescent="0.25">
      <c r="A15" s="11" t="s">
        <v>107</v>
      </c>
      <c r="B15" s="7">
        <v>872000</v>
      </c>
      <c r="C15" s="7">
        <v>771000</v>
      </c>
      <c r="D15" s="7">
        <v>96000</v>
      </c>
      <c r="E15" s="9">
        <v>5000</v>
      </c>
      <c r="F15" s="7">
        <v>667000</v>
      </c>
      <c r="G15" s="7">
        <v>202000</v>
      </c>
      <c r="H15" s="7">
        <v>19000</v>
      </c>
      <c r="I15" s="7">
        <v>45000</v>
      </c>
      <c r="J15" s="8">
        <v>5.7818168606914302</v>
      </c>
      <c r="K15" s="7" t="s">
        <v>336</v>
      </c>
    </row>
    <row r="16" spans="1:11" x14ac:dyDescent="0.25">
      <c r="A16" s="11" t="s">
        <v>108</v>
      </c>
      <c r="B16" s="7">
        <v>853000</v>
      </c>
      <c r="C16" s="7">
        <v>755000</v>
      </c>
      <c r="D16" s="7">
        <v>93000</v>
      </c>
      <c r="E16" s="9">
        <v>5000</v>
      </c>
      <c r="F16" s="7">
        <v>646000</v>
      </c>
      <c r="G16" s="7">
        <v>204000</v>
      </c>
      <c r="H16" s="7">
        <v>20000</v>
      </c>
      <c r="I16" s="7">
        <v>39000</v>
      </c>
      <c r="J16" s="8">
        <v>5.1321391127537703</v>
      </c>
      <c r="K16" s="7" t="s">
        <v>336</v>
      </c>
    </row>
    <row r="17" spans="1:11" x14ac:dyDescent="0.25">
      <c r="A17" s="11" t="s">
        <v>109</v>
      </c>
      <c r="B17" s="7">
        <v>865000</v>
      </c>
      <c r="C17" s="7">
        <v>750000</v>
      </c>
      <c r="D17" s="7">
        <v>109000</v>
      </c>
      <c r="E17" s="9">
        <v>5000</v>
      </c>
      <c r="F17" s="7">
        <v>660000</v>
      </c>
      <c r="G17" s="7">
        <v>202000</v>
      </c>
      <c r="H17" s="7">
        <v>23000</v>
      </c>
      <c r="I17" s="7">
        <v>39000</v>
      </c>
      <c r="J17" s="8">
        <v>5.1737419832921896</v>
      </c>
      <c r="K17" s="7" t="s">
        <v>336</v>
      </c>
    </row>
    <row r="18" spans="1:11" x14ac:dyDescent="0.25">
      <c r="A18" s="11" t="s">
        <v>110</v>
      </c>
      <c r="B18" s="7">
        <v>869000</v>
      </c>
      <c r="C18" s="7">
        <v>759000</v>
      </c>
      <c r="D18" s="7">
        <v>105000</v>
      </c>
      <c r="E18" s="9">
        <v>5000</v>
      </c>
      <c r="F18" s="7">
        <v>655000</v>
      </c>
      <c r="G18" s="7">
        <v>212000</v>
      </c>
      <c r="H18" s="7">
        <v>27000</v>
      </c>
      <c r="I18" s="7">
        <v>38000</v>
      </c>
      <c r="J18" s="8">
        <v>5.0334965028518504</v>
      </c>
      <c r="K18" s="7" t="s">
        <v>336</v>
      </c>
    </row>
    <row r="19" spans="1:11" x14ac:dyDescent="0.25">
      <c r="A19" s="11" t="s">
        <v>113</v>
      </c>
      <c r="B19" s="7">
        <v>6000</v>
      </c>
      <c r="C19" s="7">
        <v>-3000</v>
      </c>
      <c r="D19" s="7">
        <v>9000</v>
      </c>
      <c r="E19" s="9">
        <v>0</v>
      </c>
      <c r="F19" s="7">
        <v>-9000</v>
      </c>
      <c r="G19" s="7">
        <v>17000</v>
      </c>
      <c r="H19" s="7">
        <v>5000</v>
      </c>
      <c r="I19" s="7">
        <v>0</v>
      </c>
      <c r="J19" s="8">
        <v>-2.8011693869459901E-2</v>
      </c>
      <c r="K19" s="7" t="s">
        <v>336</v>
      </c>
    </row>
    <row r="20" spans="1:11" x14ac:dyDescent="0.25">
      <c r="A20" s="7"/>
      <c r="B20" s="7"/>
      <c r="C20" s="7"/>
      <c r="D20" s="7"/>
      <c r="E20" s="7"/>
      <c r="F20" s="7"/>
      <c r="G20" s="7"/>
      <c r="H20" s="7"/>
      <c r="I20" s="7"/>
      <c r="J20" s="8"/>
      <c r="K20" s="7"/>
    </row>
    <row r="21" spans="1:11" ht="30" customHeight="1" x14ac:dyDescent="0.3">
      <c r="A21" s="3" t="s">
        <v>326</v>
      </c>
    </row>
    <row r="22" spans="1:11" ht="78" x14ac:dyDescent="0.3">
      <c r="A22" s="5" t="s">
        <v>72</v>
      </c>
      <c r="B22" s="6" t="s">
        <v>337</v>
      </c>
      <c r="C22" s="6" t="s">
        <v>338</v>
      </c>
      <c r="D22" s="6" t="s">
        <v>339</v>
      </c>
      <c r="E22" s="6" t="s">
        <v>340</v>
      </c>
      <c r="F22" s="6" t="s">
        <v>341</v>
      </c>
      <c r="G22" s="6" t="s">
        <v>342</v>
      </c>
      <c r="H22" s="6" t="s">
        <v>343</v>
      </c>
      <c r="I22" s="6" t="s">
        <v>344</v>
      </c>
      <c r="J22" s="6" t="s">
        <v>345</v>
      </c>
      <c r="K22" s="6" t="s">
        <v>100</v>
      </c>
    </row>
    <row r="23" spans="1:11" x14ac:dyDescent="0.25">
      <c r="A23" s="11" t="s">
        <v>101</v>
      </c>
      <c r="B23" s="7">
        <v>427000</v>
      </c>
      <c r="C23" s="7">
        <v>356000</v>
      </c>
      <c r="D23" s="7">
        <v>71000</v>
      </c>
      <c r="E23" s="9">
        <v>1000</v>
      </c>
      <c r="F23" s="7">
        <v>381000</v>
      </c>
      <c r="G23" s="7">
        <v>46000</v>
      </c>
      <c r="H23" s="7">
        <v>11000</v>
      </c>
      <c r="I23" s="7">
        <v>16000</v>
      </c>
      <c r="J23" s="8">
        <v>4.4138031867782699</v>
      </c>
      <c r="K23" s="7" t="s">
        <v>336</v>
      </c>
    </row>
    <row r="24" spans="1:11" x14ac:dyDescent="0.25">
      <c r="A24" s="11" t="s">
        <v>102</v>
      </c>
      <c r="B24" s="7">
        <v>444000</v>
      </c>
      <c r="C24" s="7">
        <v>368000</v>
      </c>
      <c r="D24" s="7">
        <v>74000</v>
      </c>
      <c r="E24" s="9">
        <v>1000</v>
      </c>
      <c r="F24" s="7">
        <v>397000</v>
      </c>
      <c r="G24" s="7">
        <v>47000</v>
      </c>
      <c r="H24" s="7">
        <v>13000</v>
      </c>
      <c r="I24" s="7">
        <v>14000</v>
      </c>
      <c r="J24" s="8">
        <v>3.75067553438504</v>
      </c>
      <c r="K24" s="7" t="s">
        <v>336</v>
      </c>
    </row>
    <row r="25" spans="1:11" x14ac:dyDescent="0.25">
      <c r="A25" s="11" t="s">
        <v>103</v>
      </c>
      <c r="B25" s="7">
        <v>449000</v>
      </c>
      <c r="C25" s="7">
        <v>373000</v>
      </c>
      <c r="D25" s="7">
        <v>74000</v>
      </c>
      <c r="E25" s="9">
        <v>2000</v>
      </c>
      <c r="F25" s="7">
        <v>401000</v>
      </c>
      <c r="G25" s="7">
        <v>47000</v>
      </c>
      <c r="H25" s="7">
        <v>12000</v>
      </c>
      <c r="I25" s="7">
        <v>12000</v>
      </c>
      <c r="J25" s="8">
        <v>3.17764987597582</v>
      </c>
      <c r="K25" s="7" t="s">
        <v>336</v>
      </c>
    </row>
    <row r="26" spans="1:11" x14ac:dyDescent="0.25">
      <c r="A26" s="11" t="s">
        <v>104</v>
      </c>
      <c r="B26" s="7">
        <v>446000</v>
      </c>
      <c r="C26" s="7">
        <v>371000</v>
      </c>
      <c r="D26" s="7">
        <v>73000</v>
      </c>
      <c r="E26" s="9">
        <v>2000</v>
      </c>
      <c r="F26" s="7">
        <v>397000</v>
      </c>
      <c r="G26" s="7">
        <v>47000</v>
      </c>
      <c r="H26" s="7">
        <v>11000</v>
      </c>
      <c r="I26" s="7">
        <v>10000</v>
      </c>
      <c r="J26" s="8">
        <v>2.75593202986289</v>
      </c>
      <c r="K26" s="7" t="s">
        <v>336</v>
      </c>
    </row>
    <row r="27" spans="1:11" x14ac:dyDescent="0.25">
      <c r="A27" s="11" t="s">
        <v>106</v>
      </c>
      <c r="B27" s="7">
        <v>453000</v>
      </c>
      <c r="C27" s="7">
        <v>381000</v>
      </c>
      <c r="D27" s="7">
        <v>69000</v>
      </c>
      <c r="E27" s="9">
        <v>2000</v>
      </c>
      <c r="F27" s="7">
        <v>403000</v>
      </c>
      <c r="G27" s="7">
        <v>48000</v>
      </c>
      <c r="H27" s="7">
        <v>10000</v>
      </c>
      <c r="I27" s="7">
        <v>11000</v>
      </c>
      <c r="J27" s="8">
        <v>2.7790233298457898</v>
      </c>
      <c r="K27" s="7" t="s">
        <v>336</v>
      </c>
    </row>
    <row r="28" spans="1:11" x14ac:dyDescent="0.25">
      <c r="A28" s="11" t="s">
        <v>107</v>
      </c>
      <c r="B28" s="7">
        <v>453000</v>
      </c>
      <c r="C28" s="7">
        <v>380000</v>
      </c>
      <c r="D28" s="7">
        <v>71000</v>
      </c>
      <c r="E28" s="9">
        <v>3000</v>
      </c>
      <c r="F28" s="7">
        <v>403000</v>
      </c>
      <c r="G28" s="7">
        <v>49000</v>
      </c>
      <c r="H28" s="7">
        <v>8000</v>
      </c>
      <c r="I28" s="7">
        <v>12000</v>
      </c>
      <c r="J28" s="8">
        <v>3.2112894136730601</v>
      </c>
      <c r="K28" s="7" t="s">
        <v>336</v>
      </c>
    </row>
    <row r="29" spans="1:11" x14ac:dyDescent="0.25">
      <c r="A29" s="11" t="s">
        <v>108</v>
      </c>
      <c r="B29" s="7">
        <v>447000</v>
      </c>
      <c r="C29" s="7">
        <v>378000</v>
      </c>
      <c r="D29" s="7">
        <v>66000</v>
      </c>
      <c r="E29" s="9">
        <v>2000</v>
      </c>
      <c r="F29" s="7">
        <v>392000</v>
      </c>
      <c r="G29" s="7">
        <v>54000</v>
      </c>
      <c r="H29" s="7">
        <v>10000</v>
      </c>
      <c r="I29" s="7">
        <v>13000</v>
      </c>
      <c r="J29" s="8">
        <v>3.5522317063502502</v>
      </c>
      <c r="K29" s="7" t="s">
        <v>336</v>
      </c>
    </row>
    <row r="30" spans="1:11" x14ac:dyDescent="0.25">
      <c r="A30" s="11" t="s">
        <v>109</v>
      </c>
      <c r="B30" s="7">
        <v>456000</v>
      </c>
      <c r="C30" s="7">
        <v>369000</v>
      </c>
      <c r="D30" s="7">
        <v>84000</v>
      </c>
      <c r="E30" s="9">
        <v>3000</v>
      </c>
      <c r="F30" s="7">
        <v>401000</v>
      </c>
      <c r="G30" s="7">
        <v>53000</v>
      </c>
      <c r="H30" s="7">
        <v>11000</v>
      </c>
      <c r="I30" s="7">
        <v>17000</v>
      </c>
      <c r="J30" s="8">
        <v>4.6006848110002796</v>
      </c>
      <c r="K30" s="7" t="s">
        <v>336</v>
      </c>
    </row>
    <row r="31" spans="1:11" x14ac:dyDescent="0.25">
      <c r="A31" s="11" t="s">
        <v>110</v>
      </c>
      <c r="B31" s="7">
        <v>453000</v>
      </c>
      <c r="C31" s="7">
        <v>374000</v>
      </c>
      <c r="D31" s="7">
        <v>77000</v>
      </c>
      <c r="E31" s="9">
        <v>2000</v>
      </c>
      <c r="F31" s="7">
        <v>391000</v>
      </c>
      <c r="G31" s="7">
        <v>60000</v>
      </c>
      <c r="H31" s="7">
        <v>14000</v>
      </c>
      <c r="I31" s="7">
        <v>15000</v>
      </c>
      <c r="J31" s="8">
        <v>3.8849559177630399</v>
      </c>
      <c r="K31" s="7" t="s">
        <v>336</v>
      </c>
    </row>
    <row r="32" spans="1:11" x14ac:dyDescent="0.25">
      <c r="A32" s="11" t="s">
        <v>113</v>
      </c>
      <c r="B32" s="7">
        <v>1000</v>
      </c>
      <c r="C32" s="7">
        <v>-7000</v>
      </c>
      <c r="D32" s="7">
        <v>7000</v>
      </c>
      <c r="E32" s="9">
        <v>0</v>
      </c>
      <c r="F32" s="7">
        <v>-11000</v>
      </c>
      <c r="G32" s="7">
        <v>12000</v>
      </c>
      <c r="H32" s="7">
        <v>4000</v>
      </c>
      <c r="I32" s="7">
        <v>4000</v>
      </c>
      <c r="J32" s="8">
        <v>1.1059325879172499</v>
      </c>
      <c r="K32" s="7" t="s">
        <v>336</v>
      </c>
    </row>
    <row r="33" spans="1:11" x14ac:dyDescent="0.25">
      <c r="A33" s="7"/>
      <c r="B33" s="7"/>
      <c r="C33" s="7"/>
      <c r="D33" s="7"/>
      <c r="E33" s="7"/>
      <c r="F33" s="7"/>
      <c r="G33" s="7"/>
      <c r="H33" s="7"/>
      <c r="I33" s="7"/>
      <c r="J33" s="8"/>
      <c r="K33" s="7"/>
    </row>
    <row r="34" spans="1:11" ht="30" customHeight="1" x14ac:dyDescent="0.3">
      <c r="A34" s="3" t="s">
        <v>327</v>
      </c>
    </row>
    <row r="35" spans="1:11" ht="78" x14ac:dyDescent="0.3">
      <c r="A35" s="5" t="s">
        <v>72</v>
      </c>
      <c r="B35" s="6" t="s">
        <v>346</v>
      </c>
      <c r="C35" s="6" t="s">
        <v>347</v>
      </c>
      <c r="D35" s="6" t="s">
        <v>348</v>
      </c>
      <c r="E35" s="6" t="s">
        <v>349</v>
      </c>
      <c r="F35" s="6" t="s">
        <v>350</v>
      </c>
      <c r="G35" s="6" t="s">
        <v>351</v>
      </c>
      <c r="H35" s="6" t="s">
        <v>352</v>
      </c>
      <c r="I35" s="6" t="s">
        <v>353</v>
      </c>
      <c r="J35" s="6" t="s">
        <v>354</v>
      </c>
      <c r="K35" s="6" t="s">
        <v>100</v>
      </c>
    </row>
    <row r="36" spans="1:11" x14ac:dyDescent="0.25">
      <c r="A36" s="11" t="s">
        <v>101</v>
      </c>
      <c r="B36" s="7">
        <v>401000</v>
      </c>
      <c r="C36" s="7">
        <v>372000</v>
      </c>
      <c r="D36" s="7">
        <v>27000</v>
      </c>
      <c r="E36" s="9">
        <v>2000</v>
      </c>
      <c r="F36" s="7">
        <v>255000</v>
      </c>
      <c r="G36" s="7">
        <v>146000</v>
      </c>
      <c r="H36" s="7">
        <v>12000</v>
      </c>
      <c r="I36" s="7">
        <v>24000</v>
      </c>
      <c r="J36" s="8">
        <v>6.5031512830992302</v>
      </c>
      <c r="K36" s="7" t="s">
        <v>336</v>
      </c>
    </row>
    <row r="37" spans="1:11" x14ac:dyDescent="0.25">
      <c r="A37" s="11" t="s">
        <v>102</v>
      </c>
      <c r="B37" s="7">
        <v>405000</v>
      </c>
      <c r="C37" s="7">
        <v>377000</v>
      </c>
      <c r="D37" s="7">
        <v>26000</v>
      </c>
      <c r="E37" s="9">
        <v>2000</v>
      </c>
      <c r="F37" s="7">
        <v>261000</v>
      </c>
      <c r="G37" s="7">
        <v>144000</v>
      </c>
      <c r="H37" s="7">
        <v>12000</v>
      </c>
      <c r="I37" s="7">
        <v>25000</v>
      </c>
      <c r="J37" s="8">
        <v>6.7513893602579298</v>
      </c>
      <c r="K37" s="7" t="s">
        <v>336</v>
      </c>
    </row>
    <row r="38" spans="1:11" x14ac:dyDescent="0.25">
      <c r="A38" s="11" t="s">
        <v>103</v>
      </c>
      <c r="B38" s="7">
        <v>405000</v>
      </c>
      <c r="C38" s="7">
        <v>378000</v>
      </c>
      <c r="D38" s="7">
        <v>25000</v>
      </c>
      <c r="E38" s="9">
        <v>2000</v>
      </c>
      <c r="F38" s="7">
        <v>261000</v>
      </c>
      <c r="G38" s="7">
        <v>143000</v>
      </c>
      <c r="H38" s="7">
        <v>12000</v>
      </c>
      <c r="I38" s="7">
        <v>25000</v>
      </c>
      <c r="J38" s="8">
        <v>6.5562026313632904</v>
      </c>
      <c r="K38" s="7" t="s">
        <v>336</v>
      </c>
    </row>
    <row r="39" spans="1:11" x14ac:dyDescent="0.25">
      <c r="A39" s="11" t="s">
        <v>104</v>
      </c>
      <c r="B39" s="7">
        <v>413000</v>
      </c>
      <c r="C39" s="7">
        <v>382000</v>
      </c>
      <c r="D39" s="7">
        <v>28000</v>
      </c>
      <c r="E39" s="9">
        <v>2000</v>
      </c>
      <c r="F39" s="7">
        <v>263000</v>
      </c>
      <c r="G39" s="7">
        <v>149000</v>
      </c>
      <c r="H39" s="7">
        <v>12000</v>
      </c>
      <c r="I39" s="7">
        <v>26000</v>
      </c>
      <c r="J39" s="8">
        <v>6.8544949608531196</v>
      </c>
      <c r="K39" s="7" t="s">
        <v>336</v>
      </c>
    </row>
    <row r="40" spans="1:11" x14ac:dyDescent="0.25">
      <c r="A40" s="11" t="s">
        <v>106</v>
      </c>
      <c r="B40" s="7">
        <v>410000</v>
      </c>
      <c r="C40" s="7">
        <v>381000</v>
      </c>
      <c r="D40" s="7">
        <v>26000</v>
      </c>
      <c r="E40" s="9">
        <v>3000</v>
      </c>
      <c r="F40" s="7">
        <v>261000</v>
      </c>
      <c r="G40" s="7">
        <v>147000</v>
      </c>
      <c r="H40" s="7">
        <v>12000</v>
      </c>
      <c r="I40" s="7">
        <v>28000</v>
      </c>
      <c r="J40" s="8">
        <v>7.3452746082179097</v>
      </c>
      <c r="K40" s="7" t="s">
        <v>336</v>
      </c>
    </row>
    <row r="41" spans="1:11" x14ac:dyDescent="0.25">
      <c r="A41" s="11" t="s">
        <v>107</v>
      </c>
      <c r="B41" s="7">
        <v>418000</v>
      </c>
      <c r="C41" s="7">
        <v>391000</v>
      </c>
      <c r="D41" s="7">
        <v>25000</v>
      </c>
      <c r="E41" s="9">
        <v>2000</v>
      </c>
      <c r="F41" s="7">
        <v>264000</v>
      </c>
      <c r="G41" s="7">
        <v>153000</v>
      </c>
      <c r="H41" s="7">
        <v>10000</v>
      </c>
      <c r="I41" s="7">
        <v>32000</v>
      </c>
      <c r="J41" s="8">
        <v>8.2788063580414306</v>
      </c>
      <c r="K41" s="7" t="s">
        <v>336</v>
      </c>
    </row>
    <row r="42" spans="1:11" x14ac:dyDescent="0.25">
      <c r="A42" s="11" t="s">
        <v>108</v>
      </c>
      <c r="B42" s="7">
        <v>406000</v>
      </c>
      <c r="C42" s="7">
        <v>377000</v>
      </c>
      <c r="D42" s="7">
        <v>27000</v>
      </c>
      <c r="E42" s="9">
        <v>2000</v>
      </c>
      <c r="F42" s="7">
        <v>255000</v>
      </c>
      <c r="G42" s="7">
        <v>150000</v>
      </c>
      <c r="H42" s="7">
        <v>11000</v>
      </c>
      <c r="I42" s="7">
        <v>25000</v>
      </c>
      <c r="J42" s="8">
        <v>6.7179302186172096</v>
      </c>
      <c r="K42" s="7" t="s">
        <v>336</v>
      </c>
    </row>
    <row r="43" spans="1:11" x14ac:dyDescent="0.25">
      <c r="A43" s="11" t="s">
        <v>109</v>
      </c>
      <c r="B43" s="7">
        <v>409000</v>
      </c>
      <c r="C43" s="7">
        <v>381000</v>
      </c>
      <c r="D43" s="7">
        <v>26000</v>
      </c>
      <c r="E43" s="9">
        <v>2000</v>
      </c>
      <c r="F43" s="7">
        <v>258000</v>
      </c>
      <c r="G43" s="7">
        <v>149000</v>
      </c>
      <c r="H43" s="7">
        <v>12000</v>
      </c>
      <c r="I43" s="7">
        <v>22000</v>
      </c>
      <c r="J43" s="8">
        <v>5.7296193119310601</v>
      </c>
      <c r="K43" s="7" t="s">
        <v>336</v>
      </c>
    </row>
    <row r="44" spans="1:11" x14ac:dyDescent="0.25">
      <c r="A44" s="11" t="s">
        <v>110</v>
      </c>
      <c r="B44" s="7">
        <v>416000</v>
      </c>
      <c r="C44" s="7">
        <v>385000</v>
      </c>
      <c r="D44" s="7">
        <v>28000</v>
      </c>
      <c r="E44" s="9">
        <v>2000</v>
      </c>
      <c r="F44" s="7">
        <v>263000</v>
      </c>
      <c r="G44" s="7">
        <v>152000</v>
      </c>
      <c r="H44" s="7">
        <v>13000</v>
      </c>
      <c r="I44" s="7">
        <v>24000</v>
      </c>
      <c r="J44" s="8">
        <v>6.1493563479823203</v>
      </c>
      <c r="K44" s="7" t="s">
        <v>336</v>
      </c>
    </row>
    <row r="45" spans="1:11" x14ac:dyDescent="0.25">
      <c r="A45" s="11" t="s">
        <v>113</v>
      </c>
      <c r="B45" s="7">
        <v>6000</v>
      </c>
      <c r="C45" s="7">
        <v>4000</v>
      </c>
      <c r="D45" s="7">
        <v>2000</v>
      </c>
      <c r="E45" s="9">
        <v>0</v>
      </c>
      <c r="F45" s="7">
        <v>2000</v>
      </c>
      <c r="G45" s="7">
        <v>4000</v>
      </c>
      <c r="H45" s="7">
        <v>0</v>
      </c>
      <c r="I45" s="7">
        <v>-4000</v>
      </c>
      <c r="J45" s="8">
        <v>-1.19591826023559</v>
      </c>
      <c r="K45" s="7" t="s">
        <v>336</v>
      </c>
    </row>
    <row r="46" spans="1:11" x14ac:dyDescent="0.25">
      <c r="A46" s="7"/>
      <c r="B46" s="7"/>
      <c r="C46" s="7"/>
      <c r="D46" s="7"/>
      <c r="E46" s="7"/>
      <c r="F46" s="7"/>
      <c r="G46" s="7"/>
      <c r="H46" s="7"/>
      <c r="I46" s="7"/>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5"/>
  <sheetViews>
    <sheetView workbookViewId="0"/>
  </sheetViews>
  <sheetFormatPr defaultColWidth="10.90625" defaultRowHeight="15" x14ac:dyDescent="0.25"/>
  <cols>
    <col min="1" max="1" width="21.7265625" customWidth="1"/>
    <col min="2" max="6" width="20.7265625" customWidth="1"/>
    <col min="7" max="7" width="30.7265625" customWidth="1"/>
  </cols>
  <sheetData>
    <row r="1" spans="1:7" ht="19.2" x14ac:dyDescent="0.35">
      <c r="A1" s="2" t="s">
        <v>50</v>
      </c>
    </row>
    <row r="2" spans="1:7" x14ac:dyDescent="0.25">
      <c r="A2" t="s">
        <v>126</v>
      </c>
    </row>
    <row r="3" spans="1:7" ht="30" customHeight="1" x14ac:dyDescent="0.3">
      <c r="A3" s="3" t="s">
        <v>65</v>
      </c>
    </row>
    <row r="4" spans="1:7" x14ac:dyDescent="0.25">
      <c r="A4" t="s">
        <v>127</v>
      </c>
    </row>
    <row r="5" spans="1:7" x14ac:dyDescent="0.25">
      <c r="A5" t="s">
        <v>128</v>
      </c>
    </row>
    <row r="6" spans="1:7" x14ac:dyDescent="0.25">
      <c r="A6" t="s">
        <v>355</v>
      </c>
    </row>
    <row r="7" spans="1:7" ht="30" customHeight="1" x14ac:dyDescent="0.3">
      <c r="A7" s="3" t="s">
        <v>356</v>
      </c>
    </row>
    <row r="8" spans="1:7" ht="46.8" x14ac:dyDescent="0.3">
      <c r="A8" s="5" t="s">
        <v>72</v>
      </c>
      <c r="B8" s="6" t="s">
        <v>359</v>
      </c>
      <c r="C8" s="6" t="s">
        <v>360</v>
      </c>
      <c r="D8" s="6" t="s">
        <v>361</v>
      </c>
      <c r="E8" s="6" t="s">
        <v>362</v>
      </c>
      <c r="F8" s="6" t="s">
        <v>363</v>
      </c>
      <c r="G8" s="6" t="s">
        <v>100</v>
      </c>
    </row>
    <row r="9" spans="1:7" x14ac:dyDescent="0.25">
      <c r="A9" s="11" t="s">
        <v>101</v>
      </c>
      <c r="B9" s="8">
        <v>26.1923286763897</v>
      </c>
      <c r="C9" s="8">
        <v>31.623966247091399</v>
      </c>
      <c r="D9" s="8">
        <v>35.4699627105772</v>
      </c>
      <c r="E9" s="8">
        <v>17.5144639699439</v>
      </c>
      <c r="F9" s="8">
        <v>11.832482955794999</v>
      </c>
      <c r="G9" s="7"/>
    </row>
    <row r="10" spans="1:7" x14ac:dyDescent="0.25">
      <c r="A10" s="11" t="s">
        <v>102</v>
      </c>
      <c r="B10" s="8">
        <v>27.9223607838559</v>
      </c>
      <c r="C10" s="8">
        <v>32.908568331782597</v>
      </c>
      <c r="D10" s="8">
        <v>36.898361400793497</v>
      </c>
      <c r="E10" s="8">
        <v>17.533771285422802</v>
      </c>
      <c r="F10" s="8">
        <v>12.515512309118</v>
      </c>
      <c r="G10" s="7"/>
    </row>
    <row r="11" spans="1:7" x14ac:dyDescent="0.25">
      <c r="A11" s="11" t="s">
        <v>103</v>
      </c>
      <c r="B11" s="8">
        <v>27.3537605316594</v>
      </c>
      <c r="C11" s="8">
        <v>32.040219333068698</v>
      </c>
      <c r="D11" s="8">
        <v>36.023916199706001</v>
      </c>
      <c r="E11" s="8">
        <v>16.777760139693601</v>
      </c>
      <c r="F11" s="8">
        <v>11.441563306418001</v>
      </c>
      <c r="G11" s="7"/>
    </row>
    <row r="12" spans="1:7" x14ac:dyDescent="0.25">
      <c r="A12" s="11" t="s">
        <v>104</v>
      </c>
      <c r="B12" s="8">
        <v>27.718833522944902</v>
      </c>
      <c r="C12" s="8">
        <v>32.2788694035901</v>
      </c>
      <c r="D12" s="8">
        <v>36.532291258852602</v>
      </c>
      <c r="E12" s="8">
        <v>16.773361169961099</v>
      </c>
      <c r="F12" s="8">
        <v>9.9933219102851396</v>
      </c>
      <c r="G12" s="7"/>
    </row>
    <row r="13" spans="1:7" x14ac:dyDescent="0.25">
      <c r="A13" s="11" t="s">
        <v>106</v>
      </c>
      <c r="B13" s="8">
        <v>27.565056004098501</v>
      </c>
      <c r="C13" s="8">
        <v>31.961856884567101</v>
      </c>
      <c r="D13" s="8">
        <v>36.154814743050203</v>
      </c>
      <c r="E13" s="8">
        <v>16.480977473187298</v>
      </c>
      <c r="F13" s="8">
        <v>10.4046129253254</v>
      </c>
      <c r="G13" s="7"/>
    </row>
    <row r="14" spans="1:7" x14ac:dyDescent="0.25">
      <c r="A14" s="11" t="s">
        <v>107</v>
      </c>
      <c r="B14" s="8">
        <v>28.550401473704099</v>
      </c>
      <c r="C14" s="8">
        <v>32.742525203022701</v>
      </c>
      <c r="D14" s="8">
        <v>37.447792961336198</v>
      </c>
      <c r="E14" s="8">
        <v>16.390552496904</v>
      </c>
      <c r="F14" s="8">
        <v>9.1463001056318394</v>
      </c>
      <c r="G14" s="7"/>
    </row>
    <row r="15" spans="1:7" x14ac:dyDescent="0.25">
      <c r="A15" s="11" t="s">
        <v>108</v>
      </c>
      <c r="B15" s="8">
        <v>27.378045648049</v>
      </c>
      <c r="C15" s="8">
        <v>32.094566918723899</v>
      </c>
      <c r="D15" s="8">
        <v>36.540288800362902</v>
      </c>
      <c r="E15" s="8">
        <v>17.091231400163299</v>
      </c>
      <c r="F15" s="8">
        <v>9.4460569550931002</v>
      </c>
      <c r="G15" s="7"/>
    </row>
    <row r="16" spans="1:7" x14ac:dyDescent="0.25">
      <c r="A16" s="11" t="s">
        <v>109</v>
      </c>
      <c r="B16" s="8">
        <v>27.9964317921598</v>
      </c>
      <c r="C16" s="8">
        <v>32.369110143181899</v>
      </c>
      <c r="D16" s="8">
        <v>36.832386957563401</v>
      </c>
      <c r="E16" s="8">
        <v>16.741295337302599</v>
      </c>
      <c r="F16" s="8">
        <v>9.6650211873662109</v>
      </c>
      <c r="G16" s="7"/>
    </row>
    <row r="17" spans="1:7" x14ac:dyDescent="0.25">
      <c r="A17" s="11" t="s">
        <v>110</v>
      </c>
      <c r="B17" s="8">
        <v>27.4864509070362</v>
      </c>
      <c r="C17" s="8">
        <v>31.637732732000099</v>
      </c>
      <c r="D17" s="8">
        <v>36.152223537433997</v>
      </c>
      <c r="E17" s="8">
        <v>16.510048046595202</v>
      </c>
      <c r="F17" s="8">
        <v>9.8689336786397899</v>
      </c>
      <c r="G17" s="7"/>
    </row>
    <row r="18" spans="1:7" x14ac:dyDescent="0.25">
      <c r="A18" s="11" t="s">
        <v>113</v>
      </c>
      <c r="B18" s="8">
        <v>-7.8605097062300899E-2</v>
      </c>
      <c r="C18" s="8">
        <v>-0.324124152567002</v>
      </c>
      <c r="D18" s="8">
        <v>-2.59120561620563E-3</v>
      </c>
      <c r="E18" s="8">
        <v>2.90705734079033E-2</v>
      </c>
      <c r="F18" s="8">
        <v>-0.53567924668561095</v>
      </c>
      <c r="G18" s="7" t="s">
        <v>112</v>
      </c>
    </row>
    <row r="19" spans="1:7" x14ac:dyDescent="0.25">
      <c r="A19" s="7"/>
      <c r="B19" s="7"/>
      <c r="C19" s="7"/>
      <c r="D19" s="7"/>
      <c r="E19" s="7"/>
      <c r="F19" s="7"/>
      <c r="G19" s="7"/>
    </row>
    <row r="20" spans="1:7" ht="30" customHeight="1" x14ac:dyDescent="0.3">
      <c r="A20" s="3" t="s">
        <v>357</v>
      </c>
    </row>
    <row r="21" spans="1:7" ht="46.8" x14ac:dyDescent="0.3">
      <c r="A21" s="5" t="s">
        <v>72</v>
      </c>
      <c r="B21" s="6" t="s">
        <v>364</v>
      </c>
      <c r="C21" s="6" t="s">
        <v>365</v>
      </c>
      <c r="D21" s="6" t="s">
        <v>366</v>
      </c>
      <c r="E21" s="6" t="s">
        <v>367</v>
      </c>
      <c r="F21" s="6" t="s">
        <v>368</v>
      </c>
      <c r="G21" s="6" t="s">
        <v>100</v>
      </c>
    </row>
    <row r="22" spans="1:7" x14ac:dyDescent="0.25">
      <c r="A22" s="11" t="s">
        <v>101</v>
      </c>
      <c r="B22" s="8">
        <v>15.1902622748746</v>
      </c>
      <c r="C22" s="8">
        <v>35.538762726996403</v>
      </c>
      <c r="D22" s="8">
        <v>37.258024921454798</v>
      </c>
      <c r="E22" s="8">
        <v>18.491244623891902</v>
      </c>
      <c r="F22" s="8">
        <v>11.7450752148997</v>
      </c>
      <c r="G22" s="7"/>
    </row>
    <row r="23" spans="1:7" x14ac:dyDescent="0.25">
      <c r="A23" s="11" t="s">
        <v>102</v>
      </c>
      <c r="B23" s="8">
        <v>16.249241135401601</v>
      </c>
      <c r="C23" s="8">
        <v>36.634023968566801</v>
      </c>
      <c r="D23" s="8">
        <v>38.585420596146299</v>
      </c>
      <c r="E23" s="8">
        <v>16.624313454136601</v>
      </c>
      <c r="F23" s="8">
        <v>12.660279828993399</v>
      </c>
      <c r="G23" s="7"/>
    </row>
    <row r="24" spans="1:7" x14ac:dyDescent="0.25">
      <c r="A24" s="11" t="s">
        <v>103</v>
      </c>
      <c r="B24" s="8">
        <v>16.341004376055398</v>
      </c>
      <c r="C24" s="8">
        <v>36.427320094998201</v>
      </c>
      <c r="D24" s="8">
        <v>38.2576540394357</v>
      </c>
      <c r="E24" s="8">
        <v>17.653552100334998</v>
      </c>
      <c r="F24" s="8">
        <v>12.106197573092301</v>
      </c>
      <c r="G24" s="7"/>
    </row>
    <row r="25" spans="1:7" x14ac:dyDescent="0.25">
      <c r="A25" s="11" t="s">
        <v>104</v>
      </c>
      <c r="B25" s="8">
        <v>16.4792356358803</v>
      </c>
      <c r="C25" s="8">
        <v>36.961804294946297</v>
      </c>
      <c r="D25" s="8">
        <v>39.006532799622804</v>
      </c>
      <c r="E25" s="8">
        <v>16.869768347284399</v>
      </c>
      <c r="F25" s="8">
        <v>11.247609415226201</v>
      </c>
      <c r="G25" s="7"/>
    </row>
    <row r="26" spans="1:7" x14ac:dyDescent="0.25">
      <c r="A26" s="11" t="s">
        <v>106</v>
      </c>
      <c r="B26" s="8">
        <v>16.451758831450199</v>
      </c>
      <c r="C26" s="8">
        <v>36.348641946599102</v>
      </c>
      <c r="D26" s="8">
        <v>38.254569846135396</v>
      </c>
      <c r="E26" s="8">
        <v>17.4389781395151</v>
      </c>
      <c r="F26" s="8">
        <v>12.794976986191701</v>
      </c>
      <c r="G26" s="7"/>
    </row>
    <row r="27" spans="1:7" x14ac:dyDescent="0.25">
      <c r="A27" s="11" t="s">
        <v>107</v>
      </c>
      <c r="B27" s="8">
        <v>17.007602987258998</v>
      </c>
      <c r="C27" s="8">
        <v>37.504472034742399</v>
      </c>
      <c r="D27" s="8">
        <v>39.798482581908402</v>
      </c>
      <c r="E27" s="8">
        <v>16.601748956234601</v>
      </c>
      <c r="F27" s="8">
        <v>11.486415142930699</v>
      </c>
      <c r="G27" s="7"/>
    </row>
    <row r="28" spans="1:7" x14ac:dyDescent="0.25">
      <c r="A28" s="11" t="s">
        <v>108</v>
      </c>
      <c r="B28" s="8">
        <v>16.169636284624801</v>
      </c>
      <c r="C28" s="8">
        <v>36.191333322794598</v>
      </c>
      <c r="D28" s="8">
        <v>38.574516951961101</v>
      </c>
      <c r="E28" s="8">
        <v>17.140339376685599</v>
      </c>
      <c r="F28" s="8">
        <v>9.5902763018065897</v>
      </c>
      <c r="G28" s="7"/>
    </row>
    <row r="29" spans="1:7" x14ac:dyDescent="0.25">
      <c r="A29" s="11" t="s">
        <v>109</v>
      </c>
      <c r="B29" s="8">
        <v>16.807774131867301</v>
      </c>
      <c r="C29" s="8">
        <v>36.861983116834097</v>
      </c>
      <c r="D29" s="8">
        <v>39.000057821923598</v>
      </c>
      <c r="E29" s="8">
        <v>18.293274848200401</v>
      </c>
      <c r="F29" s="8">
        <v>11.540845337376799</v>
      </c>
      <c r="G29" s="7"/>
    </row>
    <row r="30" spans="1:7" x14ac:dyDescent="0.25">
      <c r="A30" s="11" t="s">
        <v>110</v>
      </c>
      <c r="B30" s="8">
        <v>16.102408248529599</v>
      </c>
      <c r="C30" s="8">
        <v>35.532114790247498</v>
      </c>
      <c r="D30" s="8">
        <v>38.070489965068901</v>
      </c>
      <c r="E30" s="8">
        <v>16.656907960697801</v>
      </c>
      <c r="F30" s="8">
        <v>10.940284763051601</v>
      </c>
      <c r="G30" s="7"/>
    </row>
    <row r="31" spans="1:7" x14ac:dyDescent="0.25">
      <c r="A31" s="11" t="s">
        <v>113</v>
      </c>
      <c r="B31" s="8">
        <v>-0.34935058292060001</v>
      </c>
      <c r="C31" s="8">
        <v>-0.816527156351604</v>
      </c>
      <c r="D31" s="8">
        <v>-0.184079881066495</v>
      </c>
      <c r="E31" s="8">
        <v>-0.78207017881730001</v>
      </c>
      <c r="F31" s="8">
        <v>-1.8546922231401</v>
      </c>
      <c r="G31" s="7" t="s">
        <v>112</v>
      </c>
    </row>
    <row r="32" spans="1:7" x14ac:dyDescent="0.25">
      <c r="A32" s="7"/>
      <c r="B32" s="7"/>
      <c r="C32" s="7"/>
      <c r="D32" s="7"/>
      <c r="E32" s="7"/>
      <c r="F32" s="7"/>
      <c r="G32" s="7"/>
    </row>
    <row r="33" spans="1:7" ht="30" customHeight="1" x14ac:dyDescent="0.3">
      <c r="A33" s="3" t="s">
        <v>358</v>
      </c>
    </row>
    <row r="34" spans="1:7" ht="46.8" x14ac:dyDescent="0.3">
      <c r="A34" s="5" t="s">
        <v>72</v>
      </c>
      <c r="B34" s="6" t="s">
        <v>369</v>
      </c>
      <c r="C34" s="6" t="s">
        <v>370</v>
      </c>
      <c r="D34" s="6" t="s">
        <v>371</v>
      </c>
      <c r="E34" s="6" t="s">
        <v>372</v>
      </c>
      <c r="F34" s="6" t="s">
        <v>373</v>
      </c>
      <c r="G34" s="6" t="s">
        <v>100</v>
      </c>
    </row>
    <row r="35" spans="1:7" x14ac:dyDescent="0.25">
      <c r="A35" s="11" t="s">
        <v>101</v>
      </c>
      <c r="B35" s="8">
        <v>11.020301420472</v>
      </c>
      <c r="C35" s="8">
        <v>27.494733032626101</v>
      </c>
      <c r="D35" s="8">
        <v>32.824159545506497</v>
      </c>
      <c r="E35" s="8">
        <v>17.207482500603401</v>
      </c>
      <c r="F35" s="8">
        <v>11.916875594363299</v>
      </c>
      <c r="G35" s="7"/>
    </row>
    <row r="36" spans="1:7" x14ac:dyDescent="0.25">
      <c r="A36" s="11" t="s">
        <v>102</v>
      </c>
      <c r="B36" s="8">
        <v>11.6918798978075</v>
      </c>
      <c r="C36" s="8">
        <v>28.874043711107198</v>
      </c>
      <c r="D36" s="8">
        <v>34.368255003934102</v>
      </c>
      <c r="E36" s="8">
        <v>17.827954507302302</v>
      </c>
      <c r="F36" s="8">
        <v>12.3597122302158</v>
      </c>
      <c r="G36" s="7"/>
    </row>
    <row r="37" spans="1:7" x14ac:dyDescent="0.25">
      <c r="A37" s="11" t="s">
        <v>103</v>
      </c>
      <c r="B37" s="8">
        <v>11.029235236671701</v>
      </c>
      <c r="C37" s="8">
        <v>27.223269083950498</v>
      </c>
      <c r="D37" s="8">
        <v>32.627459780432197</v>
      </c>
      <c r="E37" s="8">
        <v>16.491423315381901</v>
      </c>
      <c r="F37" s="8">
        <v>10.746828977611299</v>
      </c>
      <c r="G37" s="7"/>
    </row>
    <row r="38" spans="1:7" x14ac:dyDescent="0.25">
      <c r="A38" s="11" t="s">
        <v>104</v>
      </c>
      <c r="B38" s="8">
        <v>11.251287773194401</v>
      </c>
      <c r="C38" s="8">
        <v>27.250415426073701</v>
      </c>
      <c r="D38" s="8">
        <v>32.806696033224398</v>
      </c>
      <c r="E38" s="8">
        <v>16.743292744628501</v>
      </c>
      <c r="F38" s="8">
        <v>8.8455195624737097</v>
      </c>
      <c r="G38" s="7"/>
    </row>
    <row r="39" spans="1:7" x14ac:dyDescent="0.25">
      <c r="A39" s="11" t="s">
        <v>106</v>
      </c>
      <c r="B39" s="8">
        <v>11.122086619697299</v>
      </c>
      <c r="C39" s="8">
        <v>27.1385578750427</v>
      </c>
      <c r="D39" s="8">
        <v>32.925941861403203</v>
      </c>
      <c r="E39" s="8">
        <v>16.173556318286899</v>
      </c>
      <c r="F39" s="8">
        <v>8.3972775397025501</v>
      </c>
      <c r="G39" s="7"/>
    </row>
    <row r="40" spans="1:7" x14ac:dyDescent="0.25">
      <c r="A40" s="11" t="s">
        <v>107</v>
      </c>
      <c r="B40" s="8">
        <v>11.5543679856263</v>
      </c>
      <c r="C40" s="8">
        <v>27.609993155373001</v>
      </c>
      <c r="D40" s="8">
        <v>33.875107701767597</v>
      </c>
      <c r="E40" s="8">
        <v>16.324065234165499</v>
      </c>
      <c r="F40" s="8">
        <v>7.3682614225613898</v>
      </c>
      <c r="G40" s="7"/>
    </row>
    <row r="41" spans="1:7" x14ac:dyDescent="0.25">
      <c r="A41" s="11" t="s">
        <v>108</v>
      </c>
      <c r="B41" s="8">
        <v>11.216108537871801</v>
      </c>
      <c r="C41" s="8">
        <v>27.608135011413399</v>
      </c>
      <c r="D41" s="8">
        <v>33.4275673104516</v>
      </c>
      <c r="E41" s="8">
        <v>17.073748082949901</v>
      </c>
      <c r="F41" s="8">
        <v>9.3189396777819393</v>
      </c>
      <c r="G41" s="7"/>
    </row>
    <row r="42" spans="1:7" x14ac:dyDescent="0.25">
      <c r="A42" s="11" t="s">
        <v>109</v>
      </c>
      <c r="B42" s="8">
        <v>11.202267453762399</v>
      </c>
      <c r="C42" s="8">
        <v>27.392956675956398</v>
      </c>
      <c r="D42" s="8">
        <v>33.484320516902599</v>
      </c>
      <c r="E42" s="8">
        <v>16.197534344024099</v>
      </c>
      <c r="F42" s="8">
        <v>8.0608639273847107</v>
      </c>
      <c r="G42" s="7"/>
    </row>
    <row r="43" spans="1:7" x14ac:dyDescent="0.25">
      <c r="A43" s="11" t="s">
        <v>110</v>
      </c>
      <c r="B43" s="8">
        <v>11.3991171381985</v>
      </c>
      <c r="C43" s="8">
        <v>27.427569099243701</v>
      </c>
      <c r="D43" s="8">
        <v>33.325038554537997</v>
      </c>
      <c r="E43" s="8">
        <v>16.451842138377302</v>
      </c>
      <c r="F43" s="8">
        <v>8.6615040715312208</v>
      </c>
      <c r="G43" s="7"/>
    </row>
    <row r="44" spans="1:7" x14ac:dyDescent="0.25">
      <c r="A44" s="11" t="s">
        <v>113</v>
      </c>
      <c r="B44" s="8">
        <v>0.27703051850120097</v>
      </c>
      <c r="C44" s="8">
        <v>0.289011224201001</v>
      </c>
      <c r="D44" s="8">
        <v>0.39909669313479401</v>
      </c>
      <c r="E44" s="8">
        <v>0.27828582009040298</v>
      </c>
      <c r="F44" s="8">
        <v>0.26422653182867101</v>
      </c>
      <c r="G44" s="7" t="s">
        <v>112</v>
      </c>
    </row>
    <row r="45" spans="1:7" x14ac:dyDescent="0.25">
      <c r="A45" s="7"/>
      <c r="B45" s="7"/>
      <c r="C45" s="7"/>
      <c r="D45" s="7"/>
      <c r="E45" s="7"/>
      <c r="F45" s="7"/>
      <c r="G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5"/>
  <sheetViews>
    <sheetView workbookViewId="0"/>
  </sheetViews>
  <sheetFormatPr defaultColWidth="10.90625" defaultRowHeight="15" x14ac:dyDescent="0.25"/>
  <cols>
    <col min="1" max="1" width="21.7265625" customWidth="1"/>
    <col min="2" max="15" width="18.7265625" customWidth="1"/>
    <col min="16" max="16" width="70.7265625" customWidth="1"/>
  </cols>
  <sheetData>
    <row r="1" spans="1:16" ht="19.2" x14ac:dyDescent="0.35">
      <c r="A1" s="2" t="s">
        <v>374</v>
      </c>
    </row>
    <row r="2" spans="1:16" x14ac:dyDescent="0.25">
      <c r="A2" t="s">
        <v>126</v>
      </c>
    </row>
    <row r="3" spans="1:16" ht="30" customHeight="1" x14ac:dyDescent="0.3">
      <c r="A3" s="3" t="s">
        <v>65</v>
      </c>
    </row>
    <row r="4" spans="1:16" x14ac:dyDescent="0.25">
      <c r="A4" t="s">
        <v>127</v>
      </c>
    </row>
    <row r="5" spans="1:16" x14ac:dyDescent="0.25">
      <c r="A5" t="s">
        <v>128</v>
      </c>
    </row>
    <row r="6" spans="1:16" x14ac:dyDescent="0.25">
      <c r="A6" t="s">
        <v>375</v>
      </c>
    </row>
    <row r="7" spans="1:16" ht="30" customHeight="1" x14ac:dyDescent="0.3">
      <c r="A7" s="3" t="s">
        <v>376</v>
      </c>
    </row>
    <row r="8" spans="1:16" ht="31.2" x14ac:dyDescent="0.3">
      <c r="A8" s="5" t="s">
        <v>72</v>
      </c>
      <c r="B8" s="6" t="s">
        <v>379</v>
      </c>
      <c r="C8" s="6" t="s">
        <v>380</v>
      </c>
      <c r="D8" s="6" t="s">
        <v>381</v>
      </c>
      <c r="E8" s="6" t="s">
        <v>382</v>
      </c>
      <c r="F8" s="6" t="s">
        <v>383</v>
      </c>
      <c r="G8" s="6" t="s">
        <v>384</v>
      </c>
      <c r="H8" s="6" t="s">
        <v>385</v>
      </c>
      <c r="I8" s="6" t="s">
        <v>386</v>
      </c>
      <c r="J8" s="6" t="s">
        <v>387</v>
      </c>
      <c r="K8" s="6" t="s">
        <v>388</v>
      </c>
      <c r="L8" s="6" t="s">
        <v>389</v>
      </c>
      <c r="M8" s="6" t="s">
        <v>390</v>
      </c>
      <c r="N8" s="6" t="s">
        <v>391</v>
      </c>
      <c r="O8" s="6" t="s">
        <v>392</v>
      </c>
      <c r="P8" s="6" t="s">
        <v>100</v>
      </c>
    </row>
    <row r="9" spans="1:16" x14ac:dyDescent="0.25">
      <c r="A9" s="11" t="s">
        <v>101</v>
      </c>
      <c r="B9" s="7">
        <v>828000</v>
      </c>
      <c r="C9" s="7">
        <v>800000</v>
      </c>
      <c r="D9" s="7">
        <v>83000</v>
      </c>
      <c r="E9" s="7">
        <v>191000</v>
      </c>
      <c r="F9" s="7">
        <v>297000</v>
      </c>
      <c r="G9" s="7">
        <v>229000</v>
      </c>
      <c r="H9" s="7">
        <v>28000</v>
      </c>
      <c r="I9" s="8">
        <v>56.000467885919697</v>
      </c>
      <c r="J9" s="8">
        <v>68.677146150089996</v>
      </c>
      <c r="K9" s="8">
        <v>42.208418338865101</v>
      </c>
      <c r="L9" s="8">
        <v>79.696042304249104</v>
      </c>
      <c r="M9" s="8">
        <v>82.561604839427105</v>
      </c>
      <c r="N9" s="8">
        <v>62.092968957859398</v>
      </c>
      <c r="O9" s="8">
        <v>8.9168462254408194</v>
      </c>
      <c r="P9" s="7"/>
    </row>
    <row r="10" spans="1:16" x14ac:dyDescent="0.25">
      <c r="A10" s="11" t="s">
        <v>102</v>
      </c>
      <c r="B10" s="7">
        <v>848000</v>
      </c>
      <c r="C10" s="7">
        <v>818000</v>
      </c>
      <c r="D10" s="7">
        <v>90000</v>
      </c>
      <c r="E10" s="7">
        <v>193000</v>
      </c>
      <c r="F10" s="7">
        <v>300000</v>
      </c>
      <c r="G10" s="7">
        <v>236000</v>
      </c>
      <c r="H10" s="7">
        <v>31000</v>
      </c>
      <c r="I10" s="8">
        <v>57.319824004010101</v>
      </c>
      <c r="J10" s="8">
        <v>70.100561111797006</v>
      </c>
      <c r="K10" s="8">
        <v>45.416653990081798</v>
      </c>
      <c r="L10" s="8">
        <v>80.181300806243598</v>
      </c>
      <c r="M10" s="8">
        <v>83.232375413483098</v>
      </c>
      <c r="N10" s="8">
        <v>63.9064394751192</v>
      </c>
      <c r="O10" s="8">
        <v>9.8504800878966901</v>
      </c>
      <c r="P10" s="7"/>
    </row>
    <row r="11" spans="1:16" x14ac:dyDescent="0.25">
      <c r="A11" s="11" t="s">
        <v>103</v>
      </c>
      <c r="B11" s="7">
        <v>854000</v>
      </c>
      <c r="C11" s="7">
        <v>818000</v>
      </c>
      <c r="D11" s="7">
        <v>98000</v>
      </c>
      <c r="E11" s="7">
        <v>189000</v>
      </c>
      <c r="F11" s="7">
        <v>297000</v>
      </c>
      <c r="G11" s="7">
        <v>233000</v>
      </c>
      <c r="H11" s="7">
        <v>36000</v>
      </c>
      <c r="I11" s="8">
        <v>57.546638194382702</v>
      </c>
      <c r="J11" s="8">
        <v>69.956393073197503</v>
      </c>
      <c r="K11" s="8">
        <v>49.694896730385899</v>
      </c>
      <c r="L11" s="8">
        <v>78.611627598114097</v>
      </c>
      <c r="M11" s="8">
        <v>82.3018169321671</v>
      </c>
      <c r="N11" s="8">
        <v>63.093159665548797</v>
      </c>
      <c r="O11" s="8">
        <v>11.4541924454316</v>
      </c>
      <c r="P11" s="7"/>
    </row>
    <row r="12" spans="1:16" x14ac:dyDescent="0.25">
      <c r="A12" s="11" t="s">
        <v>104</v>
      </c>
      <c r="B12" s="7">
        <v>859000</v>
      </c>
      <c r="C12" s="7">
        <v>827000</v>
      </c>
      <c r="D12" s="7">
        <v>102000</v>
      </c>
      <c r="E12" s="7">
        <v>185000</v>
      </c>
      <c r="F12" s="7">
        <v>301000</v>
      </c>
      <c r="G12" s="7">
        <v>238000</v>
      </c>
      <c r="H12" s="7">
        <v>31000</v>
      </c>
      <c r="I12" s="8">
        <v>57.293699514485098</v>
      </c>
      <c r="J12" s="8">
        <v>70.323781219210105</v>
      </c>
      <c r="K12" s="8">
        <v>52.997513535399698</v>
      </c>
      <c r="L12" s="8">
        <v>77.900506079250704</v>
      </c>
      <c r="M12" s="8">
        <v>81.1776974753232</v>
      </c>
      <c r="N12" s="8">
        <v>63.6634319071551</v>
      </c>
      <c r="O12" s="8">
        <v>9.7667611363650497</v>
      </c>
      <c r="P12" s="7"/>
    </row>
    <row r="13" spans="1:16" x14ac:dyDescent="0.25">
      <c r="A13" s="11" t="s">
        <v>106</v>
      </c>
      <c r="B13" s="7">
        <v>862000</v>
      </c>
      <c r="C13" s="7">
        <v>830000</v>
      </c>
      <c r="D13" s="7">
        <v>99000</v>
      </c>
      <c r="E13" s="7">
        <v>198000</v>
      </c>
      <c r="F13" s="7">
        <v>302000</v>
      </c>
      <c r="G13" s="7">
        <v>231000</v>
      </c>
      <c r="H13" s="7">
        <v>32000</v>
      </c>
      <c r="I13" s="8">
        <v>57.460222915571499</v>
      </c>
      <c r="J13" s="8">
        <v>70.568137778170595</v>
      </c>
      <c r="K13" s="8">
        <v>51.536579296615798</v>
      </c>
      <c r="L13" s="8">
        <v>83.432373812883</v>
      </c>
      <c r="M13" s="8">
        <v>81.286304036968502</v>
      </c>
      <c r="N13" s="8">
        <v>61.5970362625756</v>
      </c>
      <c r="O13" s="8">
        <v>9.9040735590220503</v>
      </c>
      <c r="P13" s="7"/>
    </row>
    <row r="14" spans="1:16" x14ac:dyDescent="0.25">
      <c r="A14" s="11" t="s">
        <v>107</v>
      </c>
      <c r="B14" s="7">
        <v>872000</v>
      </c>
      <c r="C14" s="7">
        <v>838000</v>
      </c>
      <c r="D14" s="7">
        <v>106000</v>
      </c>
      <c r="E14" s="7">
        <v>190000</v>
      </c>
      <c r="F14" s="7">
        <v>304000</v>
      </c>
      <c r="G14" s="7">
        <v>239000</v>
      </c>
      <c r="H14" s="7">
        <v>34000</v>
      </c>
      <c r="I14" s="8">
        <v>58.018461481137003</v>
      </c>
      <c r="J14" s="8">
        <v>71.246445682896294</v>
      </c>
      <c r="K14" s="8">
        <v>54.754459894598398</v>
      </c>
      <c r="L14" s="8">
        <v>80.1837830076731</v>
      </c>
      <c r="M14" s="8">
        <v>81.821681116976194</v>
      </c>
      <c r="N14" s="8">
        <v>63.626794717375297</v>
      </c>
      <c r="O14" s="8">
        <v>10.296006744845601</v>
      </c>
      <c r="P14" s="7"/>
    </row>
    <row r="15" spans="1:16" x14ac:dyDescent="0.25">
      <c r="A15" s="11" t="s">
        <v>108</v>
      </c>
      <c r="B15" s="7">
        <v>853000</v>
      </c>
      <c r="C15" s="7">
        <v>824000</v>
      </c>
      <c r="D15" s="7">
        <v>102000</v>
      </c>
      <c r="E15" s="7">
        <v>187000</v>
      </c>
      <c r="F15" s="7">
        <v>298000</v>
      </c>
      <c r="G15" s="7">
        <v>237000</v>
      </c>
      <c r="H15" s="7">
        <v>30000</v>
      </c>
      <c r="I15" s="8">
        <v>56.681878527488301</v>
      </c>
      <c r="J15" s="8">
        <v>69.966499831352195</v>
      </c>
      <c r="K15" s="8">
        <v>52.5066454288758</v>
      </c>
      <c r="L15" s="8">
        <v>79.103162940785396</v>
      </c>
      <c r="M15" s="8">
        <v>80.154745955136605</v>
      </c>
      <c r="N15" s="8">
        <v>63.131858774441497</v>
      </c>
      <c r="O15" s="8">
        <v>9.0045341309988807</v>
      </c>
      <c r="P15" s="7"/>
    </row>
    <row r="16" spans="1:16" x14ac:dyDescent="0.25">
      <c r="A16" s="11" t="s">
        <v>109</v>
      </c>
      <c r="B16" s="7">
        <v>865000</v>
      </c>
      <c r="C16" s="7">
        <v>833000</v>
      </c>
      <c r="D16" s="7">
        <v>105000</v>
      </c>
      <c r="E16" s="7">
        <v>192000</v>
      </c>
      <c r="F16" s="7">
        <v>296000</v>
      </c>
      <c r="G16" s="7">
        <v>240000</v>
      </c>
      <c r="H16" s="7">
        <v>31000</v>
      </c>
      <c r="I16" s="8">
        <v>57.3804772418478</v>
      </c>
      <c r="J16" s="8">
        <v>70.780756528525401</v>
      </c>
      <c r="K16" s="8">
        <v>54.240495884816099</v>
      </c>
      <c r="L16" s="8">
        <v>81.561277068955306</v>
      </c>
      <c r="M16" s="8">
        <v>79.546510846933998</v>
      </c>
      <c r="N16" s="8">
        <v>63.874993347879297</v>
      </c>
      <c r="O16" s="8">
        <v>9.5292101951389601</v>
      </c>
      <c r="P16" s="7"/>
    </row>
    <row r="17" spans="1:16" x14ac:dyDescent="0.25">
      <c r="A17" s="11" t="s">
        <v>110</v>
      </c>
      <c r="B17" s="7">
        <v>869000</v>
      </c>
      <c r="C17" s="7">
        <v>837000</v>
      </c>
      <c r="D17" s="7">
        <v>98000</v>
      </c>
      <c r="E17" s="7">
        <v>193000</v>
      </c>
      <c r="F17" s="7">
        <v>309000</v>
      </c>
      <c r="G17" s="7">
        <v>238000</v>
      </c>
      <c r="H17" s="7">
        <v>32000</v>
      </c>
      <c r="I17" s="8">
        <v>57.5425747243373</v>
      </c>
      <c r="J17" s="8">
        <v>71.046761716740804</v>
      </c>
      <c r="K17" s="8">
        <v>50.198213762359401</v>
      </c>
      <c r="L17" s="8">
        <v>81.939463552634393</v>
      </c>
      <c r="M17" s="8">
        <v>82.836640000429398</v>
      </c>
      <c r="N17" s="8">
        <v>63.3367286963136</v>
      </c>
      <c r="O17" s="8">
        <v>9.5660826825076093</v>
      </c>
      <c r="P17" s="7"/>
    </row>
    <row r="18" spans="1:16" x14ac:dyDescent="0.25">
      <c r="A18" s="11" t="s">
        <v>113</v>
      </c>
      <c r="B18" s="7">
        <v>6000</v>
      </c>
      <c r="C18" s="7">
        <v>7000</v>
      </c>
      <c r="D18" s="7">
        <v>-2000</v>
      </c>
      <c r="E18" s="7">
        <v>-5000</v>
      </c>
      <c r="F18" s="7">
        <v>7000</v>
      </c>
      <c r="G18" s="7">
        <v>7000</v>
      </c>
      <c r="H18" s="7">
        <v>0</v>
      </c>
      <c r="I18" s="8">
        <v>8.23518087658002E-2</v>
      </c>
      <c r="J18" s="8">
        <v>0.47862393857020902</v>
      </c>
      <c r="K18" s="8">
        <v>-1.3383655342564</v>
      </c>
      <c r="L18" s="8">
        <v>-1.49291026024861</v>
      </c>
      <c r="M18" s="8">
        <v>1.5503359634609</v>
      </c>
      <c r="N18" s="8">
        <v>1.739692433738</v>
      </c>
      <c r="O18" s="8">
        <v>-0.33799087651444099</v>
      </c>
      <c r="P18" s="7" t="s">
        <v>112</v>
      </c>
    </row>
    <row r="19" spans="1:16" x14ac:dyDescent="0.25">
      <c r="A19" s="7"/>
      <c r="B19" s="7"/>
      <c r="C19" s="7"/>
      <c r="D19" s="7"/>
      <c r="E19" s="7"/>
      <c r="F19" s="7"/>
      <c r="G19" s="7"/>
      <c r="H19" s="7"/>
      <c r="I19" s="8"/>
      <c r="J19" s="8"/>
      <c r="K19" s="8"/>
      <c r="L19" s="8"/>
      <c r="M19" s="8"/>
      <c r="N19" s="8"/>
      <c r="O19" s="8"/>
      <c r="P19" s="7"/>
    </row>
    <row r="20" spans="1:16" ht="30" customHeight="1" x14ac:dyDescent="0.3">
      <c r="A20" s="3" t="s">
        <v>377</v>
      </c>
    </row>
    <row r="21" spans="1:16" ht="46.8" x14ac:dyDescent="0.3">
      <c r="A21" s="5" t="s">
        <v>72</v>
      </c>
      <c r="B21" s="6" t="s">
        <v>393</v>
      </c>
      <c r="C21" s="6" t="s">
        <v>394</v>
      </c>
      <c r="D21" s="6" t="s">
        <v>395</v>
      </c>
      <c r="E21" s="6" t="s">
        <v>396</v>
      </c>
      <c r="F21" s="6" t="s">
        <v>397</v>
      </c>
      <c r="G21" s="6" t="s">
        <v>398</v>
      </c>
      <c r="H21" s="6" t="s">
        <v>399</v>
      </c>
      <c r="I21" s="6" t="s">
        <v>400</v>
      </c>
      <c r="J21" s="6" t="s">
        <v>401</v>
      </c>
      <c r="K21" s="6" t="s">
        <v>402</v>
      </c>
      <c r="L21" s="6" t="s">
        <v>403</v>
      </c>
      <c r="M21" s="6" t="s">
        <v>404</v>
      </c>
      <c r="N21" s="6" t="s">
        <v>405</v>
      </c>
      <c r="O21" s="6" t="s">
        <v>406</v>
      </c>
      <c r="P21" s="6" t="s">
        <v>100</v>
      </c>
    </row>
    <row r="22" spans="1:16" x14ac:dyDescent="0.25">
      <c r="A22" s="11" t="s">
        <v>101</v>
      </c>
      <c r="B22" s="7">
        <v>427000</v>
      </c>
      <c r="C22" s="7">
        <v>411000</v>
      </c>
      <c r="D22" s="7">
        <v>44000</v>
      </c>
      <c r="E22" s="7">
        <v>100000</v>
      </c>
      <c r="F22" s="7">
        <v>150000</v>
      </c>
      <c r="G22" s="7">
        <v>117000</v>
      </c>
      <c r="H22" s="7">
        <v>17000</v>
      </c>
      <c r="I22" s="8">
        <v>59.126850186747802</v>
      </c>
      <c r="J22" s="8">
        <v>71.186564097762897</v>
      </c>
      <c r="K22" s="8">
        <v>43.197754579476097</v>
      </c>
      <c r="L22" s="8">
        <v>82.651240382779903</v>
      </c>
      <c r="M22" s="8">
        <v>85.966487475694805</v>
      </c>
      <c r="N22" s="8">
        <v>64.939742962600604</v>
      </c>
      <c r="O22" s="8">
        <v>11.522273246781699</v>
      </c>
      <c r="P22" s="7"/>
    </row>
    <row r="23" spans="1:16" x14ac:dyDescent="0.25">
      <c r="A23" s="11" t="s">
        <v>102</v>
      </c>
      <c r="B23" s="7">
        <v>444000</v>
      </c>
      <c r="C23" s="7">
        <v>424000</v>
      </c>
      <c r="D23" s="7">
        <v>47000</v>
      </c>
      <c r="E23" s="7">
        <v>102000</v>
      </c>
      <c r="F23" s="7">
        <v>153000</v>
      </c>
      <c r="G23" s="7">
        <v>122000</v>
      </c>
      <c r="H23" s="7">
        <v>19000</v>
      </c>
      <c r="I23" s="8">
        <v>61.307912076064703</v>
      </c>
      <c r="J23" s="8">
        <v>73.478077841894304</v>
      </c>
      <c r="K23" s="8">
        <v>46.260270602706001</v>
      </c>
      <c r="L23" s="8">
        <v>84.801499121090501</v>
      </c>
      <c r="M23" s="8">
        <v>87.186621569120405</v>
      </c>
      <c r="N23" s="8">
        <v>67.927662647924905</v>
      </c>
      <c r="O23" s="8">
        <v>13.2697856976792</v>
      </c>
      <c r="P23" s="7"/>
    </row>
    <row r="24" spans="1:16" x14ac:dyDescent="0.25">
      <c r="A24" s="11" t="s">
        <v>103</v>
      </c>
      <c r="B24" s="7">
        <v>449000</v>
      </c>
      <c r="C24" s="7">
        <v>425000</v>
      </c>
      <c r="D24" s="7">
        <v>52000</v>
      </c>
      <c r="E24" s="7">
        <v>99000</v>
      </c>
      <c r="F24" s="7">
        <v>149000</v>
      </c>
      <c r="G24" s="7">
        <v>124000</v>
      </c>
      <c r="H24" s="7">
        <v>24000</v>
      </c>
      <c r="I24" s="8">
        <v>61.8659693864182</v>
      </c>
      <c r="J24" s="8">
        <v>73.4198044719775</v>
      </c>
      <c r="K24" s="8">
        <v>51.251411458588997</v>
      </c>
      <c r="L24" s="8">
        <v>82.2702192957059</v>
      </c>
      <c r="M24" s="8">
        <v>84.870270177819094</v>
      </c>
      <c r="N24" s="8">
        <v>68.871015127410601</v>
      </c>
      <c r="O24" s="8">
        <v>16.260140413599199</v>
      </c>
      <c r="P24" s="7"/>
    </row>
    <row r="25" spans="1:16" x14ac:dyDescent="0.25">
      <c r="A25" s="11" t="s">
        <v>104</v>
      </c>
      <c r="B25" s="7">
        <v>446000</v>
      </c>
      <c r="C25" s="7">
        <v>428000</v>
      </c>
      <c r="D25" s="7">
        <v>53000</v>
      </c>
      <c r="E25" s="7">
        <v>98000</v>
      </c>
      <c r="F25" s="7">
        <v>153000</v>
      </c>
      <c r="G25" s="7">
        <v>125000</v>
      </c>
      <c r="H25" s="7">
        <v>18000</v>
      </c>
      <c r="I25" s="8">
        <v>60.969339264640098</v>
      </c>
      <c r="J25" s="8">
        <v>73.829547335319404</v>
      </c>
      <c r="K25" s="8">
        <v>52.928483972621997</v>
      </c>
      <c r="L25" s="8">
        <v>83.309595490094097</v>
      </c>
      <c r="M25" s="8">
        <v>84.963822480077397</v>
      </c>
      <c r="N25" s="8">
        <v>68.193306439726797</v>
      </c>
      <c r="O25" s="8">
        <v>11.6445919764066</v>
      </c>
      <c r="P25" s="7"/>
    </row>
    <row r="26" spans="1:16" x14ac:dyDescent="0.25">
      <c r="A26" s="11" t="s">
        <v>106</v>
      </c>
      <c r="B26" s="7">
        <v>453000</v>
      </c>
      <c r="C26" s="7">
        <v>433000</v>
      </c>
      <c r="D26" s="7">
        <v>55000</v>
      </c>
      <c r="E26" s="7">
        <v>105000</v>
      </c>
      <c r="F26" s="7">
        <v>154000</v>
      </c>
      <c r="G26" s="7">
        <v>120000</v>
      </c>
      <c r="H26" s="7">
        <v>20000</v>
      </c>
      <c r="I26" s="8">
        <v>61.7981977061715</v>
      </c>
      <c r="J26" s="8">
        <v>74.624360434757904</v>
      </c>
      <c r="K26" s="8">
        <v>54.692306921465899</v>
      </c>
      <c r="L26" s="8">
        <v>89.738353214615302</v>
      </c>
      <c r="M26" s="8">
        <v>85.305157020388194</v>
      </c>
      <c r="N26" s="8">
        <v>65.334271409404707</v>
      </c>
      <c r="O26" s="8">
        <v>12.8724781919894</v>
      </c>
      <c r="P26" s="7"/>
    </row>
    <row r="27" spans="1:16" x14ac:dyDescent="0.25">
      <c r="A27" s="11" t="s">
        <v>107</v>
      </c>
      <c r="B27" s="7">
        <v>453000</v>
      </c>
      <c r="C27" s="7">
        <v>435000</v>
      </c>
      <c r="D27" s="7">
        <v>54000</v>
      </c>
      <c r="E27" s="7">
        <v>99000</v>
      </c>
      <c r="F27" s="7">
        <v>158000</v>
      </c>
      <c r="G27" s="7">
        <v>124000</v>
      </c>
      <c r="H27" s="7">
        <v>19000</v>
      </c>
      <c r="I27" s="8">
        <v>61.820358040646298</v>
      </c>
      <c r="J27" s="8">
        <v>74.919242994599003</v>
      </c>
      <c r="K27" s="8">
        <v>54.1521158329748</v>
      </c>
      <c r="L27" s="8">
        <v>84.546792633668801</v>
      </c>
      <c r="M27" s="8">
        <v>87.442699372884206</v>
      </c>
      <c r="N27" s="8">
        <v>67.799326291002998</v>
      </c>
      <c r="O27" s="8">
        <v>12.159787855234701</v>
      </c>
      <c r="P27" s="7"/>
    </row>
    <row r="28" spans="1:16" x14ac:dyDescent="0.25">
      <c r="A28" s="11" t="s">
        <v>108</v>
      </c>
      <c r="B28" s="7">
        <v>447000</v>
      </c>
      <c r="C28" s="7">
        <v>429000</v>
      </c>
      <c r="D28" s="7">
        <v>52000</v>
      </c>
      <c r="E28" s="7">
        <v>100000</v>
      </c>
      <c r="F28" s="7">
        <v>154000</v>
      </c>
      <c r="G28" s="7">
        <v>122000</v>
      </c>
      <c r="H28" s="7">
        <v>18000</v>
      </c>
      <c r="I28" s="8">
        <v>60.805694298896199</v>
      </c>
      <c r="J28" s="8">
        <v>73.849984416783002</v>
      </c>
      <c r="K28" s="8">
        <v>51.849964020148697</v>
      </c>
      <c r="L28" s="8">
        <v>86.033232162148295</v>
      </c>
      <c r="M28" s="8">
        <v>85.627949012236797</v>
      </c>
      <c r="N28" s="8">
        <v>66.5340271956278</v>
      </c>
      <c r="O28" s="8">
        <v>11.6194965490822</v>
      </c>
      <c r="P28" s="7"/>
    </row>
    <row r="29" spans="1:16" x14ac:dyDescent="0.25">
      <c r="A29" s="11" t="s">
        <v>109</v>
      </c>
      <c r="B29" s="7">
        <v>456000</v>
      </c>
      <c r="C29" s="7">
        <v>434000</v>
      </c>
      <c r="D29" s="7">
        <v>57000</v>
      </c>
      <c r="E29" s="7">
        <v>102000</v>
      </c>
      <c r="F29" s="7">
        <v>154000</v>
      </c>
      <c r="G29" s="7">
        <v>121000</v>
      </c>
      <c r="H29" s="7">
        <v>22000</v>
      </c>
      <c r="I29" s="8">
        <v>61.943013487224597</v>
      </c>
      <c r="J29" s="8">
        <v>74.695561050398297</v>
      </c>
      <c r="K29" s="8">
        <v>56.517061021170598</v>
      </c>
      <c r="L29" s="8">
        <v>87.988973145659301</v>
      </c>
      <c r="M29" s="8">
        <v>85.169850381104695</v>
      </c>
      <c r="N29" s="8">
        <v>65.899909622483307</v>
      </c>
      <c r="O29" s="8">
        <v>14.1146024923687</v>
      </c>
      <c r="P29" s="7"/>
    </row>
    <row r="30" spans="1:16" x14ac:dyDescent="0.25">
      <c r="A30" s="11" t="s">
        <v>110</v>
      </c>
      <c r="B30" s="7">
        <v>453000</v>
      </c>
      <c r="C30" s="7">
        <v>433000</v>
      </c>
      <c r="D30" s="7">
        <v>52000</v>
      </c>
      <c r="E30" s="7">
        <v>101000</v>
      </c>
      <c r="F30" s="7">
        <v>157000</v>
      </c>
      <c r="G30" s="7">
        <v>122000</v>
      </c>
      <c r="H30" s="7">
        <v>21000</v>
      </c>
      <c r="I30" s="8">
        <v>61.455166297358097</v>
      </c>
      <c r="J30" s="8">
        <v>74.375671702103901</v>
      </c>
      <c r="K30" s="8">
        <v>51.751537002274503</v>
      </c>
      <c r="L30" s="8">
        <v>87.216744954317903</v>
      </c>
      <c r="M30" s="8">
        <v>86.989583045508596</v>
      </c>
      <c r="N30" s="8">
        <v>66.223478104633898</v>
      </c>
      <c r="O30" s="8">
        <v>13.2489462304884</v>
      </c>
      <c r="P30" s="7"/>
    </row>
    <row r="31" spans="1:16" x14ac:dyDescent="0.25">
      <c r="A31" s="11" t="s">
        <v>113</v>
      </c>
      <c r="B31" s="7">
        <v>1000</v>
      </c>
      <c r="C31" s="7">
        <v>-1000</v>
      </c>
      <c r="D31" s="7">
        <v>-2000</v>
      </c>
      <c r="E31" s="7">
        <v>-4000</v>
      </c>
      <c r="F31" s="7">
        <v>4000</v>
      </c>
      <c r="G31" s="7">
        <v>2000</v>
      </c>
      <c r="H31" s="7">
        <v>1000</v>
      </c>
      <c r="I31" s="8">
        <v>-0.34303140881340299</v>
      </c>
      <c r="J31" s="8">
        <v>-0.24868873265400299</v>
      </c>
      <c r="K31" s="8">
        <v>-2.9407699191913999</v>
      </c>
      <c r="L31" s="8">
        <v>-2.5216082602974002</v>
      </c>
      <c r="M31" s="8">
        <v>1.6844260251204</v>
      </c>
      <c r="N31" s="8">
        <v>0.88920669522919105</v>
      </c>
      <c r="O31" s="8">
        <v>0.37646803849900001</v>
      </c>
      <c r="P31" s="7" t="s">
        <v>112</v>
      </c>
    </row>
    <row r="32" spans="1:16" x14ac:dyDescent="0.25">
      <c r="A32" s="7"/>
      <c r="B32" s="7"/>
      <c r="C32" s="7"/>
      <c r="D32" s="7"/>
      <c r="E32" s="7"/>
      <c r="F32" s="7"/>
      <c r="G32" s="7"/>
      <c r="H32" s="7"/>
      <c r="I32" s="8"/>
      <c r="J32" s="8"/>
      <c r="K32" s="8"/>
      <c r="L32" s="8"/>
      <c r="M32" s="8"/>
      <c r="N32" s="8"/>
      <c r="O32" s="8"/>
      <c r="P32" s="7"/>
    </row>
    <row r="33" spans="1:16" ht="30" customHeight="1" x14ac:dyDescent="0.3">
      <c r="A33" s="3" t="s">
        <v>378</v>
      </c>
    </row>
    <row r="34" spans="1:16" ht="46.8" x14ac:dyDescent="0.3">
      <c r="A34" s="5" t="s">
        <v>72</v>
      </c>
      <c r="B34" s="6" t="s">
        <v>407</v>
      </c>
      <c r="C34" s="6" t="s">
        <v>408</v>
      </c>
      <c r="D34" s="6" t="s">
        <v>409</v>
      </c>
      <c r="E34" s="6" t="s">
        <v>410</v>
      </c>
      <c r="F34" s="6" t="s">
        <v>411</v>
      </c>
      <c r="G34" s="6" t="s">
        <v>412</v>
      </c>
      <c r="H34" s="6" t="s">
        <v>413</v>
      </c>
      <c r="I34" s="6" t="s">
        <v>414</v>
      </c>
      <c r="J34" s="6" t="s">
        <v>415</v>
      </c>
      <c r="K34" s="6" t="s">
        <v>416</v>
      </c>
      <c r="L34" s="6" t="s">
        <v>417</v>
      </c>
      <c r="M34" s="6" t="s">
        <v>418</v>
      </c>
      <c r="N34" s="6" t="s">
        <v>419</v>
      </c>
      <c r="O34" s="6" t="s">
        <v>420</v>
      </c>
      <c r="P34" s="6" t="s">
        <v>100</v>
      </c>
    </row>
    <row r="35" spans="1:16" x14ac:dyDescent="0.25">
      <c r="A35" s="11" t="s">
        <v>101</v>
      </c>
      <c r="B35" s="7">
        <v>401000</v>
      </c>
      <c r="C35" s="7">
        <v>390000</v>
      </c>
      <c r="D35" s="7">
        <v>39000</v>
      </c>
      <c r="E35" s="7">
        <v>92000</v>
      </c>
      <c r="F35" s="7">
        <v>147000</v>
      </c>
      <c r="G35" s="7">
        <v>112000</v>
      </c>
      <c r="H35" s="7">
        <v>11000</v>
      </c>
      <c r="I35" s="8">
        <v>53.011335907090803</v>
      </c>
      <c r="J35" s="8">
        <v>66.217598618809902</v>
      </c>
      <c r="K35" s="8">
        <v>41.156576550164402</v>
      </c>
      <c r="L35" s="8">
        <v>76.720867661558501</v>
      </c>
      <c r="M35" s="8">
        <v>79.340769913227902</v>
      </c>
      <c r="N35" s="8">
        <v>59.375298500334303</v>
      </c>
      <c r="O35" s="8">
        <v>6.64558661217671</v>
      </c>
      <c r="P35" s="7"/>
    </row>
    <row r="36" spans="1:16" x14ac:dyDescent="0.25">
      <c r="A36" s="11" t="s">
        <v>102</v>
      </c>
      <c r="B36" s="7">
        <v>405000</v>
      </c>
      <c r="C36" s="7">
        <v>393000</v>
      </c>
      <c r="D36" s="7">
        <v>43000</v>
      </c>
      <c r="E36" s="7">
        <v>90000</v>
      </c>
      <c r="F36" s="7">
        <v>147000</v>
      </c>
      <c r="G36" s="7">
        <v>113000</v>
      </c>
      <c r="H36" s="7">
        <v>12000</v>
      </c>
      <c r="I36" s="8">
        <v>53.507132927751002</v>
      </c>
      <c r="J36" s="8">
        <v>66.790490467887594</v>
      </c>
      <c r="K36" s="8">
        <v>44.519766918787703</v>
      </c>
      <c r="L36" s="8">
        <v>75.528930450029193</v>
      </c>
      <c r="M36" s="8">
        <v>79.491738864897897</v>
      </c>
      <c r="N36" s="8">
        <v>60.069343201132398</v>
      </c>
      <c r="O36" s="8">
        <v>6.86981038727252</v>
      </c>
      <c r="P36" s="7"/>
    </row>
    <row r="37" spans="1:16" x14ac:dyDescent="0.25">
      <c r="A37" s="11" t="s">
        <v>103</v>
      </c>
      <c r="B37" s="7">
        <v>405000</v>
      </c>
      <c r="C37" s="7">
        <v>393000</v>
      </c>
      <c r="D37" s="7">
        <v>46000</v>
      </c>
      <c r="E37" s="7">
        <v>90000</v>
      </c>
      <c r="F37" s="7">
        <v>148000</v>
      </c>
      <c r="G37" s="7">
        <v>109000</v>
      </c>
      <c r="H37" s="7">
        <v>12000</v>
      </c>
      <c r="I37" s="8">
        <v>53.417189117206902</v>
      </c>
      <c r="J37" s="8">
        <v>66.562089731753403</v>
      </c>
      <c r="K37" s="8">
        <v>48.040044679673898</v>
      </c>
      <c r="L37" s="8">
        <v>74.927742655571905</v>
      </c>
      <c r="M37" s="8">
        <v>79.872185519751895</v>
      </c>
      <c r="N37" s="8">
        <v>57.579348286077</v>
      </c>
      <c r="O37" s="8">
        <v>7.2646166656753701</v>
      </c>
      <c r="P37" s="7"/>
    </row>
    <row r="38" spans="1:16" x14ac:dyDescent="0.25">
      <c r="A38" s="11" t="s">
        <v>104</v>
      </c>
      <c r="B38" s="7">
        <v>413000</v>
      </c>
      <c r="C38" s="7">
        <v>399000</v>
      </c>
      <c r="D38" s="7">
        <v>49000</v>
      </c>
      <c r="E38" s="7">
        <v>88000</v>
      </c>
      <c r="F38" s="7">
        <v>148000</v>
      </c>
      <c r="G38" s="7">
        <v>113000</v>
      </c>
      <c r="H38" s="7">
        <v>14000</v>
      </c>
      <c r="I38" s="8">
        <v>53.791885976340602</v>
      </c>
      <c r="J38" s="8">
        <v>66.913583559594599</v>
      </c>
      <c r="K38" s="8">
        <v>53.071472349759702</v>
      </c>
      <c r="L38" s="8">
        <v>72.652500579220899</v>
      </c>
      <c r="M38" s="8">
        <v>77.613509738374404</v>
      </c>
      <c r="N38" s="8">
        <v>59.325188333516301</v>
      </c>
      <c r="O38" s="8">
        <v>8.1086919712972794</v>
      </c>
      <c r="P38" s="7"/>
    </row>
    <row r="39" spans="1:16" x14ac:dyDescent="0.25">
      <c r="A39" s="11" t="s">
        <v>106</v>
      </c>
      <c r="B39" s="7">
        <v>410000</v>
      </c>
      <c r="C39" s="7">
        <v>397000</v>
      </c>
      <c r="D39" s="7">
        <v>45000</v>
      </c>
      <c r="E39" s="7">
        <v>93000</v>
      </c>
      <c r="F39" s="7">
        <v>148000</v>
      </c>
      <c r="G39" s="7">
        <v>111000</v>
      </c>
      <c r="H39" s="7">
        <v>13000</v>
      </c>
      <c r="I39" s="8">
        <v>53.3261681112049</v>
      </c>
      <c r="J39" s="8">
        <v>66.621166819543902</v>
      </c>
      <c r="K39" s="8">
        <v>48.154234466462597</v>
      </c>
      <c r="L39" s="8">
        <v>77.3038690550338</v>
      </c>
      <c r="M39" s="8">
        <v>77.501451063852002</v>
      </c>
      <c r="N39" s="8">
        <v>58.020231968180099</v>
      </c>
      <c r="O39" s="8">
        <v>7.2815759518665599</v>
      </c>
      <c r="P39" s="7"/>
    </row>
    <row r="40" spans="1:16" x14ac:dyDescent="0.25">
      <c r="A40" s="11" t="s">
        <v>107</v>
      </c>
      <c r="B40" s="7">
        <v>418000</v>
      </c>
      <c r="C40" s="7">
        <v>404000</v>
      </c>
      <c r="D40" s="7">
        <v>52000</v>
      </c>
      <c r="E40" s="7">
        <v>91000</v>
      </c>
      <c r="F40" s="7">
        <v>146000</v>
      </c>
      <c r="G40" s="7">
        <v>114000</v>
      </c>
      <c r="H40" s="7">
        <v>15000</v>
      </c>
      <c r="I40" s="8">
        <v>54.393558324072401</v>
      </c>
      <c r="J40" s="8">
        <v>67.6712622821331</v>
      </c>
      <c r="K40" s="8">
        <v>55.400143732100503</v>
      </c>
      <c r="L40" s="8">
        <v>75.933136020676102</v>
      </c>
      <c r="M40" s="8">
        <v>76.527470689393795</v>
      </c>
      <c r="N40" s="8">
        <v>59.635777817169398</v>
      </c>
      <c r="O40" s="8">
        <v>8.6472681889618208</v>
      </c>
      <c r="P40" s="7"/>
    </row>
    <row r="41" spans="1:16" x14ac:dyDescent="0.25">
      <c r="A41" s="11" t="s">
        <v>108</v>
      </c>
      <c r="B41" s="7">
        <v>406000</v>
      </c>
      <c r="C41" s="7">
        <v>395000</v>
      </c>
      <c r="D41" s="7">
        <v>50000</v>
      </c>
      <c r="E41" s="7">
        <v>86000</v>
      </c>
      <c r="F41" s="7">
        <v>144000</v>
      </c>
      <c r="G41" s="7">
        <v>115000</v>
      </c>
      <c r="H41" s="7">
        <v>12000</v>
      </c>
      <c r="I41" s="8">
        <v>52.7477421331713</v>
      </c>
      <c r="J41" s="8">
        <v>66.183988085654505</v>
      </c>
      <c r="K41" s="8">
        <v>53.210802700675202</v>
      </c>
      <c r="L41" s="8">
        <v>72.339695582685493</v>
      </c>
      <c r="M41" s="8">
        <v>74.995949808987802</v>
      </c>
      <c r="N41" s="8">
        <v>59.878182102139597</v>
      </c>
      <c r="O41" s="8">
        <v>6.6890881913303399</v>
      </c>
      <c r="P41" s="7"/>
    </row>
    <row r="42" spans="1:16" x14ac:dyDescent="0.25">
      <c r="A42" s="11" t="s">
        <v>109</v>
      </c>
      <c r="B42" s="7">
        <v>409000</v>
      </c>
      <c r="C42" s="7">
        <v>399000</v>
      </c>
      <c r="D42" s="7">
        <v>48000</v>
      </c>
      <c r="E42" s="7">
        <v>90000</v>
      </c>
      <c r="F42" s="7">
        <v>142000</v>
      </c>
      <c r="G42" s="7">
        <v>119000</v>
      </c>
      <c r="H42" s="7">
        <v>10000</v>
      </c>
      <c r="I42" s="8">
        <v>53.025709780816001</v>
      </c>
      <c r="J42" s="8">
        <v>66.966124088717194</v>
      </c>
      <c r="K42" s="8">
        <v>51.797607466244699</v>
      </c>
      <c r="L42" s="8">
        <v>75.280087949714201</v>
      </c>
      <c r="M42" s="8">
        <v>74.243341720347004</v>
      </c>
      <c r="N42" s="8">
        <v>61.939358612721598</v>
      </c>
      <c r="O42" s="8">
        <v>5.4647278218886601</v>
      </c>
      <c r="P42" s="7"/>
    </row>
    <row r="43" spans="1:16" x14ac:dyDescent="0.25">
      <c r="A43" s="11" t="s">
        <v>110</v>
      </c>
      <c r="B43" s="7">
        <v>416000</v>
      </c>
      <c r="C43" s="7">
        <v>405000</v>
      </c>
      <c r="D43" s="7">
        <v>46000</v>
      </c>
      <c r="E43" s="7">
        <v>91000</v>
      </c>
      <c r="F43" s="7">
        <v>151000</v>
      </c>
      <c r="G43" s="7">
        <v>117000</v>
      </c>
      <c r="H43" s="7">
        <v>11000</v>
      </c>
      <c r="I43" s="8">
        <v>53.807214378005199</v>
      </c>
      <c r="J43" s="8">
        <v>67.802078636902294</v>
      </c>
      <c r="K43" s="8">
        <v>48.530979489147597</v>
      </c>
      <c r="L43" s="8">
        <v>76.777163439285701</v>
      </c>
      <c r="M43" s="8">
        <v>78.915983221686602</v>
      </c>
      <c r="N43" s="8">
        <v>60.580032651533301</v>
      </c>
      <c r="O43" s="8">
        <v>6.3000324304026503</v>
      </c>
      <c r="P43" s="7"/>
    </row>
    <row r="44" spans="1:16" x14ac:dyDescent="0.25">
      <c r="A44" s="11" t="s">
        <v>113</v>
      </c>
      <c r="B44" s="7">
        <v>6000</v>
      </c>
      <c r="C44" s="7">
        <v>7000</v>
      </c>
      <c r="D44" s="7">
        <v>1000</v>
      </c>
      <c r="E44" s="7">
        <v>-2000</v>
      </c>
      <c r="F44" s="7">
        <v>3000</v>
      </c>
      <c r="G44" s="7">
        <v>5000</v>
      </c>
      <c r="H44" s="7">
        <v>-1000</v>
      </c>
      <c r="I44" s="8">
        <v>0.48104626680029799</v>
      </c>
      <c r="J44" s="8">
        <v>1.1809118173583899</v>
      </c>
      <c r="K44" s="8">
        <v>0.37674502268499999</v>
      </c>
      <c r="L44" s="8">
        <v>-0.52670561574809904</v>
      </c>
      <c r="M44" s="8">
        <v>1.4145321578346</v>
      </c>
      <c r="N44" s="8">
        <v>2.5598006833531999</v>
      </c>
      <c r="O44" s="8">
        <v>-0.98154352146391</v>
      </c>
      <c r="P44" s="7" t="s">
        <v>112</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9"/>
  <sheetViews>
    <sheetView workbookViewId="0"/>
  </sheetViews>
  <sheetFormatPr defaultColWidth="10.90625" defaultRowHeight="15" x14ac:dyDescent="0.25"/>
  <cols>
    <col min="1" max="1" width="21.7265625" customWidth="1"/>
    <col min="2" max="13" width="14.7265625" customWidth="1"/>
    <col min="14" max="14" width="70.7265625" customWidth="1"/>
  </cols>
  <sheetData>
    <row r="1" spans="1:14" ht="19.2" x14ac:dyDescent="0.35">
      <c r="A1" s="2" t="s">
        <v>421</v>
      </c>
    </row>
    <row r="2" spans="1:14" x14ac:dyDescent="0.25">
      <c r="A2" t="s">
        <v>422</v>
      </c>
    </row>
    <row r="3" spans="1:14" ht="30" customHeight="1" x14ac:dyDescent="0.3">
      <c r="A3" s="3" t="s">
        <v>65</v>
      </c>
    </row>
    <row r="4" spans="1:14" x14ac:dyDescent="0.25">
      <c r="A4" t="s">
        <v>127</v>
      </c>
    </row>
    <row r="5" spans="1:14" x14ac:dyDescent="0.25">
      <c r="A5" t="s">
        <v>128</v>
      </c>
    </row>
    <row r="6" spans="1:14" x14ac:dyDescent="0.25">
      <c r="A6" t="s">
        <v>423</v>
      </c>
    </row>
    <row r="7" spans="1:14" ht="62.4" x14ac:dyDescent="0.3">
      <c r="A7" s="5" t="s">
        <v>72</v>
      </c>
      <c r="B7" s="6" t="s">
        <v>424</v>
      </c>
      <c r="C7" s="6" t="s">
        <v>425</v>
      </c>
      <c r="D7" s="6" t="s">
        <v>426</v>
      </c>
      <c r="E7" s="6" t="s">
        <v>427</v>
      </c>
      <c r="F7" s="6" t="s">
        <v>428</v>
      </c>
      <c r="G7" s="6" t="s">
        <v>429</v>
      </c>
      <c r="H7" s="6" t="s">
        <v>430</v>
      </c>
      <c r="I7" s="6" t="s">
        <v>431</v>
      </c>
      <c r="J7" s="6" t="s">
        <v>432</v>
      </c>
      <c r="K7" s="6" t="s">
        <v>433</v>
      </c>
      <c r="L7" s="6" t="s">
        <v>434</v>
      </c>
      <c r="M7" s="6" t="s">
        <v>435</v>
      </c>
      <c r="N7" s="6" t="s">
        <v>100</v>
      </c>
    </row>
    <row r="8" spans="1:14" x14ac:dyDescent="0.25">
      <c r="A8" s="11" t="s">
        <v>101</v>
      </c>
      <c r="B8" s="7">
        <v>27000</v>
      </c>
      <c r="C8" s="9">
        <v>8000</v>
      </c>
      <c r="D8" s="9">
        <v>6000</v>
      </c>
      <c r="E8" s="9">
        <v>7000</v>
      </c>
      <c r="F8" s="7">
        <v>7000</v>
      </c>
      <c r="G8" s="7" t="s">
        <v>436</v>
      </c>
      <c r="H8" s="8">
        <v>3.20340137882997</v>
      </c>
      <c r="I8" s="10">
        <v>8.7788185228244906</v>
      </c>
      <c r="J8" s="10">
        <v>2.98001328054906</v>
      </c>
      <c r="K8" s="10">
        <v>2.1766054441487301</v>
      </c>
      <c r="L8" s="8">
        <v>2.8675296435973201</v>
      </c>
      <c r="M8" s="8" t="s">
        <v>436</v>
      </c>
      <c r="N8" s="7" t="s">
        <v>437</v>
      </c>
    </row>
    <row r="9" spans="1:14" x14ac:dyDescent="0.25">
      <c r="A9" s="11" t="s">
        <v>102</v>
      </c>
      <c r="B9" s="7">
        <v>23000</v>
      </c>
      <c r="C9" s="9">
        <v>6000</v>
      </c>
      <c r="D9" s="9">
        <v>7000</v>
      </c>
      <c r="E9" s="9">
        <v>5000</v>
      </c>
      <c r="F9" s="9">
        <v>5000</v>
      </c>
      <c r="G9" s="7" t="s">
        <v>436</v>
      </c>
      <c r="H9" s="8">
        <v>2.6311350212471498</v>
      </c>
      <c r="I9" s="10">
        <v>5.9781867041768599</v>
      </c>
      <c r="J9" s="10">
        <v>3.43744363614501</v>
      </c>
      <c r="K9" s="10">
        <v>1.609747128852</v>
      </c>
      <c r="L9" s="10">
        <v>2.10728845043031</v>
      </c>
      <c r="M9" s="8" t="s">
        <v>436</v>
      </c>
      <c r="N9" s="7" t="s">
        <v>438</v>
      </c>
    </row>
    <row r="10" spans="1:14" x14ac:dyDescent="0.25">
      <c r="A10" s="11" t="s">
        <v>103</v>
      </c>
      <c r="B10" s="7">
        <v>26000</v>
      </c>
      <c r="C10" s="9">
        <v>8000</v>
      </c>
      <c r="D10" s="9">
        <v>7000</v>
      </c>
      <c r="E10" s="9">
        <v>6000</v>
      </c>
      <c r="F10" s="9">
        <v>4000</v>
      </c>
      <c r="G10" s="7" t="s">
        <v>436</v>
      </c>
      <c r="H10" s="8">
        <v>2.9129570010473702</v>
      </c>
      <c r="I10" s="10">
        <v>7.3844616066461102</v>
      </c>
      <c r="J10" s="10">
        <v>3.7379615277107199</v>
      </c>
      <c r="K10" s="10">
        <v>2.0091929900975698</v>
      </c>
      <c r="L10" s="10">
        <v>1.76665936177745</v>
      </c>
      <c r="M10" s="8" t="s">
        <v>436</v>
      </c>
      <c r="N10" s="7" t="s">
        <v>438</v>
      </c>
    </row>
    <row r="11" spans="1:14" x14ac:dyDescent="0.25">
      <c r="A11" s="11" t="s">
        <v>104</v>
      </c>
      <c r="B11" s="7">
        <v>25000</v>
      </c>
      <c r="C11" s="9">
        <v>7000</v>
      </c>
      <c r="D11" s="9">
        <v>7000</v>
      </c>
      <c r="E11" s="9">
        <v>7000</v>
      </c>
      <c r="F11" s="9">
        <v>4000</v>
      </c>
      <c r="G11" s="7" t="s">
        <v>436</v>
      </c>
      <c r="H11" s="8">
        <v>2.8711229547320798</v>
      </c>
      <c r="I11" s="10">
        <v>6.55598165826156</v>
      </c>
      <c r="J11" s="10">
        <v>3.7706287321079301</v>
      </c>
      <c r="K11" s="10">
        <v>2.19189023340985</v>
      </c>
      <c r="L11" s="10">
        <v>1.6793483864315899</v>
      </c>
      <c r="M11" s="8" t="s">
        <v>436</v>
      </c>
      <c r="N11" s="7" t="s">
        <v>438</v>
      </c>
    </row>
    <row r="12" spans="1:14" x14ac:dyDescent="0.25">
      <c r="A12" s="11" t="s">
        <v>106</v>
      </c>
      <c r="B12" s="7">
        <v>20000</v>
      </c>
      <c r="C12" s="9">
        <v>6000</v>
      </c>
      <c r="D12" s="9">
        <v>4000</v>
      </c>
      <c r="E12" s="9">
        <v>6000</v>
      </c>
      <c r="F12" s="9">
        <v>4000</v>
      </c>
      <c r="G12" s="7" t="s">
        <v>436</v>
      </c>
      <c r="H12" s="8">
        <v>2.32091404961673</v>
      </c>
      <c r="I12" s="10">
        <v>6.0031580639366098</v>
      </c>
      <c r="J12" s="10">
        <v>1.78331507216055</v>
      </c>
      <c r="K12" s="10">
        <v>1.9652356918759899</v>
      </c>
      <c r="L12" s="10">
        <v>1.8391322458070201</v>
      </c>
      <c r="M12" s="8" t="s">
        <v>436</v>
      </c>
      <c r="N12" s="7" t="s">
        <v>438</v>
      </c>
    </row>
    <row r="13" spans="1:14" x14ac:dyDescent="0.25">
      <c r="A13" s="11" t="s">
        <v>107</v>
      </c>
      <c r="B13" s="7">
        <v>21000</v>
      </c>
      <c r="C13" s="9">
        <v>5000</v>
      </c>
      <c r="D13" s="9">
        <v>6000</v>
      </c>
      <c r="E13" s="9">
        <v>4000</v>
      </c>
      <c r="F13" s="9">
        <v>5000</v>
      </c>
      <c r="G13" s="7" t="s">
        <v>436</v>
      </c>
      <c r="H13" s="8">
        <v>2.3949950915809102</v>
      </c>
      <c r="I13" s="10">
        <v>4.82759241262643</v>
      </c>
      <c r="J13" s="10">
        <v>3.2281738953162402</v>
      </c>
      <c r="K13" s="10">
        <v>1.24559784798118</v>
      </c>
      <c r="L13" s="10">
        <v>2.1522561397900999</v>
      </c>
      <c r="M13" s="8" t="s">
        <v>436</v>
      </c>
      <c r="N13" s="7" t="s">
        <v>438</v>
      </c>
    </row>
    <row r="14" spans="1:14" x14ac:dyDescent="0.25">
      <c r="A14" s="11" t="s">
        <v>108</v>
      </c>
      <c r="B14" s="7">
        <v>24000</v>
      </c>
      <c r="C14" s="7">
        <v>7000</v>
      </c>
      <c r="D14" s="9">
        <v>5000</v>
      </c>
      <c r="E14" s="9">
        <v>5000</v>
      </c>
      <c r="F14" s="9">
        <v>6000</v>
      </c>
      <c r="G14" s="9">
        <v>1000</v>
      </c>
      <c r="H14" s="8">
        <v>2.71616905777433</v>
      </c>
      <c r="I14" s="8">
        <v>6.8070420208176499</v>
      </c>
      <c r="J14" s="10">
        <v>2.5241087083576899</v>
      </c>
      <c r="K14" s="10">
        <v>1.5282717044988801</v>
      </c>
      <c r="L14" s="10">
        <v>2.5083110404313098</v>
      </c>
      <c r="M14" s="10">
        <v>2.7529884414002002</v>
      </c>
      <c r="N14" s="7" t="s">
        <v>439</v>
      </c>
    </row>
    <row r="15" spans="1:14" x14ac:dyDescent="0.25">
      <c r="A15" s="11" t="s">
        <v>109</v>
      </c>
      <c r="B15" s="7">
        <v>19000</v>
      </c>
      <c r="C15" s="9">
        <v>4000</v>
      </c>
      <c r="D15" s="9">
        <v>3000</v>
      </c>
      <c r="E15" s="9">
        <v>6000</v>
      </c>
      <c r="F15" s="9">
        <v>4000</v>
      </c>
      <c r="G15" s="9">
        <v>3000</v>
      </c>
      <c r="H15" s="8">
        <v>2.1793049160748801</v>
      </c>
      <c r="I15" s="10">
        <v>3.5744407774110698</v>
      </c>
      <c r="J15" s="10">
        <v>1.5644369768561699</v>
      </c>
      <c r="K15" s="10">
        <v>1.9004201068158</v>
      </c>
      <c r="L15" s="10">
        <v>1.6413929304559101</v>
      </c>
      <c r="M15" s="10">
        <v>7.57103359021119</v>
      </c>
      <c r="N15" s="7" t="s">
        <v>440</v>
      </c>
    </row>
    <row r="16" spans="1:14" x14ac:dyDescent="0.25">
      <c r="A16" s="11" t="s">
        <v>110</v>
      </c>
      <c r="B16" s="7">
        <v>21000</v>
      </c>
      <c r="C16" s="9">
        <v>4000</v>
      </c>
      <c r="D16" s="9">
        <v>8000</v>
      </c>
      <c r="E16" s="9">
        <v>5000</v>
      </c>
      <c r="F16" s="9">
        <v>3000</v>
      </c>
      <c r="G16" s="7" t="s">
        <v>436</v>
      </c>
      <c r="H16" s="8">
        <v>2.3424450274609798</v>
      </c>
      <c r="I16" s="10">
        <v>3.8204261775049999</v>
      </c>
      <c r="J16" s="10">
        <v>4.0026514887212103</v>
      </c>
      <c r="K16" s="10">
        <v>1.64480287537798</v>
      </c>
      <c r="L16" s="10">
        <v>1.2821203692573</v>
      </c>
      <c r="M16" s="8" t="s">
        <v>436</v>
      </c>
      <c r="N16" s="7" t="s">
        <v>438</v>
      </c>
    </row>
    <row r="17" spans="1:14" x14ac:dyDescent="0.25">
      <c r="A17" s="11" t="s">
        <v>113</v>
      </c>
      <c r="B17" s="7">
        <v>0</v>
      </c>
      <c r="C17" s="9">
        <v>-2000</v>
      </c>
      <c r="D17" s="9">
        <v>4000</v>
      </c>
      <c r="E17" s="9">
        <v>-1000</v>
      </c>
      <c r="F17" s="9">
        <v>-1000</v>
      </c>
      <c r="G17" s="7" t="s">
        <v>436</v>
      </c>
      <c r="H17" s="8">
        <v>2.1530977844249798E-2</v>
      </c>
      <c r="I17" s="10">
        <v>-2.1827318864316099</v>
      </c>
      <c r="J17" s="10">
        <v>2.2193364165606599</v>
      </c>
      <c r="K17" s="10">
        <v>-0.32043281649800998</v>
      </c>
      <c r="L17" s="10">
        <v>-0.55701187654971995</v>
      </c>
      <c r="M17" s="8" t="s">
        <v>436</v>
      </c>
      <c r="N17" s="7" t="s">
        <v>438</v>
      </c>
    </row>
    <row r="18" spans="1:14" x14ac:dyDescent="0.25">
      <c r="A18" s="7"/>
      <c r="B18" s="7"/>
      <c r="C18" s="7"/>
      <c r="D18" s="7"/>
      <c r="E18" s="7"/>
      <c r="F18" s="7"/>
      <c r="G18" s="7"/>
      <c r="H18" s="8"/>
      <c r="I18" s="8"/>
      <c r="J18" s="8"/>
      <c r="K18" s="8"/>
      <c r="L18" s="8"/>
      <c r="M18" s="8"/>
      <c r="N18" s="7"/>
    </row>
    <row r="19" spans="1:14" ht="15.6" x14ac:dyDescent="0.3">
      <c r="A19" s="3"/>
      <c r="B19" s="3"/>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9"/>
  <sheetViews>
    <sheetView workbookViewId="0"/>
  </sheetViews>
  <sheetFormatPr defaultColWidth="10.90625" defaultRowHeight="15" x14ac:dyDescent="0.25"/>
  <cols>
    <col min="1" max="1" width="21.7265625" customWidth="1"/>
    <col min="2" max="7" width="16.7265625" customWidth="1"/>
    <col min="8" max="8" width="70.7265625" customWidth="1"/>
  </cols>
  <sheetData>
    <row r="1" spans="1:8" ht="19.2" x14ac:dyDescent="0.35">
      <c r="A1" s="2" t="s">
        <v>441</v>
      </c>
    </row>
    <row r="2" spans="1:8" x14ac:dyDescent="0.25">
      <c r="A2" t="s">
        <v>422</v>
      </c>
    </row>
    <row r="3" spans="1:8" ht="30" customHeight="1" x14ac:dyDescent="0.3">
      <c r="A3" s="3" t="s">
        <v>65</v>
      </c>
    </row>
    <row r="4" spans="1:8" x14ac:dyDescent="0.25">
      <c r="A4" t="s">
        <v>127</v>
      </c>
    </row>
    <row r="5" spans="1:8" x14ac:dyDescent="0.25">
      <c r="A5" t="s">
        <v>128</v>
      </c>
    </row>
    <row r="6" spans="1:8" x14ac:dyDescent="0.25">
      <c r="A6" t="s">
        <v>442</v>
      </c>
    </row>
    <row r="7" spans="1:8" x14ac:dyDescent="0.25">
      <c r="A7" t="s">
        <v>443</v>
      </c>
    </row>
    <row r="8" spans="1:8" ht="64.05" customHeight="1" x14ac:dyDescent="0.3">
      <c r="A8" s="5" t="s">
        <v>72</v>
      </c>
      <c r="B8" s="6" t="s">
        <v>424</v>
      </c>
      <c r="C8" s="6" t="s">
        <v>444</v>
      </c>
      <c r="D8" s="6" t="s">
        <v>445</v>
      </c>
      <c r="E8" s="6" t="s">
        <v>446</v>
      </c>
      <c r="F8" s="6" t="s">
        <v>447</v>
      </c>
      <c r="G8" s="6" t="s">
        <v>448</v>
      </c>
      <c r="H8" s="6" t="s">
        <v>100</v>
      </c>
    </row>
    <row r="9" spans="1:8" x14ac:dyDescent="0.25">
      <c r="A9" s="11" t="s">
        <v>101</v>
      </c>
      <c r="B9" s="7">
        <v>27000</v>
      </c>
      <c r="C9" s="7">
        <v>14000</v>
      </c>
      <c r="D9" s="9">
        <v>2000</v>
      </c>
      <c r="E9" s="7">
        <v>12000</v>
      </c>
      <c r="F9" s="9">
        <v>7000</v>
      </c>
      <c r="G9" s="8">
        <v>42.7398759576797</v>
      </c>
      <c r="H9" s="7" t="s">
        <v>449</v>
      </c>
    </row>
    <row r="10" spans="1:8" x14ac:dyDescent="0.25">
      <c r="A10" s="11" t="s">
        <v>102</v>
      </c>
      <c r="B10" s="7">
        <v>23000</v>
      </c>
      <c r="C10" s="7">
        <v>11000</v>
      </c>
      <c r="D10" s="9">
        <v>3000</v>
      </c>
      <c r="E10" s="7">
        <v>10000</v>
      </c>
      <c r="F10" s="9">
        <v>7000</v>
      </c>
      <c r="G10" s="8">
        <v>41.599790648988197</v>
      </c>
      <c r="H10" s="7" t="s">
        <v>449</v>
      </c>
    </row>
    <row r="11" spans="1:8" x14ac:dyDescent="0.25">
      <c r="A11" s="11" t="s">
        <v>103</v>
      </c>
      <c r="B11" s="7">
        <v>26000</v>
      </c>
      <c r="C11" s="7">
        <v>12000</v>
      </c>
      <c r="D11" s="9">
        <v>3000</v>
      </c>
      <c r="E11" s="7">
        <v>10000</v>
      </c>
      <c r="F11" s="9">
        <v>8000</v>
      </c>
      <c r="G11" s="8">
        <v>39.800897911379998</v>
      </c>
      <c r="H11" s="7" t="s">
        <v>449</v>
      </c>
    </row>
    <row r="12" spans="1:8" x14ac:dyDescent="0.25">
      <c r="A12" s="11" t="s">
        <v>104</v>
      </c>
      <c r="B12" s="7">
        <v>25000</v>
      </c>
      <c r="C12" s="7">
        <v>13000</v>
      </c>
      <c r="D12" s="9">
        <v>2000</v>
      </c>
      <c r="E12" s="7">
        <v>10000</v>
      </c>
      <c r="F12" s="9">
        <v>7000</v>
      </c>
      <c r="G12" s="8">
        <v>39.060037819098604</v>
      </c>
      <c r="H12" s="7" t="s">
        <v>449</v>
      </c>
    </row>
    <row r="13" spans="1:8" x14ac:dyDescent="0.25">
      <c r="A13" s="11" t="s">
        <v>106</v>
      </c>
      <c r="B13" s="7">
        <v>20000</v>
      </c>
      <c r="C13" s="7">
        <v>10000</v>
      </c>
      <c r="D13" s="9">
        <v>1000</v>
      </c>
      <c r="E13" s="9">
        <v>9000</v>
      </c>
      <c r="F13" s="9">
        <v>7000</v>
      </c>
      <c r="G13" s="10">
        <v>43.968377903572097</v>
      </c>
      <c r="H13" s="7" t="s">
        <v>450</v>
      </c>
    </row>
    <row r="14" spans="1:8" x14ac:dyDescent="0.25">
      <c r="A14" s="11" t="s">
        <v>107</v>
      </c>
      <c r="B14" s="7">
        <v>21000</v>
      </c>
      <c r="C14" s="7">
        <v>9000</v>
      </c>
      <c r="D14" s="9">
        <v>5000</v>
      </c>
      <c r="E14" s="9">
        <v>8000</v>
      </c>
      <c r="F14" s="9">
        <v>6000</v>
      </c>
      <c r="G14" s="10">
        <v>37.376145073845599</v>
      </c>
      <c r="H14" s="7" t="s">
        <v>450</v>
      </c>
    </row>
    <row r="15" spans="1:8" x14ac:dyDescent="0.25">
      <c r="A15" s="11" t="s">
        <v>108</v>
      </c>
      <c r="B15" s="7">
        <v>24000</v>
      </c>
      <c r="C15" s="7">
        <v>9000</v>
      </c>
      <c r="D15" s="9">
        <v>6000</v>
      </c>
      <c r="E15" s="9">
        <v>9000</v>
      </c>
      <c r="F15" s="9">
        <v>7000</v>
      </c>
      <c r="G15" s="10">
        <v>37.023974472015801</v>
      </c>
      <c r="H15" s="7" t="s">
        <v>450</v>
      </c>
    </row>
    <row r="16" spans="1:8" x14ac:dyDescent="0.25">
      <c r="A16" s="11" t="s">
        <v>109</v>
      </c>
      <c r="B16" s="7">
        <v>19000</v>
      </c>
      <c r="C16" s="7">
        <v>9000</v>
      </c>
      <c r="D16" s="9">
        <v>2000</v>
      </c>
      <c r="E16" s="9">
        <v>8000</v>
      </c>
      <c r="F16" s="9">
        <v>7000</v>
      </c>
      <c r="G16" s="10">
        <v>44.096735689449403</v>
      </c>
      <c r="H16" s="7" t="s">
        <v>450</v>
      </c>
    </row>
    <row r="17" spans="1:8" x14ac:dyDescent="0.25">
      <c r="A17" s="11" t="s">
        <v>110</v>
      </c>
      <c r="B17" s="7">
        <v>21000</v>
      </c>
      <c r="C17" s="9">
        <v>8000</v>
      </c>
      <c r="D17" s="9">
        <v>5000</v>
      </c>
      <c r="E17" s="9">
        <v>8000</v>
      </c>
      <c r="F17" s="9">
        <v>7000</v>
      </c>
      <c r="G17" s="10">
        <v>40.596957627525299</v>
      </c>
      <c r="H17" s="7" t="s">
        <v>451</v>
      </c>
    </row>
    <row r="18" spans="1:8" x14ac:dyDescent="0.25">
      <c r="A18" s="11" t="s">
        <v>113</v>
      </c>
      <c r="B18" s="7">
        <v>0</v>
      </c>
      <c r="C18" s="9">
        <v>-3000</v>
      </c>
      <c r="D18" s="9">
        <v>3000</v>
      </c>
      <c r="E18" s="9">
        <v>-1000</v>
      </c>
      <c r="F18" s="9">
        <v>0</v>
      </c>
      <c r="G18" s="10">
        <v>-3.3714202760468002</v>
      </c>
      <c r="H18" s="7" t="s">
        <v>451</v>
      </c>
    </row>
    <row r="19" spans="1:8" x14ac:dyDescent="0.25">
      <c r="A19" s="7"/>
      <c r="B19" s="7"/>
      <c r="C19" s="7"/>
      <c r="D19" s="7"/>
      <c r="E19" s="7"/>
      <c r="F19" s="7"/>
      <c r="G19" s="8"/>
      <c r="H19"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6"/>
  <sheetViews>
    <sheetView workbookViewId="0"/>
  </sheetViews>
  <sheetFormatPr defaultColWidth="10.90625" defaultRowHeight="15" x14ac:dyDescent="0.25"/>
  <cols>
    <col min="1" max="1" width="20.7265625" customWidth="1"/>
    <col min="2" max="7" width="15.7265625" customWidth="1"/>
  </cols>
  <sheetData>
    <row r="1" spans="1:7" ht="19.2" x14ac:dyDescent="0.35">
      <c r="A1" s="2" t="s">
        <v>456</v>
      </c>
    </row>
    <row r="2" spans="1:7" x14ac:dyDescent="0.25">
      <c r="A2" t="s">
        <v>454</v>
      </c>
    </row>
    <row r="3" spans="1:7" ht="30" customHeight="1" x14ac:dyDescent="0.3">
      <c r="A3" s="3" t="s">
        <v>65</v>
      </c>
    </row>
    <row r="4" spans="1:7" x14ac:dyDescent="0.25">
      <c r="A4" t="s">
        <v>452</v>
      </c>
    </row>
    <row r="5" spans="1:7" x14ac:dyDescent="0.25">
      <c r="A5" t="s">
        <v>455</v>
      </c>
    </row>
    <row r="6" spans="1:7" ht="30" customHeight="1" x14ac:dyDescent="0.3">
      <c r="A6" s="5" t="s">
        <v>457</v>
      </c>
      <c r="B6" s="6" t="s">
        <v>458</v>
      </c>
      <c r="C6" s="6" t="s">
        <v>459</v>
      </c>
      <c r="D6" s="6" t="s">
        <v>460</v>
      </c>
      <c r="E6" s="6" t="s">
        <v>461</v>
      </c>
      <c r="F6" s="6" t="s">
        <v>462</v>
      </c>
      <c r="G6" s="6" t="s">
        <v>463</v>
      </c>
    </row>
    <row r="7" spans="1:7" x14ac:dyDescent="0.25">
      <c r="A7" t="s">
        <v>464</v>
      </c>
      <c r="B7" s="12" t="s">
        <v>554</v>
      </c>
      <c r="C7" s="12" t="s">
        <v>555</v>
      </c>
      <c r="D7" s="12" t="s">
        <v>556</v>
      </c>
      <c r="E7" s="12" t="s">
        <v>557</v>
      </c>
      <c r="F7" s="12" t="s">
        <v>558</v>
      </c>
      <c r="G7" s="12" t="s">
        <v>559</v>
      </c>
    </row>
    <row r="8" spans="1:7" x14ac:dyDescent="0.25">
      <c r="A8" t="s">
        <v>465</v>
      </c>
      <c r="B8" s="12" t="s">
        <v>560</v>
      </c>
      <c r="C8" s="12" t="s">
        <v>561</v>
      </c>
      <c r="D8" s="12" t="s">
        <v>562</v>
      </c>
      <c r="E8" s="12" t="s">
        <v>563</v>
      </c>
      <c r="F8" s="12" t="s">
        <v>564</v>
      </c>
      <c r="G8" s="12" t="s">
        <v>565</v>
      </c>
    </row>
    <row r="9" spans="1:7" x14ac:dyDescent="0.25">
      <c r="A9" t="s">
        <v>453</v>
      </c>
      <c r="B9" s="12" t="s">
        <v>566</v>
      </c>
      <c r="C9" s="12" t="s">
        <v>25</v>
      </c>
      <c r="D9" s="12" t="s">
        <v>49</v>
      </c>
      <c r="E9" s="12" t="s">
        <v>567</v>
      </c>
      <c r="F9" s="14">
        <v>0</v>
      </c>
      <c r="G9" s="12" t="s">
        <v>568</v>
      </c>
    </row>
    <row r="10" spans="1:7" x14ac:dyDescent="0.25">
      <c r="A10" t="s">
        <v>466</v>
      </c>
      <c r="B10" s="12" t="s">
        <v>569</v>
      </c>
      <c r="C10" s="12" t="s">
        <v>570</v>
      </c>
      <c r="D10" s="12" t="s">
        <v>571</v>
      </c>
      <c r="E10" s="12" t="s">
        <v>572</v>
      </c>
      <c r="F10" s="12" t="s">
        <v>573</v>
      </c>
      <c r="G10" s="12" t="s">
        <v>574</v>
      </c>
    </row>
    <row r="11" spans="1:7" x14ac:dyDescent="0.25">
      <c r="A11" t="s">
        <v>467</v>
      </c>
      <c r="B11" s="12" t="s">
        <v>575</v>
      </c>
      <c r="C11" s="12" t="s">
        <v>576</v>
      </c>
      <c r="D11" s="12" t="s">
        <v>577</v>
      </c>
      <c r="E11" s="12" t="s">
        <v>578</v>
      </c>
      <c r="F11" s="12" t="s">
        <v>579</v>
      </c>
      <c r="G11" s="12" t="s">
        <v>580</v>
      </c>
    </row>
    <row r="13" spans="1:7" x14ac:dyDescent="0.25">
      <c r="B13" s="8"/>
      <c r="C13" s="8"/>
      <c r="D13" s="8"/>
      <c r="E13" s="8"/>
      <c r="F13" s="8"/>
      <c r="G13" s="8"/>
    </row>
    <row r="14" spans="1:7" x14ac:dyDescent="0.25">
      <c r="B14" s="8"/>
      <c r="C14" s="8"/>
      <c r="D14" s="8"/>
      <c r="E14" s="8"/>
      <c r="F14" s="8"/>
      <c r="G14" s="8"/>
    </row>
    <row r="15" spans="1:7" x14ac:dyDescent="0.25">
      <c r="B15" s="8"/>
      <c r="C15" s="8"/>
      <c r="D15" s="8"/>
      <c r="E15" s="8"/>
      <c r="F15" s="8"/>
      <c r="G15" s="8"/>
    </row>
    <row r="16" spans="1:7" x14ac:dyDescent="0.25">
      <c r="B16" s="8"/>
      <c r="C16" s="8"/>
      <c r="D16" s="8"/>
      <c r="E16" s="8"/>
      <c r="F16" s="8"/>
      <c r="G16" s="8"/>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1"/>
  <sheetViews>
    <sheetView workbookViewId="0"/>
  </sheetViews>
  <sheetFormatPr defaultColWidth="10.90625" defaultRowHeight="15" x14ac:dyDescent="0.25"/>
  <cols>
    <col min="1" max="1" width="33.1796875" customWidth="1"/>
    <col min="2" max="8" width="15.7265625" customWidth="1"/>
  </cols>
  <sheetData>
    <row r="1" spans="1:8" ht="19.2" x14ac:dyDescent="0.35">
      <c r="A1" s="2" t="s">
        <v>468</v>
      </c>
    </row>
    <row r="2" spans="1:8" x14ac:dyDescent="0.25">
      <c r="A2" t="s">
        <v>454</v>
      </c>
    </row>
    <row r="3" spans="1:8" ht="15.6" x14ac:dyDescent="0.3">
      <c r="A3" s="3" t="s">
        <v>65</v>
      </c>
    </row>
    <row r="4" spans="1:8" x14ac:dyDescent="0.25">
      <c r="A4" t="s">
        <v>452</v>
      </c>
    </row>
    <row r="5" spans="1:8" ht="49.95" customHeight="1" x14ac:dyDescent="0.3">
      <c r="A5" s="5" t="s">
        <v>469</v>
      </c>
      <c r="B5" s="6" t="s">
        <v>470</v>
      </c>
      <c r="C5" s="6" t="s">
        <v>471</v>
      </c>
      <c r="D5" s="6" t="s">
        <v>472</v>
      </c>
      <c r="E5" s="6" t="s">
        <v>473</v>
      </c>
      <c r="F5" s="6" t="s">
        <v>474</v>
      </c>
      <c r="G5" s="6" t="s">
        <v>475</v>
      </c>
      <c r="H5" s="6" t="s">
        <v>476</v>
      </c>
    </row>
    <row r="6" spans="1:8" x14ac:dyDescent="0.25">
      <c r="A6" t="s">
        <v>477</v>
      </c>
      <c r="B6" s="7">
        <v>21000</v>
      </c>
      <c r="C6" s="12" t="s">
        <v>478</v>
      </c>
      <c r="D6" s="7">
        <v>1000</v>
      </c>
      <c r="E6" s="12" t="s">
        <v>479</v>
      </c>
      <c r="F6" s="12">
        <v>0</v>
      </c>
      <c r="G6" s="12" t="s">
        <v>480</v>
      </c>
      <c r="H6" s="12" t="s">
        <v>481</v>
      </c>
    </row>
    <row r="7" spans="1:8" x14ac:dyDescent="0.25">
      <c r="A7" t="s">
        <v>482</v>
      </c>
      <c r="B7" s="7">
        <v>872000</v>
      </c>
      <c r="C7" s="12" t="s">
        <v>483</v>
      </c>
      <c r="D7" s="7">
        <v>9000</v>
      </c>
      <c r="E7" s="12" t="s">
        <v>484</v>
      </c>
      <c r="F7" s="7">
        <v>7000</v>
      </c>
      <c r="G7" s="12" t="s">
        <v>485</v>
      </c>
      <c r="H7" s="12" t="s">
        <v>486</v>
      </c>
    </row>
    <row r="8" spans="1:8" x14ac:dyDescent="0.25">
      <c r="A8" t="s">
        <v>487</v>
      </c>
      <c r="B8" s="7">
        <v>617000</v>
      </c>
      <c r="C8" s="12" t="s">
        <v>483</v>
      </c>
      <c r="D8" s="7">
        <v>-7000</v>
      </c>
      <c r="E8" s="12" t="s">
        <v>484</v>
      </c>
      <c r="F8" s="7">
        <v>2000</v>
      </c>
      <c r="G8" s="12" t="s">
        <v>488</v>
      </c>
      <c r="H8" s="12" t="s">
        <v>486</v>
      </c>
    </row>
    <row r="9" spans="1:8" x14ac:dyDescent="0.25">
      <c r="A9" t="s">
        <v>489</v>
      </c>
      <c r="B9" s="15">
        <v>2.3E-2</v>
      </c>
      <c r="C9" s="12" t="s">
        <v>490</v>
      </c>
      <c r="D9" s="12" t="s">
        <v>491</v>
      </c>
      <c r="E9" s="12" t="s">
        <v>492</v>
      </c>
      <c r="F9" s="12" t="s">
        <v>553</v>
      </c>
      <c r="G9" s="12" t="s">
        <v>493</v>
      </c>
      <c r="H9" s="12" t="s">
        <v>493</v>
      </c>
    </row>
    <row r="10" spans="1:8" x14ac:dyDescent="0.25">
      <c r="A10" t="s">
        <v>494</v>
      </c>
      <c r="B10" s="15">
        <v>0.71299999999999997</v>
      </c>
      <c r="C10" s="12" t="s">
        <v>495</v>
      </c>
      <c r="D10" s="12" t="s">
        <v>496</v>
      </c>
      <c r="E10" s="12" t="s">
        <v>497</v>
      </c>
      <c r="F10" s="12" t="s">
        <v>496</v>
      </c>
      <c r="G10" s="12" t="s">
        <v>498</v>
      </c>
      <c r="H10" s="12" t="s">
        <v>499</v>
      </c>
    </row>
    <row r="11" spans="1:8" x14ac:dyDescent="0.25">
      <c r="A11" t="s">
        <v>500</v>
      </c>
      <c r="B11" s="15">
        <v>0.27</v>
      </c>
      <c r="C11" s="12" t="s">
        <v>501</v>
      </c>
      <c r="D11" s="12" t="s">
        <v>502</v>
      </c>
      <c r="E11" s="12" t="s">
        <v>497</v>
      </c>
      <c r="F11" s="12" t="s">
        <v>503</v>
      </c>
      <c r="G11" s="12" t="s">
        <v>504</v>
      </c>
      <c r="H11" s="12" t="s">
        <v>499</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7"/>
  <sheetViews>
    <sheetView workbookViewId="0"/>
  </sheetViews>
  <sheetFormatPr defaultColWidth="10.90625" defaultRowHeight="15" x14ac:dyDescent="0.25"/>
  <cols>
    <col min="1" max="1" width="25.7265625" customWidth="1"/>
    <col min="2" max="2" width="100.7265625" customWidth="1"/>
  </cols>
  <sheetData>
    <row r="1" spans="1:2" ht="19.2" x14ac:dyDescent="0.35">
      <c r="A1" s="2" t="s">
        <v>505</v>
      </c>
    </row>
    <row r="2" spans="1:2" ht="15.6" x14ac:dyDescent="0.3">
      <c r="A2" s="5" t="s">
        <v>506</v>
      </c>
      <c r="B2" s="5" t="s">
        <v>507</v>
      </c>
    </row>
    <row r="3" spans="1:2" ht="75" customHeight="1" x14ac:dyDescent="0.25">
      <c r="A3" t="s">
        <v>508</v>
      </c>
      <c r="B3" s="4" t="s">
        <v>509</v>
      </c>
    </row>
    <row r="4" spans="1:2" ht="60" x14ac:dyDescent="0.25">
      <c r="A4" t="s">
        <v>510</v>
      </c>
      <c r="B4" s="4" t="s">
        <v>511</v>
      </c>
    </row>
    <row r="5" spans="1:2" ht="45" x14ac:dyDescent="0.25">
      <c r="A5" t="s">
        <v>512</v>
      </c>
      <c r="B5" s="4" t="s">
        <v>513</v>
      </c>
    </row>
    <row r="6" spans="1:2" x14ac:dyDescent="0.25">
      <c r="A6" t="s">
        <v>514</v>
      </c>
      <c r="B6" s="4" t="s">
        <v>515</v>
      </c>
    </row>
    <row r="7" spans="1:2" ht="90" x14ac:dyDescent="0.25">
      <c r="A7" t="s">
        <v>516</v>
      </c>
      <c r="B7" s="4" t="s">
        <v>517</v>
      </c>
    </row>
    <row r="8" spans="1:2" ht="75" x14ac:dyDescent="0.25">
      <c r="A8" t="s">
        <v>518</v>
      </c>
      <c r="B8" s="4" t="s">
        <v>519</v>
      </c>
    </row>
    <row r="9" spans="1:2" x14ac:dyDescent="0.25">
      <c r="A9" t="s">
        <v>520</v>
      </c>
      <c r="B9" s="4" t="s">
        <v>521</v>
      </c>
    </row>
    <row r="10" spans="1:2" ht="45" x14ac:dyDescent="0.25">
      <c r="A10" t="s">
        <v>522</v>
      </c>
      <c r="B10" s="4" t="s">
        <v>523</v>
      </c>
    </row>
    <row r="11" spans="1:2" x14ac:dyDescent="0.25">
      <c r="A11" t="s">
        <v>524</v>
      </c>
      <c r="B11" s="4" t="s">
        <v>525</v>
      </c>
    </row>
    <row r="12" spans="1:2" x14ac:dyDescent="0.25">
      <c r="A12" t="s">
        <v>526</v>
      </c>
      <c r="B12" s="4" t="s">
        <v>527</v>
      </c>
    </row>
    <row r="13" spans="1:2" x14ac:dyDescent="0.25">
      <c r="A13" t="s">
        <v>528</v>
      </c>
      <c r="B13" s="4" t="s">
        <v>529</v>
      </c>
    </row>
    <row r="14" spans="1:2" x14ac:dyDescent="0.25">
      <c r="A14" t="s">
        <v>530</v>
      </c>
      <c r="B14" s="4" t="s">
        <v>531</v>
      </c>
    </row>
    <row r="15" spans="1:2" ht="60" x14ac:dyDescent="0.25">
      <c r="A15" t="s">
        <v>532</v>
      </c>
      <c r="B15" s="4" t="s">
        <v>533</v>
      </c>
    </row>
    <row r="16" spans="1:2" ht="30" x14ac:dyDescent="0.25">
      <c r="A16" t="s">
        <v>534</v>
      </c>
      <c r="B16" s="4" t="s">
        <v>535</v>
      </c>
    </row>
    <row r="17" spans="1:2" ht="60" x14ac:dyDescent="0.25">
      <c r="A17" t="s">
        <v>536</v>
      </c>
      <c r="B17" s="4" t="s">
        <v>537</v>
      </c>
    </row>
    <row r="18" spans="1:2" ht="30" x14ac:dyDescent="0.25">
      <c r="A18" t="s">
        <v>538</v>
      </c>
      <c r="B18" s="4" t="s">
        <v>539</v>
      </c>
    </row>
    <row r="19" spans="1:2" x14ac:dyDescent="0.25">
      <c r="A19" t="s">
        <v>540</v>
      </c>
      <c r="B19" s="4" t="s">
        <v>541</v>
      </c>
    </row>
    <row r="20" spans="1:2" ht="45" x14ac:dyDescent="0.25">
      <c r="A20" t="s">
        <v>542</v>
      </c>
      <c r="B20" s="4" t="s">
        <v>543</v>
      </c>
    </row>
    <row r="21" spans="1:2" ht="45" x14ac:dyDescent="0.25">
      <c r="A21" t="s">
        <v>544</v>
      </c>
      <c r="B21" s="4" t="s">
        <v>545</v>
      </c>
    </row>
    <row r="22" spans="1:2" ht="120" x14ac:dyDescent="0.25">
      <c r="A22" t="s">
        <v>546</v>
      </c>
      <c r="B22" s="4" t="s">
        <v>547</v>
      </c>
    </row>
    <row r="23" spans="1:2" ht="30" x14ac:dyDescent="0.25">
      <c r="A23" t="s">
        <v>112</v>
      </c>
      <c r="B23" s="4" t="s">
        <v>548</v>
      </c>
    </row>
    <row r="24" spans="1:2" x14ac:dyDescent="0.25">
      <c r="A24" t="s">
        <v>549</v>
      </c>
      <c r="B24" s="13" t="s">
        <v>552</v>
      </c>
    </row>
    <row r="25" spans="1:2" ht="45" x14ac:dyDescent="0.25">
      <c r="A25" t="s">
        <v>550</v>
      </c>
      <c r="B25" s="4" t="s">
        <v>551</v>
      </c>
    </row>
    <row r="26" spans="1:2" x14ac:dyDescent="0.25">
      <c r="B26" s="4"/>
    </row>
    <row r="27" spans="1:2" x14ac:dyDescent="0.25">
      <c r="B27" s="4"/>
    </row>
  </sheetData>
  <hyperlinks>
    <hyperlink ref="B24" r:id="rId1" xr:uid="{00000000-0004-0000-1000-000000000000}"/>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5"/>
  <sheetViews>
    <sheetView workbookViewId="0"/>
  </sheetViews>
  <sheetFormatPr defaultColWidth="10.90625" defaultRowHeight="15" x14ac:dyDescent="0.25"/>
  <cols>
    <col min="3" max="3" width="84.7265625" customWidth="1"/>
  </cols>
  <sheetData>
    <row r="1" spans="1:3" ht="19.2" x14ac:dyDescent="0.35">
      <c r="A1" s="2" t="s">
        <v>15</v>
      </c>
    </row>
    <row r="2" spans="1:3" ht="31.2" x14ac:dyDescent="0.3">
      <c r="A2" s="5" t="s">
        <v>16</v>
      </c>
      <c r="B2" s="5" t="s">
        <v>17</v>
      </c>
      <c r="C2" s="5" t="s">
        <v>18</v>
      </c>
    </row>
    <row r="3" spans="1:3" x14ac:dyDescent="0.25">
      <c r="A3" t="s">
        <v>19</v>
      </c>
      <c r="B3" s="1" t="str">
        <f>HYPERLINK("#2.1!A7", "2.1a")</f>
        <v>2.1a</v>
      </c>
      <c r="C3" t="s">
        <v>20</v>
      </c>
    </row>
    <row r="4" spans="1:3" x14ac:dyDescent="0.25">
      <c r="A4" t="s">
        <v>19</v>
      </c>
      <c r="B4" s="1" t="str">
        <f>HYPERLINK("#2.1!A19", "2.1b")</f>
        <v>2.1b</v>
      </c>
      <c r="C4" t="s">
        <v>21</v>
      </c>
    </row>
    <row r="5" spans="1:3" x14ac:dyDescent="0.25">
      <c r="A5" t="s">
        <v>22</v>
      </c>
      <c r="B5" s="1" t="str">
        <f>HYPERLINK("#2.2!A7", "2.2a")</f>
        <v>2.2a</v>
      </c>
      <c r="C5" t="s">
        <v>23</v>
      </c>
    </row>
    <row r="6" spans="1:3" x14ac:dyDescent="0.25">
      <c r="A6" t="s">
        <v>22</v>
      </c>
      <c r="B6" s="1" t="str">
        <f>HYPERLINK("#2.2!A19", "2.2b")</f>
        <v>2.2b</v>
      </c>
      <c r="C6" s="4" t="s">
        <v>24</v>
      </c>
    </row>
    <row r="7" spans="1:3" x14ac:dyDescent="0.25">
      <c r="A7" t="s">
        <v>25</v>
      </c>
      <c r="B7" s="1" t="str">
        <f>HYPERLINK("#2.3!A8", "2.3a")</f>
        <v>2.3a</v>
      </c>
      <c r="C7" s="4" t="s">
        <v>26</v>
      </c>
    </row>
    <row r="8" spans="1:3" x14ac:dyDescent="0.25">
      <c r="A8" t="s">
        <v>25</v>
      </c>
      <c r="B8" s="1" t="str">
        <f>HYPERLINK("#2.3!A21", "2.3b")</f>
        <v>2.3b</v>
      </c>
      <c r="C8" s="4" t="s">
        <v>27</v>
      </c>
    </row>
    <row r="9" spans="1:3" x14ac:dyDescent="0.25">
      <c r="A9" t="s">
        <v>25</v>
      </c>
      <c r="B9" s="1" t="str">
        <f>HYPERLINK("#2.3!A34", "2.3c")</f>
        <v>2.3c</v>
      </c>
      <c r="C9" s="4" t="s">
        <v>28</v>
      </c>
    </row>
    <row r="10" spans="1:3" x14ac:dyDescent="0.25">
      <c r="A10" t="s">
        <v>29</v>
      </c>
      <c r="B10" s="1" t="str">
        <f>HYPERLINK("#2.4!A9", "2.4a")</f>
        <v>2.4a</v>
      </c>
      <c r="C10" t="s">
        <v>30</v>
      </c>
    </row>
    <row r="11" spans="1:3" x14ac:dyDescent="0.25">
      <c r="A11" t="s">
        <v>29</v>
      </c>
      <c r="B11" s="1" t="str">
        <f>HYPERLINK("#2.4!A22", "2.4b")</f>
        <v>2.4b</v>
      </c>
      <c r="C11" t="s">
        <v>31</v>
      </c>
    </row>
    <row r="12" spans="1:3" x14ac:dyDescent="0.25">
      <c r="A12" t="s">
        <v>29</v>
      </c>
      <c r="B12" s="1" t="str">
        <f>HYPERLINK("#2.4!A35", "2.4c")</f>
        <v>2.4c</v>
      </c>
      <c r="C12" t="s">
        <v>32</v>
      </c>
    </row>
    <row r="13" spans="1:3" x14ac:dyDescent="0.25">
      <c r="A13" t="s">
        <v>33</v>
      </c>
      <c r="B13" s="1" t="str">
        <f>HYPERLINK("#2.5!A10", "2.5a")</f>
        <v>2.5a</v>
      </c>
      <c r="C13" t="s">
        <v>34</v>
      </c>
    </row>
    <row r="14" spans="1:3" x14ac:dyDescent="0.25">
      <c r="A14" t="s">
        <v>33</v>
      </c>
      <c r="B14" s="1" t="str">
        <f>HYPERLINK("#2.5!A23", "2.5b")</f>
        <v>2.5b</v>
      </c>
      <c r="C14" t="s">
        <v>35</v>
      </c>
    </row>
    <row r="15" spans="1:3" x14ac:dyDescent="0.25">
      <c r="A15" t="s">
        <v>33</v>
      </c>
      <c r="B15" s="1" t="str">
        <f>HYPERLINK("#2.5!A36", "2.5c")</f>
        <v>2.5c</v>
      </c>
      <c r="C15" t="s">
        <v>36</v>
      </c>
    </row>
    <row r="16" spans="1:3" x14ac:dyDescent="0.25">
      <c r="A16" t="s">
        <v>37</v>
      </c>
      <c r="B16" s="1" t="str">
        <f>HYPERLINK("#2.6!A10", "2.6a")</f>
        <v>2.6a</v>
      </c>
      <c r="C16" t="s">
        <v>38</v>
      </c>
    </row>
    <row r="17" spans="1:3" x14ac:dyDescent="0.25">
      <c r="A17" t="s">
        <v>37</v>
      </c>
      <c r="B17" s="1" t="str">
        <f>HYPERLINK("#2.6!A23", "2.6b")</f>
        <v>2.6b</v>
      </c>
      <c r="C17" t="s">
        <v>39</v>
      </c>
    </row>
    <row r="18" spans="1:3" x14ac:dyDescent="0.25">
      <c r="A18" t="s">
        <v>37</v>
      </c>
      <c r="B18" s="1" t="str">
        <f>HYPERLINK("#2.6!A36", "2.6c")</f>
        <v>2.6c</v>
      </c>
      <c r="C18" t="s">
        <v>40</v>
      </c>
    </row>
    <row r="19" spans="1:3" x14ac:dyDescent="0.25">
      <c r="A19" t="s">
        <v>41</v>
      </c>
      <c r="B19" s="1" t="str">
        <f>HYPERLINK("#2.7!A8", "2.7a")</f>
        <v>2.7a</v>
      </c>
      <c r="C19" t="s">
        <v>42</v>
      </c>
    </row>
    <row r="20" spans="1:3" x14ac:dyDescent="0.25">
      <c r="A20" t="s">
        <v>41</v>
      </c>
      <c r="B20" s="1" t="str">
        <f>HYPERLINK("#2.7!A21", "2.7b")</f>
        <v>2.7b</v>
      </c>
      <c r="C20" t="s">
        <v>43</v>
      </c>
    </row>
    <row r="21" spans="1:3" x14ac:dyDescent="0.25">
      <c r="A21" t="s">
        <v>41</v>
      </c>
      <c r="B21" s="1" t="str">
        <f>HYPERLINK("#2.7!A34", "2.7c")</f>
        <v>2.7c</v>
      </c>
      <c r="C21" t="s">
        <v>44</v>
      </c>
    </row>
    <row r="22" spans="1:3" x14ac:dyDescent="0.25">
      <c r="A22" t="s">
        <v>45</v>
      </c>
      <c r="B22" s="1" t="str">
        <f>HYPERLINK("#2.8!A9", "2.8a")</f>
        <v>2.8a</v>
      </c>
      <c r="C22" t="s">
        <v>46</v>
      </c>
    </row>
    <row r="23" spans="1:3" x14ac:dyDescent="0.25">
      <c r="A23" t="s">
        <v>45</v>
      </c>
      <c r="B23" s="1" t="str">
        <f>HYPERLINK("#2.8!A22", "2.8b")</f>
        <v>2.8b</v>
      </c>
      <c r="C23" t="s">
        <v>47</v>
      </c>
    </row>
    <row r="24" spans="1:3" x14ac:dyDescent="0.25">
      <c r="A24" t="s">
        <v>45</v>
      </c>
      <c r="B24" s="1" t="str">
        <f>HYPERLINK("#2.6!A35", "2.8c")</f>
        <v>2.8c</v>
      </c>
      <c r="C24" t="s">
        <v>48</v>
      </c>
    </row>
    <row r="25" spans="1:3" x14ac:dyDescent="0.25">
      <c r="A25" t="s">
        <v>49</v>
      </c>
      <c r="B25" s="1" t="str">
        <f>HYPERLINK("#2.9!A8", "2.9a")</f>
        <v>2.9a</v>
      </c>
      <c r="C25" t="s">
        <v>50</v>
      </c>
    </row>
    <row r="26" spans="1:3" x14ac:dyDescent="0.25">
      <c r="A26" t="s">
        <v>49</v>
      </c>
      <c r="B26" s="1" t="str">
        <f>HYPERLINK("#2.9!A21", "2.9b")</f>
        <v>2.9b</v>
      </c>
      <c r="C26" t="s">
        <v>51</v>
      </c>
    </row>
    <row r="27" spans="1:3" x14ac:dyDescent="0.25">
      <c r="A27" t="s">
        <v>49</v>
      </c>
      <c r="B27" s="1" t="str">
        <f>HYPERLINK("#2.9!A34", "2.9c")</f>
        <v>2.9c</v>
      </c>
      <c r="C27" t="s">
        <v>52</v>
      </c>
    </row>
    <row r="28" spans="1:3" x14ac:dyDescent="0.25">
      <c r="A28" t="s">
        <v>53</v>
      </c>
      <c r="B28" s="1" t="str">
        <f>HYPERLINK("#2.10!A8", "2.10a")</f>
        <v>2.10a</v>
      </c>
      <c r="C28" t="s">
        <v>54</v>
      </c>
    </row>
    <row r="29" spans="1:3" x14ac:dyDescent="0.25">
      <c r="A29" t="s">
        <v>53</v>
      </c>
      <c r="B29" s="1" t="str">
        <f>HYPERLINK("#2.10!A21", "2.10b")</f>
        <v>2.10b</v>
      </c>
      <c r="C29" t="s">
        <v>55</v>
      </c>
    </row>
    <row r="30" spans="1:3" x14ac:dyDescent="0.25">
      <c r="A30" t="s">
        <v>53</v>
      </c>
      <c r="B30" s="1" t="str">
        <f>HYPERLINK("#2.10!A34", "2.10c")</f>
        <v>2.10c</v>
      </c>
      <c r="C30" t="s">
        <v>56</v>
      </c>
    </row>
    <row r="31" spans="1:3" x14ac:dyDescent="0.25">
      <c r="A31" t="s">
        <v>57</v>
      </c>
      <c r="B31" s="1" t="str">
        <f>HYPERLINK("#2.11!A7", "2.11")</f>
        <v>2.11</v>
      </c>
      <c r="C31" t="s">
        <v>58</v>
      </c>
    </row>
    <row r="32" spans="1:3" x14ac:dyDescent="0.25">
      <c r="A32" t="s">
        <v>59</v>
      </c>
      <c r="B32" s="1" t="str">
        <f>HYPERLINK("#2.12!A8", "2.12")</f>
        <v>2.12</v>
      </c>
      <c r="C32" t="s">
        <v>60</v>
      </c>
    </row>
    <row r="33" spans="1:3" x14ac:dyDescent="0.25">
      <c r="A33" t="s">
        <v>61</v>
      </c>
      <c r="B33" s="1" t="str">
        <f>HYPERLINK("#2.48!A3", "2.48")</f>
        <v>2.48</v>
      </c>
      <c r="C33" t="s">
        <v>62</v>
      </c>
    </row>
    <row r="34" spans="1:3" x14ac:dyDescent="0.25">
      <c r="A34" t="s">
        <v>63</v>
      </c>
      <c r="B34" s="1" t="str">
        <f>HYPERLINK("#2.49!A3", "2.49")</f>
        <v>2.49</v>
      </c>
      <c r="C34" t="s">
        <v>64</v>
      </c>
    </row>
    <row r="35" spans="1:3" x14ac:dyDescent="0.25">
      <c r="A35" t="s">
        <v>65</v>
      </c>
      <c r="B35" s="1" t="str">
        <f>HYPERLINK("#Notes!A2", "Notes")</f>
        <v>Notes</v>
      </c>
      <c r="C35" t="s">
        <v>65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66</v>
      </c>
    </row>
    <row r="2" spans="1:29" x14ac:dyDescent="0.25">
      <c r="A2" t="s">
        <v>67</v>
      </c>
    </row>
    <row r="3" spans="1:29" ht="30" customHeight="1" x14ac:dyDescent="0.3">
      <c r="A3" s="3" t="s">
        <v>65</v>
      </c>
    </row>
    <row r="4" spans="1:29" x14ac:dyDescent="0.25">
      <c r="A4" t="s">
        <v>68</v>
      </c>
    </row>
    <row r="5" spans="1:29" x14ac:dyDescent="0.25">
      <c r="A5" t="s">
        <v>69</v>
      </c>
    </row>
    <row r="6" spans="1:29" ht="30" customHeight="1" x14ac:dyDescent="0.3">
      <c r="A6" s="3" t="s">
        <v>70</v>
      </c>
    </row>
    <row r="7" spans="1:29" ht="62.4" x14ac:dyDescent="0.3">
      <c r="A7" s="5" t="s">
        <v>72</v>
      </c>
      <c r="B7" s="6" t="s">
        <v>73</v>
      </c>
      <c r="C7" s="6" t="s">
        <v>74</v>
      </c>
      <c r="D7" s="6" t="s">
        <v>75</v>
      </c>
      <c r="E7" s="6" t="s">
        <v>76</v>
      </c>
      <c r="F7" s="6" t="s">
        <v>77</v>
      </c>
      <c r="G7" s="6" t="s">
        <v>78</v>
      </c>
      <c r="H7" s="6" t="s">
        <v>79</v>
      </c>
      <c r="I7" s="6" t="s">
        <v>80</v>
      </c>
      <c r="J7" s="6" t="s">
        <v>81</v>
      </c>
      <c r="K7" s="6" t="s">
        <v>82</v>
      </c>
      <c r="L7" s="6" t="s">
        <v>83</v>
      </c>
      <c r="M7" s="6" t="s">
        <v>84</v>
      </c>
      <c r="N7" s="6" t="s">
        <v>85</v>
      </c>
      <c r="O7" s="6" t="s">
        <v>86</v>
      </c>
      <c r="P7" s="6" t="s">
        <v>87</v>
      </c>
      <c r="Q7" s="6" t="s">
        <v>88</v>
      </c>
      <c r="R7" s="6" t="s">
        <v>89</v>
      </c>
      <c r="S7" s="6" t="s">
        <v>90</v>
      </c>
      <c r="T7" s="6" t="s">
        <v>91</v>
      </c>
      <c r="U7" s="6" t="s">
        <v>92</v>
      </c>
      <c r="V7" s="6" t="s">
        <v>93</v>
      </c>
      <c r="W7" s="6" t="s">
        <v>94</v>
      </c>
      <c r="X7" s="6" t="s">
        <v>95</v>
      </c>
      <c r="Y7" s="6" t="s">
        <v>96</v>
      </c>
      <c r="Z7" s="6" t="s">
        <v>97</v>
      </c>
      <c r="AA7" s="6" t="s">
        <v>98</v>
      </c>
      <c r="AB7" s="6" t="s">
        <v>99</v>
      </c>
      <c r="AC7" s="6" t="s">
        <v>100</v>
      </c>
    </row>
    <row r="8" spans="1:29" x14ac:dyDescent="0.25">
      <c r="A8" s="11" t="s">
        <v>101</v>
      </c>
      <c r="B8" s="7">
        <v>1479000</v>
      </c>
      <c r="C8" s="7">
        <v>855000</v>
      </c>
      <c r="D8" s="7">
        <v>828000</v>
      </c>
      <c r="E8" s="7">
        <v>28000</v>
      </c>
      <c r="F8" s="7">
        <v>624000</v>
      </c>
      <c r="G8" s="8">
        <v>57.841700547690401</v>
      </c>
      <c r="H8" s="8">
        <v>55.979109471383403</v>
      </c>
      <c r="I8" s="8">
        <v>3.2201526903089999</v>
      </c>
      <c r="J8" s="8">
        <v>42.158299452309599</v>
      </c>
      <c r="K8" s="7">
        <v>723000</v>
      </c>
      <c r="L8" s="7">
        <v>445000</v>
      </c>
      <c r="M8" s="7">
        <v>426000</v>
      </c>
      <c r="N8" s="7">
        <v>19000</v>
      </c>
      <c r="O8" s="7">
        <v>278000</v>
      </c>
      <c r="P8" s="8">
        <v>61.574956025627998</v>
      </c>
      <c r="Q8" s="8">
        <v>58.996578455060202</v>
      </c>
      <c r="R8" s="8">
        <v>4.1873802873600896</v>
      </c>
      <c r="S8" s="8">
        <v>38.425043974372002</v>
      </c>
      <c r="T8" s="7">
        <v>756000</v>
      </c>
      <c r="U8" s="7">
        <v>410000</v>
      </c>
      <c r="V8" s="7">
        <v>401000</v>
      </c>
      <c r="W8" s="7">
        <v>9000</v>
      </c>
      <c r="X8" s="7">
        <v>346000</v>
      </c>
      <c r="Y8" s="8">
        <v>54.272337539434602</v>
      </c>
      <c r="Z8" s="8">
        <v>53.094109440567202</v>
      </c>
      <c r="AA8" s="8">
        <v>2.1709551353141801</v>
      </c>
      <c r="AB8" s="8">
        <v>45.727662460565398</v>
      </c>
      <c r="AC8" s="7"/>
    </row>
    <row r="9" spans="1:29" x14ac:dyDescent="0.25">
      <c r="A9" s="11" t="s">
        <v>102</v>
      </c>
      <c r="B9" s="7">
        <v>1480000</v>
      </c>
      <c r="C9" s="7">
        <v>875000</v>
      </c>
      <c r="D9" s="7">
        <v>852000</v>
      </c>
      <c r="E9" s="7">
        <v>23000</v>
      </c>
      <c r="F9" s="7">
        <v>606000</v>
      </c>
      <c r="G9" s="8">
        <v>59.0854496012103</v>
      </c>
      <c r="H9" s="8">
        <v>57.527009475000398</v>
      </c>
      <c r="I9" s="8">
        <v>2.6376039054087599</v>
      </c>
      <c r="J9" s="8">
        <v>40.9145503987897</v>
      </c>
      <c r="K9" s="7">
        <v>723000</v>
      </c>
      <c r="L9" s="7">
        <v>458000</v>
      </c>
      <c r="M9" s="7">
        <v>444000</v>
      </c>
      <c r="N9" s="7">
        <v>14000</v>
      </c>
      <c r="O9" s="7">
        <v>266000</v>
      </c>
      <c r="P9" s="8">
        <v>63.2900774383331</v>
      </c>
      <c r="Q9" s="8">
        <v>61.396717992732498</v>
      </c>
      <c r="R9" s="8">
        <v>2.99155811184681</v>
      </c>
      <c r="S9" s="8">
        <v>36.7099225616669</v>
      </c>
      <c r="T9" s="7">
        <v>757000</v>
      </c>
      <c r="U9" s="7">
        <v>417000</v>
      </c>
      <c r="V9" s="7">
        <v>407000</v>
      </c>
      <c r="W9" s="7">
        <v>9000</v>
      </c>
      <c r="X9" s="7">
        <v>340000</v>
      </c>
      <c r="Y9" s="8">
        <v>55.0657422266613</v>
      </c>
      <c r="Z9" s="8">
        <v>53.827491594072598</v>
      </c>
      <c r="AA9" s="8">
        <v>2.2486769133008102</v>
      </c>
      <c r="AB9" s="8">
        <v>44.9342577733387</v>
      </c>
      <c r="AC9" s="7"/>
    </row>
    <row r="10" spans="1:29" x14ac:dyDescent="0.25">
      <c r="A10" s="11" t="s">
        <v>103</v>
      </c>
      <c r="B10" s="7">
        <v>1484000</v>
      </c>
      <c r="C10" s="7">
        <v>876000</v>
      </c>
      <c r="D10" s="7">
        <v>850000</v>
      </c>
      <c r="E10" s="7">
        <v>26000</v>
      </c>
      <c r="F10" s="7">
        <v>608000</v>
      </c>
      <c r="G10" s="8">
        <v>59.046784417514502</v>
      </c>
      <c r="H10" s="8">
        <v>57.325294713426999</v>
      </c>
      <c r="I10" s="8">
        <v>2.9154673214970401</v>
      </c>
      <c r="J10" s="8">
        <v>40.953215582485498</v>
      </c>
      <c r="K10" s="7">
        <v>725000</v>
      </c>
      <c r="L10" s="7">
        <v>462000</v>
      </c>
      <c r="M10" s="7">
        <v>446000</v>
      </c>
      <c r="N10" s="7">
        <v>16000</v>
      </c>
      <c r="O10" s="7">
        <v>263000</v>
      </c>
      <c r="P10" s="8">
        <v>63.756084114770303</v>
      </c>
      <c r="Q10" s="8">
        <v>61.549074556700504</v>
      </c>
      <c r="R10" s="8">
        <v>3.4616454079846699</v>
      </c>
      <c r="S10" s="8">
        <v>36.243915885229796</v>
      </c>
      <c r="T10" s="7">
        <v>758000</v>
      </c>
      <c r="U10" s="7">
        <v>414000</v>
      </c>
      <c r="V10" s="7">
        <v>404000</v>
      </c>
      <c r="W10" s="7">
        <v>10000</v>
      </c>
      <c r="X10" s="7">
        <v>345000</v>
      </c>
      <c r="Y10" s="8">
        <v>54.544510240244797</v>
      </c>
      <c r="Z10" s="8">
        <v>53.287196452251699</v>
      </c>
      <c r="AA10" s="8">
        <v>2.30511518474581</v>
      </c>
      <c r="AB10" s="8">
        <v>45.455489759755203</v>
      </c>
      <c r="AC10" s="7"/>
    </row>
    <row r="11" spans="1:29" x14ac:dyDescent="0.25">
      <c r="A11" s="11" t="s">
        <v>104</v>
      </c>
      <c r="B11" s="7">
        <v>1499000</v>
      </c>
      <c r="C11" s="7">
        <v>883000</v>
      </c>
      <c r="D11" s="7">
        <v>857000</v>
      </c>
      <c r="E11" s="7">
        <v>26000</v>
      </c>
      <c r="F11" s="7">
        <v>616000</v>
      </c>
      <c r="G11" s="8">
        <v>58.925228310481302</v>
      </c>
      <c r="H11" s="8">
        <v>57.198683771832101</v>
      </c>
      <c r="I11" s="8">
        <v>2.9300599898431399</v>
      </c>
      <c r="J11" s="8">
        <v>41.074771689518698</v>
      </c>
      <c r="K11" s="7">
        <v>731000</v>
      </c>
      <c r="L11" s="7">
        <v>465000</v>
      </c>
      <c r="M11" s="7">
        <v>446000</v>
      </c>
      <c r="N11" s="7">
        <v>19000</v>
      </c>
      <c r="O11" s="7">
        <v>266000</v>
      </c>
      <c r="P11" s="8">
        <v>63.610627272833099</v>
      </c>
      <c r="Q11" s="8">
        <v>61.009890139248299</v>
      </c>
      <c r="R11" s="8">
        <v>4.0885261552757699</v>
      </c>
      <c r="S11" s="8">
        <v>36.389372727166901</v>
      </c>
      <c r="T11" s="7">
        <v>768000</v>
      </c>
      <c r="U11" s="7">
        <v>418000</v>
      </c>
      <c r="V11" s="7">
        <v>411000</v>
      </c>
      <c r="W11" s="9">
        <v>7000</v>
      </c>
      <c r="X11" s="7">
        <v>350000</v>
      </c>
      <c r="Y11" s="8">
        <v>54.461408504070903</v>
      </c>
      <c r="Z11" s="8">
        <v>53.567714753849003</v>
      </c>
      <c r="AA11" s="10">
        <v>1.64096701640591</v>
      </c>
      <c r="AB11" s="8">
        <v>45.538591495929097</v>
      </c>
      <c r="AC11" s="7" t="s">
        <v>105</v>
      </c>
    </row>
    <row r="12" spans="1:29" x14ac:dyDescent="0.25">
      <c r="A12" s="11" t="s">
        <v>106</v>
      </c>
      <c r="B12" s="7">
        <v>1501000</v>
      </c>
      <c r="C12" s="7">
        <v>886000</v>
      </c>
      <c r="D12" s="7">
        <v>865000</v>
      </c>
      <c r="E12" s="7">
        <v>21000</v>
      </c>
      <c r="F12" s="7">
        <v>615000</v>
      </c>
      <c r="G12" s="8">
        <v>59.010036535055498</v>
      </c>
      <c r="H12" s="8">
        <v>57.6324857596667</v>
      </c>
      <c r="I12" s="8">
        <v>2.3344347102215801</v>
      </c>
      <c r="J12" s="8">
        <v>40.989963464944502</v>
      </c>
      <c r="K12" s="7">
        <v>732000</v>
      </c>
      <c r="L12" s="7">
        <v>467000</v>
      </c>
      <c r="M12" s="7">
        <v>453000</v>
      </c>
      <c r="N12" s="7">
        <v>15000</v>
      </c>
      <c r="O12" s="7">
        <v>265000</v>
      </c>
      <c r="P12" s="8">
        <v>63.803384714150702</v>
      </c>
      <c r="Q12" s="8">
        <v>61.798124419590998</v>
      </c>
      <c r="R12" s="8">
        <v>3.14287447843643</v>
      </c>
      <c r="S12" s="8">
        <v>36.196615285849298</v>
      </c>
      <c r="T12" s="7">
        <v>769000</v>
      </c>
      <c r="U12" s="7">
        <v>418000</v>
      </c>
      <c r="V12" s="7">
        <v>412000</v>
      </c>
      <c r="W12" s="9">
        <v>6000</v>
      </c>
      <c r="X12" s="7">
        <v>350000</v>
      </c>
      <c r="Y12" s="8">
        <v>54.442014583491897</v>
      </c>
      <c r="Z12" s="8">
        <v>53.662665890581401</v>
      </c>
      <c r="AA12" s="10">
        <v>1.43152067180638</v>
      </c>
      <c r="AB12" s="8">
        <v>45.557985416508103</v>
      </c>
      <c r="AC12" s="7" t="s">
        <v>105</v>
      </c>
    </row>
    <row r="13" spans="1:29" x14ac:dyDescent="0.25">
      <c r="A13" s="11" t="s">
        <v>107</v>
      </c>
      <c r="B13" s="7">
        <v>1503000</v>
      </c>
      <c r="C13" s="7">
        <v>894000</v>
      </c>
      <c r="D13" s="7">
        <v>873000</v>
      </c>
      <c r="E13" s="7">
        <v>21000</v>
      </c>
      <c r="F13" s="7">
        <v>608000</v>
      </c>
      <c r="G13" s="8">
        <v>59.517721526574803</v>
      </c>
      <c r="H13" s="8">
        <v>58.109286269962602</v>
      </c>
      <c r="I13" s="8">
        <v>2.3664132639608502</v>
      </c>
      <c r="J13" s="8">
        <v>40.482278473425197</v>
      </c>
      <c r="K13" s="7">
        <v>734000</v>
      </c>
      <c r="L13" s="7">
        <v>468000</v>
      </c>
      <c r="M13" s="7">
        <v>454000</v>
      </c>
      <c r="N13" s="7">
        <v>14000</v>
      </c>
      <c r="O13" s="7">
        <v>265000</v>
      </c>
      <c r="P13" s="8">
        <v>63.847437995758497</v>
      </c>
      <c r="Q13" s="8">
        <v>61.909945644604399</v>
      </c>
      <c r="R13" s="8">
        <v>3.0345655393139799</v>
      </c>
      <c r="S13" s="8">
        <v>36.152562004241503</v>
      </c>
      <c r="T13" s="7">
        <v>769000</v>
      </c>
      <c r="U13" s="7">
        <v>426000</v>
      </c>
      <c r="V13" s="7">
        <v>419000</v>
      </c>
      <c r="W13" s="9">
        <v>7000</v>
      </c>
      <c r="X13" s="7">
        <v>343000</v>
      </c>
      <c r="Y13" s="8">
        <v>55.389570575417899</v>
      </c>
      <c r="Z13" s="8">
        <v>54.4855627018907</v>
      </c>
      <c r="AA13" s="10">
        <v>1.63209041726796</v>
      </c>
      <c r="AB13" s="8">
        <v>44.610429424582101</v>
      </c>
      <c r="AC13" s="7" t="s">
        <v>105</v>
      </c>
    </row>
    <row r="14" spans="1:29" x14ac:dyDescent="0.25">
      <c r="A14" s="11" t="s">
        <v>108</v>
      </c>
      <c r="B14" s="7">
        <v>1505000</v>
      </c>
      <c r="C14" s="7">
        <v>874000</v>
      </c>
      <c r="D14" s="7">
        <v>851000</v>
      </c>
      <c r="E14" s="7">
        <v>23000</v>
      </c>
      <c r="F14" s="7">
        <v>630000</v>
      </c>
      <c r="G14" s="8">
        <v>58.106820449862497</v>
      </c>
      <c r="H14" s="8">
        <v>56.551077969580099</v>
      </c>
      <c r="I14" s="8">
        <v>2.67738359841037</v>
      </c>
      <c r="J14" s="8">
        <v>41.893179550137503</v>
      </c>
      <c r="K14" s="7">
        <v>735000</v>
      </c>
      <c r="L14" s="7">
        <v>462000</v>
      </c>
      <c r="M14" s="7">
        <v>445000</v>
      </c>
      <c r="N14" s="7">
        <v>17000</v>
      </c>
      <c r="O14" s="7">
        <v>273000</v>
      </c>
      <c r="P14" s="8">
        <v>62.870225876640397</v>
      </c>
      <c r="Q14" s="8">
        <v>60.593675796860197</v>
      </c>
      <c r="R14" s="8">
        <v>3.6210305403500298</v>
      </c>
      <c r="S14" s="8">
        <v>37.129774123359603</v>
      </c>
      <c r="T14" s="7">
        <v>770000</v>
      </c>
      <c r="U14" s="7">
        <v>413000</v>
      </c>
      <c r="V14" s="7">
        <v>406000</v>
      </c>
      <c r="W14" s="9">
        <v>7000</v>
      </c>
      <c r="X14" s="7">
        <v>358000</v>
      </c>
      <c r="Y14" s="8">
        <v>53.5625130197621</v>
      </c>
      <c r="Z14" s="8">
        <v>52.694423812001197</v>
      </c>
      <c r="AA14" s="10">
        <v>1.62070291108362</v>
      </c>
      <c r="AB14" s="8">
        <v>46.4374869802379</v>
      </c>
      <c r="AC14" s="7" t="s">
        <v>105</v>
      </c>
    </row>
    <row r="15" spans="1:29" x14ac:dyDescent="0.25">
      <c r="A15" s="11" t="s">
        <v>109</v>
      </c>
      <c r="B15" s="7">
        <v>1507000</v>
      </c>
      <c r="C15" s="7">
        <v>883000</v>
      </c>
      <c r="D15" s="7">
        <v>863000</v>
      </c>
      <c r="E15" s="7">
        <v>20000</v>
      </c>
      <c r="F15" s="7">
        <v>624000</v>
      </c>
      <c r="G15" s="8">
        <v>58.582195023936102</v>
      </c>
      <c r="H15" s="8">
        <v>57.274388532444704</v>
      </c>
      <c r="I15" s="8">
        <v>2.2324299916672201</v>
      </c>
      <c r="J15" s="8">
        <v>41.417804976063898</v>
      </c>
      <c r="K15" s="7">
        <v>736000</v>
      </c>
      <c r="L15" s="7">
        <v>468000</v>
      </c>
      <c r="M15" s="7">
        <v>456000</v>
      </c>
      <c r="N15" s="7">
        <v>12000</v>
      </c>
      <c r="O15" s="7">
        <v>268000</v>
      </c>
      <c r="P15" s="8">
        <v>63.5818013968115</v>
      </c>
      <c r="Q15" s="8">
        <v>61.982971066099402</v>
      </c>
      <c r="R15" s="8">
        <v>2.5146037004107198</v>
      </c>
      <c r="S15" s="8">
        <v>36.4181986031885</v>
      </c>
      <c r="T15" s="7">
        <v>771000</v>
      </c>
      <c r="U15" s="7">
        <v>415000</v>
      </c>
      <c r="V15" s="7">
        <v>407000</v>
      </c>
      <c r="W15" s="9">
        <v>8000</v>
      </c>
      <c r="X15" s="7">
        <v>356000</v>
      </c>
      <c r="Y15" s="8">
        <v>53.810260735714898</v>
      </c>
      <c r="Z15" s="8">
        <v>52.780225439292401</v>
      </c>
      <c r="AA15" s="10">
        <v>1.9141986720367701</v>
      </c>
      <c r="AB15" s="8">
        <v>46.189739264285102</v>
      </c>
      <c r="AC15" s="7" t="s">
        <v>105</v>
      </c>
    </row>
    <row r="16" spans="1:29" x14ac:dyDescent="0.25">
      <c r="A16" s="11" t="s">
        <v>110</v>
      </c>
      <c r="B16" s="7">
        <v>1510000</v>
      </c>
      <c r="C16" s="7">
        <v>893000</v>
      </c>
      <c r="D16" s="7">
        <v>872000</v>
      </c>
      <c r="E16" s="7">
        <v>21000</v>
      </c>
      <c r="F16" s="7">
        <v>617000</v>
      </c>
      <c r="G16" s="8">
        <v>59.142085265986701</v>
      </c>
      <c r="H16" s="8">
        <v>57.776176570762402</v>
      </c>
      <c r="I16" s="8">
        <v>2.3095375976029202</v>
      </c>
      <c r="J16" s="8">
        <v>40.857914734013299</v>
      </c>
      <c r="K16" s="7">
        <v>737000</v>
      </c>
      <c r="L16" s="7">
        <v>468000</v>
      </c>
      <c r="M16" s="7">
        <v>454000</v>
      </c>
      <c r="N16" s="7">
        <v>14000</v>
      </c>
      <c r="O16" s="7">
        <v>270000</v>
      </c>
      <c r="P16" s="8">
        <v>63.437360143837999</v>
      </c>
      <c r="Q16" s="8">
        <v>61.598715873320302</v>
      </c>
      <c r="R16" s="8">
        <v>2.8983618901366102</v>
      </c>
      <c r="S16" s="8">
        <v>36.562639856162001</v>
      </c>
      <c r="T16" s="7">
        <v>772000</v>
      </c>
      <c r="U16" s="7">
        <v>425000</v>
      </c>
      <c r="V16" s="7">
        <v>418000</v>
      </c>
      <c r="W16" s="9">
        <v>7000</v>
      </c>
      <c r="X16" s="7">
        <v>347000</v>
      </c>
      <c r="Y16" s="8">
        <v>55.041376271478903</v>
      </c>
      <c r="Z16" s="8">
        <v>54.126789338134202</v>
      </c>
      <c r="AA16" s="10">
        <v>1.66163529202772</v>
      </c>
      <c r="AB16" s="8">
        <v>44.958623728521097</v>
      </c>
      <c r="AC16" s="7" t="s">
        <v>105</v>
      </c>
    </row>
    <row r="17" spans="1:29" x14ac:dyDescent="0.25">
      <c r="A17" s="11" t="s">
        <v>111</v>
      </c>
      <c r="B17" s="7">
        <v>2000</v>
      </c>
      <c r="C17" s="7">
        <v>10000</v>
      </c>
      <c r="D17" s="7">
        <v>9000</v>
      </c>
      <c r="E17" s="7">
        <v>1000</v>
      </c>
      <c r="F17" s="7">
        <v>-7000</v>
      </c>
      <c r="G17" s="8">
        <v>0.55989024205064897</v>
      </c>
      <c r="H17" s="8">
        <v>0.50178803831764895</v>
      </c>
      <c r="I17" s="8">
        <v>7.7107605935700999E-2</v>
      </c>
      <c r="J17" s="8">
        <v>-0.55989024205066296</v>
      </c>
      <c r="K17" s="7">
        <v>1000</v>
      </c>
      <c r="L17" s="7">
        <v>0</v>
      </c>
      <c r="M17" s="7">
        <v>-2000</v>
      </c>
      <c r="N17" s="7">
        <v>2000</v>
      </c>
      <c r="O17" s="7">
        <v>2000</v>
      </c>
      <c r="P17" s="8">
        <v>-0.144441252973422</v>
      </c>
      <c r="Q17" s="8">
        <v>-0.38425519277910802</v>
      </c>
      <c r="R17" s="8">
        <v>0.38375818972589298</v>
      </c>
      <c r="S17" s="8">
        <v>0.144441252973422</v>
      </c>
      <c r="T17" s="7">
        <v>1000</v>
      </c>
      <c r="U17" s="7">
        <v>10000</v>
      </c>
      <c r="V17" s="7">
        <v>11000</v>
      </c>
      <c r="W17" s="9">
        <v>-1000</v>
      </c>
      <c r="X17" s="7">
        <v>-9000</v>
      </c>
      <c r="Y17" s="8">
        <v>1.23111553576396</v>
      </c>
      <c r="Z17" s="8">
        <v>1.34656389884189</v>
      </c>
      <c r="AA17" s="10">
        <v>-0.25256338000905398</v>
      </c>
      <c r="AB17" s="8">
        <v>-1.23111553576398</v>
      </c>
      <c r="AC17" s="7" t="s">
        <v>105</v>
      </c>
    </row>
    <row r="18" spans="1:29" x14ac:dyDescent="0.25">
      <c r="A18" s="11" t="s">
        <v>113</v>
      </c>
      <c r="B18" s="7">
        <v>9000</v>
      </c>
      <c r="C18" s="7">
        <v>7000</v>
      </c>
      <c r="D18" s="7">
        <v>7000</v>
      </c>
      <c r="E18" s="7">
        <v>0</v>
      </c>
      <c r="F18" s="7">
        <v>2000</v>
      </c>
      <c r="G18" s="8">
        <v>0.132048730931245</v>
      </c>
      <c r="H18" s="8">
        <v>0.143690811095667</v>
      </c>
      <c r="I18" s="8">
        <v>-2.4897112618660799E-2</v>
      </c>
      <c r="J18" s="8">
        <v>-0.13204873093125299</v>
      </c>
      <c r="K18" s="7">
        <v>5000</v>
      </c>
      <c r="L18" s="7">
        <v>0</v>
      </c>
      <c r="M18" s="7">
        <v>2000</v>
      </c>
      <c r="N18" s="7">
        <v>-1000</v>
      </c>
      <c r="O18" s="7">
        <v>5000</v>
      </c>
      <c r="P18" s="8">
        <v>-0.36602457031260399</v>
      </c>
      <c r="Q18" s="8">
        <v>-0.199408546270682</v>
      </c>
      <c r="R18" s="8">
        <v>-0.244512588299824</v>
      </c>
      <c r="S18" s="8">
        <v>0.36602457031261798</v>
      </c>
      <c r="T18" s="7">
        <v>4000</v>
      </c>
      <c r="U18" s="7">
        <v>7000</v>
      </c>
      <c r="V18" s="7">
        <v>6000</v>
      </c>
      <c r="W18" s="9">
        <v>1000</v>
      </c>
      <c r="X18" s="7">
        <v>-3000</v>
      </c>
      <c r="Y18" s="8">
        <v>0.59936168798699196</v>
      </c>
      <c r="Z18" s="8">
        <v>0.464123447552858</v>
      </c>
      <c r="AA18" s="10">
        <v>0.230114620221337</v>
      </c>
      <c r="AB18" s="8">
        <v>-0.59936168798699896</v>
      </c>
      <c r="AC18" s="7" t="s">
        <v>105</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71</v>
      </c>
    </row>
    <row r="21" spans="1:29" ht="62.4" x14ac:dyDescent="0.3">
      <c r="A21" s="5" t="s">
        <v>72</v>
      </c>
      <c r="B21" s="6" t="s">
        <v>114</v>
      </c>
      <c r="C21" s="6" t="s">
        <v>74</v>
      </c>
      <c r="D21" s="6" t="s">
        <v>75</v>
      </c>
      <c r="E21" s="6" t="s">
        <v>76</v>
      </c>
      <c r="F21" s="6" t="s">
        <v>77</v>
      </c>
      <c r="G21" s="6" t="s">
        <v>78</v>
      </c>
      <c r="H21" s="6" t="s">
        <v>79</v>
      </c>
      <c r="I21" s="6" t="s">
        <v>80</v>
      </c>
      <c r="J21" s="6" t="s">
        <v>81</v>
      </c>
      <c r="K21" s="6" t="s">
        <v>82</v>
      </c>
      <c r="L21" s="6" t="s">
        <v>83</v>
      </c>
      <c r="M21" s="6" t="s">
        <v>84</v>
      </c>
      <c r="N21" s="6" t="s">
        <v>85</v>
      </c>
      <c r="O21" s="6" t="s">
        <v>86</v>
      </c>
      <c r="P21" s="6" t="s">
        <v>87</v>
      </c>
      <c r="Q21" s="6" t="s">
        <v>88</v>
      </c>
      <c r="R21" s="6" t="s">
        <v>89</v>
      </c>
      <c r="S21" s="6" t="s">
        <v>90</v>
      </c>
      <c r="T21" s="6" t="s">
        <v>91</v>
      </c>
      <c r="U21" s="6" t="s">
        <v>92</v>
      </c>
      <c r="V21" s="6" t="s">
        <v>93</v>
      </c>
      <c r="W21" s="6" t="s">
        <v>94</v>
      </c>
      <c r="X21" s="6" t="s">
        <v>95</v>
      </c>
      <c r="Y21" s="6" t="s">
        <v>96</v>
      </c>
      <c r="Z21" s="6" t="s">
        <v>97</v>
      </c>
      <c r="AA21" s="6" t="s">
        <v>98</v>
      </c>
      <c r="AB21" s="6" t="s">
        <v>99</v>
      </c>
      <c r="AC21" s="6" t="s">
        <v>100</v>
      </c>
    </row>
    <row r="22" spans="1:29" x14ac:dyDescent="0.25">
      <c r="A22" s="11" t="s">
        <v>101</v>
      </c>
      <c r="B22" s="7">
        <v>1165000</v>
      </c>
      <c r="C22" s="7">
        <v>828000</v>
      </c>
      <c r="D22" s="7">
        <v>801000</v>
      </c>
      <c r="E22" s="7">
        <v>27000</v>
      </c>
      <c r="F22" s="7">
        <v>337000</v>
      </c>
      <c r="G22" s="8">
        <v>71.089736552241902</v>
      </c>
      <c r="H22" s="8">
        <v>68.748695988292894</v>
      </c>
      <c r="I22" s="8">
        <v>3.2930781256006401</v>
      </c>
      <c r="J22" s="8">
        <v>28.910263447758101</v>
      </c>
      <c r="K22" s="7">
        <v>577000</v>
      </c>
      <c r="L22" s="7">
        <v>429000</v>
      </c>
      <c r="M22" s="7">
        <v>411000</v>
      </c>
      <c r="N22" s="7">
        <v>18000</v>
      </c>
      <c r="O22" s="7">
        <v>148000</v>
      </c>
      <c r="P22" s="8">
        <v>74.359514843214399</v>
      </c>
      <c r="Q22" s="8">
        <v>71.173513255052299</v>
      </c>
      <c r="R22" s="8">
        <v>4.2845916825569699</v>
      </c>
      <c r="S22" s="8">
        <v>25.640485156785601</v>
      </c>
      <c r="T22" s="7">
        <v>588000</v>
      </c>
      <c r="U22" s="7">
        <v>399000</v>
      </c>
      <c r="V22" s="7">
        <v>391000</v>
      </c>
      <c r="W22" s="7">
        <v>9000</v>
      </c>
      <c r="X22" s="7">
        <v>189000</v>
      </c>
      <c r="Y22" s="8">
        <v>67.884939547082794</v>
      </c>
      <c r="Z22" s="8">
        <v>66.372067843190905</v>
      </c>
      <c r="AA22" s="8">
        <v>2.2285822363332999</v>
      </c>
      <c r="AB22" s="8">
        <v>32.115060452917199</v>
      </c>
      <c r="AC22" s="7"/>
    </row>
    <row r="23" spans="1:29" x14ac:dyDescent="0.25">
      <c r="A23" s="11" t="s">
        <v>102</v>
      </c>
      <c r="B23" s="7">
        <v>1166000</v>
      </c>
      <c r="C23" s="7">
        <v>842000</v>
      </c>
      <c r="D23" s="7">
        <v>819000</v>
      </c>
      <c r="E23" s="7">
        <v>23000</v>
      </c>
      <c r="F23" s="7">
        <v>325000</v>
      </c>
      <c r="G23" s="8">
        <v>72.171471401585293</v>
      </c>
      <c r="H23" s="8">
        <v>70.227163309329001</v>
      </c>
      <c r="I23" s="8">
        <v>2.6940119890829899</v>
      </c>
      <c r="J23" s="8">
        <v>27.8285285984147</v>
      </c>
      <c r="K23" s="7">
        <v>577000</v>
      </c>
      <c r="L23" s="7">
        <v>437000</v>
      </c>
      <c r="M23" s="7">
        <v>424000</v>
      </c>
      <c r="N23" s="7">
        <v>13000</v>
      </c>
      <c r="O23" s="7">
        <v>140000</v>
      </c>
      <c r="P23" s="8">
        <v>75.784083014510301</v>
      </c>
      <c r="Q23" s="8">
        <v>73.450479550348604</v>
      </c>
      <c r="R23" s="8">
        <v>3.0792791458792599</v>
      </c>
      <c r="S23" s="8">
        <v>24.215916985489699</v>
      </c>
      <c r="T23" s="7">
        <v>589000</v>
      </c>
      <c r="U23" s="7">
        <v>404000</v>
      </c>
      <c r="V23" s="7">
        <v>395000</v>
      </c>
      <c r="W23" s="7">
        <v>9000</v>
      </c>
      <c r="X23" s="7">
        <v>185000</v>
      </c>
      <c r="Y23" s="8">
        <v>68.631000516206399</v>
      </c>
      <c r="Z23" s="8">
        <v>67.068213904175707</v>
      </c>
      <c r="AA23" s="8">
        <v>2.2770855739770499</v>
      </c>
      <c r="AB23" s="8">
        <v>31.368999483793601</v>
      </c>
      <c r="AC23" s="7"/>
    </row>
    <row r="24" spans="1:29" x14ac:dyDescent="0.25">
      <c r="A24" s="11" t="s">
        <v>103</v>
      </c>
      <c r="B24" s="7">
        <v>1169000</v>
      </c>
      <c r="C24" s="7">
        <v>839000</v>
      </c>
      <c r="D24" s="7">
        <v>814000</v>
      </c>
      <c r="E24" s="7">
        <v>25000</v>
      </c>
      <c r="F24" s="7">
        <v>330000</v>
      </c>
      <c r="G24" s="8">
        <v>71.774958217893001</v>
      </c>
      <c r="H24" s="8">
        <v>69.603192014086602</v>
      </c>
      <c r="I24" s="8">
        <v>3.0257993285254599</v>
      </c>
      <c r="J24" s="8">
        <v>28.225041782106999</v>
      </c>
      <c r="K24" s="7">
        <v>579000</v>
      </c>
      <c r="L24" s="7">
        <v>438000</v>
      </c>
      <c r="M24" s="7">
        <v>422000</v>
      </c>
      <c r="N24" s="7">
        <v>16000</v>
      </c>
      <c r="O24" s="7">
        <v>140000</v>
      </c>
      <c r="P24" s="8">
        <v>75.715953921662603</v>
      </c>
      <c r="Q24" s="8">
        <v>72.969373211680306</v>
      </c>
      <c r="R24" s="8">
        <v>3.62747950428518</v>
      </c>
      <c r="S24" s="8">
        <v>24.284046078337401</v>
      </c>
      <c r="T24" s="7">
        <v>590000</v>
      </c>
      <c r="U24" s="7">
        <v>401000</v>
      </c>
      <c r="V24" s="7">
        <v>391000</v>
      </c>
      <c r="W24" s="7">
        <v>9000</v>
      </c>
      <c r="X24" s="7">
        <v>189000</v>
      </c>
      <c r="Y24" s="8">
        <v>67.912600170958598</v>
      </c>
      <c r="Z24" s="8">
        <v>66.304178766361005</v>
      </c>
      <c r="AA24" s="8">
        <v>2.36836964060962</v>
      </c>
      <c r="AB24" s="8">
        <v>32.087399829041402</v>
      </c>
      <c r="AC24" s="7"/>
    </row>
    <row r="25" spans="1:29" x14ac:dyDescent="0.25">
      <c r="A25" s="11" t="s">
        <v>104</v>
      </c>
      <c r="B25" s="7">
        <v>1176000</v>
      </c>
      <c r="C25" s="7">
        <v>854000</v>
      </c>
      <c r="D25" s="7">
        <v>828000</v>
      </c>
      <c r="E25" s="7">
        <v>26000</v>
      </c>
      <c r="F25" s="7">
        <v>323000</v>
      </c>
      <c r="G25" s="8">
        <v>72.580189927508698</v>
      </c>
      <c r="H25" s="8">
        <v>70.389672299481205</v>
      </c>
      <c r="I25" s="8">
        <v>3.0180654393649</v>
      </c>
      <c r="J25" s="8">
        <v>27.419810072491298</v>
      </c>
      <c r="K25" s="7">
        <v>580000</v>
      </c>
      <c r="L25" s="7">
        <v>449000</v>
      </c>
      <c r="M25" s="7">
        <v>430000</v>
      </c>
      <c r="N25" s="7">
        <v>19000</v>
      </c>
      <c r="O25" s="7">
        <v>131000</v>
      </c>
      <c r="P25" s="8">
        <v>77.382530937106495</v>
      </c>
      <c r="Q25" s="8">
        <v>74.129505592492094</v>
      </c>
      <c r="R25" s="8">
        <v>4.2038239189389701</v>
      </c>
      <c r="S25" s="8">
        <v>22.617469062893498</v>
      </c>
      <c r="T25" s="7">
        <v>596000</v>
      </c>
      <c r="U25" s="7">
        <v>405000</v>
      </c>
      <c r="V25" s="7">
        <v>398000</v>
      </c>
      <c r="W25" s="9">
        <v>7000</v>
      </c>
      <c r="X25" s="7">
        <v>191000</v>
      </c>
      <c r="Y25" s="8">
        <v>67.908762476500996</v>
      </c>
      <c r="Z25" s="8">
        <v>66.751788219144501</v>
      </c>
      <c r="AA25" s="10">
        <v>1.7037186589239699</v>
      </c>
      <c r="AB25" s="8">
        <v>32.091237523498997</v>
      </c>
      <c r="AC25" s="7" t="s">
        <v>105</v>
      </c>
    </row>
    <row r="26" spans="1:29" x14ac:dyDescent="0.25">
      <c r="A26" s="11" t="s">
        <v>106</v>
      </c>
      <c r="B26" s="7">
        <v>1177000</v>
      </c>
      <c r="C26" s="7">
        <v>853000</v>
      </c>
      <c r="D26" s="7">
        <v>832000</v>
      </c>
      <c r="E26" s="7">
        <v>20000</v>
      </c>
      <c r="F26" s="7">
        <v>324000</v>
      </c>
      <c r="G26" s="8">
        <v>72.466330056701096</v>
      </c>
      <c r="H26" s="8">
        <v>70.727965987264398</v>
      </c>
      <c r="I26" s="8">
        <v>2.3988576047338301</v>
      </c>
      <c r="J26" s="8">
        <v>27.5336699432989</v>
      </c>
      <c r="K26" s="7">
        <v>580000</v>
      </c>
      <c r="L26" s="7">
        <v>447000</v>
      </c>
      <c r="M26" s="7">
        <v>433000</v>
      </c>
      <c r="N26" s="7">
        <v>14000</v>
      </c>
      <c r="O26" s="7">
        <v>133000</v>
      </c>
      <c r="P26" s="8">
        <v>77.070117213527695</v>
      </c>
      <c r="Q26" s="8">
        <v>74.577567911613102</v>
      </c>
      <c r="R26" s="8">
        <v>3.2341319723296702</v>
      </c>
      <c r="S26" s="8">
        <v>22.929882786472302</v>
      </c>
      <c r="T26" s="7">
        <v>596000</v>
      </c>
      <c r="U26" s="7">
        <v>405000</v>
      </c>
      <c r="V26" s="7">
        <v>399000</v>
      </c>
      <c r="W26" s="9">
        <v>6000</v>
      </c>
      <c r="X26" s="7">
        <v>191000</v>
      </c>
      <c r="Y26" s="8">
        <v>67.986542888661006</v>
      </c>
      <c r="Z26" s="8">
        <v>66.982050566915802</v>
      </c>
      <c r="AA26" s="10">
        <v>1.47748698354936</v>
      </c>
      <c r="AB26" s="8">
        <v>32.013457111339001</v>
      </c>
      <c r="AC26" s="7" t="s">
        <v>105</v>
      </c>
    </row>
    <row r="27" spans="1:29" x14ac:dyDescent="0.25">
      <c r="A27" s="11" t="s">
        <v>107</v>
      </c>
      <c r="B27" s="7">
        <v>1177000</v>
      </c>
      <c r="C27" s="7">
        <v>858000</v>
      </c>
      <c r="D27" s="7">
        <v>837000</v>
      </c>
      <c r="E27" s="7">
        <v>21000</v>
      </c>
      <c r="F27" s="7">
        <v>319000</v>
      </c>
      <c r="G27" s="8">
        <v>72.877116517945595</v>
      </c>
      <c r="H27" s="8">
        <v>71.1296139199479</v>
      </c>
      <c r="I27" s="8">
        <v>2.39787560415812</v>
      </c>
      <c r="J27" s="8">
        <v>27.122883482054402</v>
      </c>
      <c r="K27" s="7">
        <v>580000</v>
      </c>
      <c r="L27" s="7">
        <v>448000</v>
      </c>
      <c r="M27" s="7">
        <v>434000</v>
      </c>
      <c r="N27" s="7">
        <v>14000</v>
      </c>
      <c r="O27" s="7">
        <v>133000</v>
      </c>
      <c r="P27" s="8">
        <v>77.132886729619898</v>
      </c>
      <c r="Q27" s="8">
        <v>74.787663857056401</v>
      </c>
      <c r="R27" s="8">
        <v>3.0404966960260298</v>
      </c>
      <c r="S27" s="8">
        <v>22.867113270380099</v>
      </c>
      <c r="T27" s="7">
        <v>596000</v>
      </c>
      <c r="U27" s="7">
        <v>410000</v>
      </c>
      <c r="V27" s="7">
        <v>403000</v>
      </c>
      <c r="W27" s="9">
        <v>7000</v>
      </c>
      <c r="X27" s="7">
        <v>186000</v>
      </c>
      <c r="Y27" s="8">
        <v>68.734454201743205</v>
      </c>
      <c r="Z27" s="8">
        <v>67.568785944867102</v>
      </c>
      <c r="AA27" s="10">
        <v>1.69590094285871</v>
      </c>
      <c r="AB27" s="8">
        <v>31.265545798256799</v>
      </c>
      <c r="AC27" s="7" t="s">
        <v>105</v>
      </c>
    </row>
    <row r="28" spans="1:29" x14ac:dyDescent="0.25">
      <c r="A28" s="11" t="s">
        <v>108</v>
      </c>
      <c r="B28" s="7">
        <v>1177000</v>
      </c>
      <c r="C28" s="7">
        <v>845000</v>
      </c>
      <c r="D28" s="7">
        <v>822000</v>
      </c>
      <c r="E28" s="7">
        <v>23000</v>
      </c>
      <c r="F28" s="7">
        <v>332000</v>
      </c>
      <c r="G28" s="8">
        <v>71.751613731653606</v>
      </c>
      <c r="H28" s="8">
        <v>69.837136604704099</v>
      </c>
      <c r="I28" s="8">
        <v>2.6682007935172698</v>
      </c>
      <c r="J28" s="8">
        <v>28.248386268346401</v>
      </c>
      <c r="K28" s="7">
        <v>581000</v>
      </c>
      <c r="L28" s="7">
        <v>444000</v>
      </c>
      <c r="M28" s="7">
        <v>428000</v>
      </c>
      <c r="N28" s="7">
        <v>16000</v>
      </c>
      <c r="O28" s="7">
        <v>137000</v>
      </c>
      <c r="P28" s="8">
        <v>76.458243469580296</v>
      </c>
      <c r="Q28" s="8">
        <v>73.6914463855951</v>
      </c>
      <c r="R28" s="8">
        <v>3.6187034365836399</v>
      </c>
      <c r="S28" s="8">
        <v>23.541756530419701</v>
      </c>
      <c r="T28" s="7">
        <v>596000</v>
      </c>
      <c r="U28" s="7">
        <v>400000</v>
      </c>
      <c r="V28" s="7">
        <v>394000</v>
      </c>
      <c r="W28" s="9">
        <v>6000</v>
      </c>
      <c r="X28" s="7">
        <v>196000</v>
      </c>
      <c r="Y28" s="8">
        <v>67.167359082324893</v>
      </c>
      <c r="Z28" s="8">
        <v>66.083041101796496</v>
      </c>
      <c r="AA28" s="10">
        <v>1.6143525595511701</v>
      </c>
      <c r="AB28" s="8">
        <v>32.8326409176751</v>
      </c>
      <c r="AC28" s="7" t="s">
        <v>105</v>
      </c>
    </row>
    <row r="29" spans="1:29" x14ac:dyDescent="0.25">
      <c r="A29" s="11" t="s">
        <v>109</v>
      </c>
      <c r="B29" s="7">
        <v>1178000</v>
      </c>
      <c r="C29" s="7">
        <v>851000</v>
      </c>
      <c r="D29" s="7">
        <v>834000</v>
      </c>
      <c r="E29" s="7">
        <v>17000</v>
      </c>
      <c r="F29" s="7">
        <v>327000</v>
      </c>
      <c r="G29" s="8">
        <v>72.267188583150798</v>
      </c>
      <c r="H29" s="8">
        <v>70.810329141268397</v>
      </c>
      <c r="I29" s="8">
        <v>2.0159348529328498</v>
      </c>
      <c r="J29" s="8">
        <v>27.732811416849199</v>
      </c>
      <c r="K29" s="7">
        <v>581000</v>
      </c>
      <c r="L29" s="7">
        <v>446000</v>
      </c>
      <c r="M29" s="7">
        <v>436000</v>
      </c>
      <c r="N29" s="7">
        <v>10000</v>
      </c>
      <c r="O29" s="7">
        <v>135000</v>
      </c>
      <c r="P29" s="8">
        <v>76.760980829930404</v>
      </c>
      <c r="Q29" s="8">
        <v>74.987900022116804</v>
      </c>
      <c r="R29" s="8">
        <v>2.3098725272179301</v>
      </c>
      <c r="S29" s="8">
        <v>23.2390191700696</v>
      </c>
      <c r="T29" s="7">
        <v>596000</v>
      </c>
      <c r="U29" s="7">
        <v>405000</v>
      </c>
      <c r="V29" s="7">
        <v>398000</v>
      </c>
      <c r="W29" s="9">
        <v>7000</v>
      </c>
      <c r="X29" s="7">
        <v>192000</v>
      </c>
      <c r="Y29" s="8">
        <v>67.888383565800098</v>
      </c>
      <c r="Z29" s="8">
        <v>66.739654012371005</v>
      </c>
      <c r="AA29" s="10">
        <v>1.6920855868009901</v>
      </c>
      <c r="AB29" s="8">
        <v>32.111616434199902</v>
      </c>
      <c r="AC29" s="7" t="s">
        <v>105</v>
      </c>
    </row>
    <row r="30" spans="1:29" x14ac:dyDescent="0.25">
      <c r="A30" s="11" t="s">
        <v>110</v>
      </c>
      <c r="B30" s="7">
        <v>1178000</v>
      </c>
      <c r="C30" s="7">
        <v>860000</v>
      </c>
      <c r="D30" s="7">
        <v>840000</v>
      </c>
      <c r="E30" s="7">
        <v>20000</v>
      </c>
      <c r="F30" s="7">
        <v>319000</v>
      </c>
      <c r="G30" s="8">
        <v>72.951957685667495</v>
      </c>
      <c r="H30" s="8">
        <v>71.261412465896697</v>
      </c>
      <c r="I30" s="8">
        <v>2.31734044349423</v>
      </c>
      <c r="J30" s="8">
        <v>27.048042314332498</v>
      </c>
      <c r="K30" s="7">
        <v>582000</v>
      </c>
      <c r="L30" s="7">
        <v>446000</v>
      </c>
      <c r="M30" s="7">
        <v>433000</v>
      </c>
      <c r="N30" s="7">
        <v>13000</v>
      </c>
      <c r="O30" s="7">
        <v>136000</v>
      </c>
      <c r="P30" s="8">
        <v>76.667784235825096</v>
      </c>
      <c r="Q30" s="8">
        <v>74.456360765611393</v>
      </c>
      <c r="R30" s="8">
        <v>2.8844233497233902</v>
      </c>
      <c r="S30" s="8">
        <v>23.332215764174901</v>
      </c>
      <c r="T30" s="7">
        <v>597000</v>
      </c>
      <c r="U30" s="7">
        <v>414000</v>
      </c>
      <c r="V30" s="7">
        <v>407000</v>
      </c>
      <c r="W30" s="9">
        <v>7000</v>
      </c>
      <c r="X30" s="7">
        <v>183000</v>
      </c>
      <c r="Y30" s="8">
        <v>69.330147667396105</v>
      </c>
      <c r="Z30" s="8">
        <v>68.147301620417394</v>
      </c>
      <c r="AA30" s="10">
        <v>1.7061063430201899</v>
      </c>
      <c r="AB30" s="8">
        <v>30.669852332603899</v>
      </c>
      <c r="AC30" s="7" t="s">
        <v>105</v>
      </c>
    </row>
    <row r="31" spans="1:29" x14ac:dyDescent="0.25">
      <c r="A31" s="11" t="s">
        <v>111</v>
      </c>
      <c r="B31" s="7">
        <v>1000</v>
      </c>
      <c r="C31" s="7">
        <v>9000</v>
      </c>
      <c r="D31" s="7">
        <v>6000</v>
      </c>
      <c r="E31" s="7">
        <v>3000</v>
      </c>
      <c r="F31" s="7">
        <v>-8000</v>
      </c>
      <c r="G31" s="8">
        <v>0.68476910251662604</v>
      </c>
      <c r="H31" s="8">
        <v>0.45108332462831402</v>
      </c>
      <c r="I31" s="8">
        <v>0.30140559056138599</v>
      </c>
      <c r="J31" s="8">
        <v>-0.68476910251663303</v>
      </c>
      <c r="K31" s="7">
        <v>0</v>
      </c>
      <c r="L31" s="7">
        <v>0</v>
      </c>
      <c r="M31" s="7">
        <v>-3000</v>
      </c>
      <c r="N31" s="7">
        <v>3000</v>
      </c>
      <c r="O31" s="7">
        <v>1000</v>
      </c>
      <c r="P31" s="8">
        <v>-9.3196594105265304E-2</v>
      </c>
      <c r="Q31" s="8">
        <v>-0.53153925650536804</v>
      </c>
      <c r="R31" s="8">
        <v>0.57455082250545897</v>
      </c>
      <c r="S31" s="8">
        <v>9.3196594105265304E-2</v>
      </c>
      <c r="T31" s="7">
        <v>0</v>
      </c>
      <c r="U31" s="7">
        <v>9000</v>
      </c>
      <c r="V31" s="7">
        <v>9000</v>
      </c>
      <c r="W31" s="9">
        <v>0</v>
      </c>
      <c r="X31" s="7">
        <v>-9000</v>
      </c>
      <c r="Y31" s="8">
        <v>1.4417641015960101</v>
      </c>
      <c r="Z31" s="8">
        <v>1.4076476080464</v>
      </c>
      <c r="AA31" s="10">
        <v>1.40207562191996E-2</v>
      </c>
      <c r="AB31" s="8">
        <v>-1.4417641015960201</v>
      </c>
      <c r="AC31" s="7" t="s">
        <v>105</v>
      </c>
    </row>
    <row r="32" spans="1:29" x14ac:dyDescent="0.25">
      <c r="A32" s="11" t="s">
        <v>113</v>
      </c>
      <c r="B32" s="7">
        <v>2000</v>
      </c>
      <c r="C32" s="7">
        <v>7000</v>
      </c>
      <c r="D32" s="7">
        <v>7000</v>
      </c>
      <c r="E32" s="7">
        <v>-1000</v>
      </c>
      <c r="F32" s="7">
        <v>-5000</v>
      </c>
      <c r="G32" s="8">
        <v>0.48562762896634099</v>
      </c>
      <c r="H32" s="8">
        <v>0.53344647863227102</v>
      </c>
      <c r="I32" s="8">
        <v>-8.1517161239594793E-2</v>
      </c>
      <c r="J32" s="8">
        <v>-0.48562762896636602</v>
      </c>
      <c r="K32" s="7">
        <v>1000</v>
      </c>
      <c r="L32" s="7">
        <v>-1000</v>
      </c>
      <c r="M32" s="7">
        <v>0</v>
      </c>
      <c r="N32" s="7">
        <v>-2000</v>
      </c>
      <c r="O32" s="7">
        <v>3000</v>
      </c>
      <c r="P32" s="8">
        <v>-0.402332977702613</v>
      </c>
      <c r="Q32" s="8">
        <v>-0.121207146001666</v>
      </c>
      <c r="R32" s="8">
        <v>-0.349708622606274</v>
      </c>
      <c r="S32" s="8">
        <v>0.40233297770260601</v>
      </c>
      <c r="T32" s="7">
        <v>0</v>
      </c>
      <c r="U32" s="7">
        <v>8000</v>
      </c>
      <c r="V32" s="7">
        <v>7000</v>
      </c>
      <c r="W32" s="9">
        <v>1000</v>
      </c>
      <c r="X32" s="7">
        <v>-8000</v>
      </c>
      <c r="Y32" s="8">
        <v>1.3436047787351399</v>
      </c>
      <c r="Z32" s="8">
        <v>1.1652510535016101</v>
      </c>
      <c r="AA32" s="10">
        <v>0.22861935947083201</v>
      </c>
      <c r="AB32" s="8">
        <v>-1.3436047787351599</v>
      </c>
      <c r="AC32" s="7" t="s">
        <v>105</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115</v>
      </c>
    </row>
    <row r="2" spans="1:29" x14ac:dyDescent="0.25">
      <c r="A2" t="s">
        <v>116</v>
      </c>
    </row>
    <row r="3" spans="1:29" ht="30" customHeight="1" x14ac:dyDescent="0.3">
      <c r="A3" s="3" t="s">
        <v>65</v>
      </c>
    </row>
    <row r="4" spans="1:29" x14ac:dyDescent="0.25">
      <c r="A4" t="s">
        <v>68</v>
      </c>
    </row>
    <row r="5" spans="1:29" x14ac:dyDescent="0.25">
      <c r="A5" t="s">
        <v>69</v>
      </c>
    </row>
    <row r="6" spans="1:29" ht="30" customHeight="1" x14ac:dyDescent="0.3">
      <c r="A6" s="3" t="s">
        <v>117</v>
      </c>
    </row>
    <row r="7" spans="1:29" ht="62.4" x14ac:dyDescent="0.3">
      <c r="A7" s="5" t="s">
        <v>72</v>
      </c>
      <c r="B7" s="6" t="s">
        <v>73</v>
      </c>
      <c r="C7" s="6" t="s">
        <v>74</v>
      </c>
      <c r="D7" s="6" t="s">
        <v>75</v>
      </c>
      <c r="E7" s="6" t="s">
        <v>76</v>
      </c>
      <c r="F7" s="6" t="s">
        <v>77</v>
      </c>
      <c r="G7" s="6" t="s">
        <v>78</v>
      </c>
      <c r="H7" s="6" t="s">
        <v>79</v>
      </c>
      <c r="I7" s="6" t="s">
        <v>119</v>
      </c>
      <c r="J7" s="6" t="s">
        <v>81</v>
      </c>
      <c r="K7" s="6" t="s">
        <v>120</v>
      </c>
      <c r="L7" s="6" t="s">
        <v>83</v>
      </c>
      <c r="M7" s="6" t="s">
        <v>84</v>
      </c>
      <c r="N7" s="6" t="s">
        <v>85</v>
      </c>
      <c r="O7" s="6" t="s">
        <v>86</v>
      </c>
      <c r="P7" s="6" t="s">
        <v>87</v>
      </c>
      <c r="Q7" s="6" t="s">
        <v>88</v>
      </c>
      <c r="R7" s="6" t="s">
        <v>89</v>
      </c>
      <c r="S7" s="6" t="s">
        <v>90</v>
      </c>
      <c r="T7" s="6" t="s">
        <v>121</v>
      </c>
      <c r="U7" s="6" t="s">
        <v>92</v>
      </c>
      <c r="V7" s="6" t="s">
        <v>93</v>
      </c>
      <c r="W7" s="6" t="s">
        <v>94</v>
      </c>
      <c r="X7" s="6" t="s">
        <v>95</v>
      </c>
      <c r="Y7" s="6" t="s">
        <v>96</v>
      </c>
      <c r="Z7" s="6" t="s">
        <v>97</v>
      </c>
      <c r="AA7" s="6" t="s">
        <v>122</v>
      </c>
      <c r="AB7" s="6" t="s">
        <v>99</v>
      </c>
      <c r="AC7" s="6" t="s">
        <v>100</v>
      </c>
    </row>
    <row r="8" spans="1:29" x14ac:dyDescent="0.25">
      <c r="A8" s="11" t="s">
        <v>101</v>
      </c>
      <c r="B8" s="7">
        <v>1479000</v>
      </c>
      <c r="C8" s="7">
        <v>856000</v>
      </c>
      <c r="D8" s="7">
        <v>828000</v>
      </c>
      <c r="E8" s="7">
        <v>27000</v>
      </c>
      <c r="F8" s="7">
        <v>623000</v>
      </c>
      <c r="G8" s="8">
        <v>57.8537559001294</v>
      </c>
      <c r="H8" s="8">
        <v>56.000467885919697</v>
      </c>
      <c r="I8" s="8">
        <v>3.20340137882997</v>
      </c>
      <c r="J8" s="8">
        <v>42.1462440998706</v>
      </c>
      <c r="K8" s="7">
        <v>723000</v>
      </c>
      <c r="L8" s="7">
        <v>446000</v>
      </c>
      <c r="M8" s="7">
        <v>427000</v>
      </c>
      <c r="N8" s="7">
        <v>19000</v>
      </c>
      <c r="O8" s="7">
        <v>277000</v>
      </c>
      <c r="P8" s="8">
        <v>61.690136948402298</v>
      </c>
      <c r="Q8" s="8">
        <v>59.126850186747802</v>
      </c>
      <c r="R8" s="8">
        <v>4.1550998076052004</v>
      </c>
      <c r="S8" s="8">
        <v>38.309863051597702</v>
      </c>
      <c r="T8" s="7">
        <v>756000</v>
      </c>
      <c r="U8" s="7">
        <v>410000</v>
      </c>
      <c r="V8" s="7">
        <v>401000</v>
      </c>
      <c r="W8" s="7">
        <v>9000</v>
      </c>
      <c r="X8" s="7">
        <v>346000</v>
      </c>
      <c r="Y8" s="8">
        <v>54.185794604632001</v>
      </c>
      <c r="Z8" s="8">
        <v>53.011335907090803</v>
      </c>
      <c r="AA8" s="8">
        <v>2.1674660418115899</v>
      </c>
      <c r="AB8" s="8">
        <v>45.814205395367999</v>
      </c>
      <c r="AC8" s="7"/>
    </row>
    <row r="9" spans="1:29" x14ac:dyDescent="0.25">
      <c r="A9" s="11" t="s">
        <v>102</v>
      </c>
      <c r="B9" s="7">
        <v>1480000</v>
      </c>
      <c r="C9" s="7">
        <v>871000</v>
      </c>
      <c r="D9" s="7">
        <v>848000</v>
      </c>
      <c r="E9" s="7">
        <v>23000</v>
      </c>
      <c r="F9" s="7">
        <v>609000</v>
      </c>
      <c r="G9" s="8">
        <v>58.868740039763203</v>
      </c>
      <c r="H9" s="8">
        <v>57.319824004010101</v>
      </c>
      <c r="I9" s="8">
        <v>2.6311350212471498</v>
      </c>
      <c r="J9" s="8">
        <v>41.131259960236697</v>
      </c>
      <c r="K9" s="7">
        <v>723000</v>
      </c>
      <c r="L9" s="7">
        <v>457000</v>
      </c>
      <c r="M9" s="7">
        <v>444000</v>
      </c>
      <c r="N9" s="7">
        <v>14000</v>
      </c>
      <c r="O9" s="7">
        <v>266000</v>
      </c>
      <c r="P9" s="8">
        <v>63.200960899198201</v>
      </c>
      <c r="Q9" s="8">
        <v>61.307912076064703</v>
      </c>
      <c r="R9" s="8">
        <v>2.9952848757359201</v>
      </c>
      <c r="S9" s="8">
        <v>36.799039100801799</v>
      </c>
      <c r="T9" s="7">
        <v>757000</v>
      </c>
      <c r="U9" s="7">
        <v>414000</v>
      </c>
      <c r="V9" s="7">
        <v>405000</v>
      </c>
      <c r="W9" s="7">
        <v>9000</v>
      </c>
      <c r="X9" s="7">
        <v>343000</v>
      </c>
      <c r="Y9" s="8">
        <v>54.727051212254203</v>
      </c>
      <c r="Z9" s="8">
        <v>53.507132927751002</v>
      </c>
      <c r="AA9" s="8">
        <v>2.2290955888921902</v>
      </c>
      <c r="AB9" s="8">
        <v>45.272948787745896</v>
      </c>
      <c r="AC9" s="7"/>
    </row>
    <row r="10" spans="1:29" x14ac:dyDescent="0.25">
      <c r="A10" s="11" t="s">
        <v>103</v>
      </c>
      <c r="B10" s="7">
        <v>1484000</v>
      </c>
      <c r="C10" s="7">
        <v>879000</v>
      </c>
      <c r="D10" s="7">
        <v>854000</v>
      </c>
      <c r="E10" s="7">
        <v>26000</v>
      </c>
      <c r="F10" s="7">
        <v>604000</v>
      </c>
      <c r="G10" s="8">
        <v>59.273242254379397</v>
      </c>
      <c r="H10" s="8">
        <v>57.546638194382702</v>
      </c>
      <c r="I10" s="8">
        <v>2.9129570010473702</v>
      </c>
      <c r="J10" s="8">
        <v>40.726757745620603</v>
      </c>
      <c r="K10" s="7">
        <v>725000</v>
      </c>
      <c r="L10" s="7">
        <v>465000</v>
      </c>
      <c r="M10" s="7">
        <v>449000</v>
      </c>
      <c r="N10" s="7">
        <v>16000</v>
      </c>
      <c r="O10" s="7">
        <v>260000</v>
      </c>
      <c r="P10" s="8">
        <v>64.079585934687898</v>
      </c>
      <c r="Q10" s="8">
        <v>61.8659693864182</v>
      </c>
      <c r="R10" s="8">
        <v>3.4544801062320998</v>
      </c>
      <c r="S10" s="8">
        <v>35.920414065312102</v>
      </c>
      <c r="T10" s="7">
        <v>758000</v>
      </c>
      <c r="U10" s="7">
        <v>415000</v>
      </c>
      <c r="V10" s="7">
        <v>405000</v>
      </c>
      <c r="W10" s="7">
        <v>10000</v>
      </c>
      <c r="X10" s="7">
        <v>344000</v>
      </c>
      <c r="Y10" s="8">
        <v>54.678190244513402</v>
      </c>
      <c r="Z10" s="8">
        <v>53.417189117206902</v>
      </c>
      <c r="AA10" s="8">
        <v>2.30622323392106</v>
      </c>
      <c r="AB10" s="8">
        <v>45.321809755486598</v>
      </c>
      <c r="AC10" s="7"/>
    </row>
    <row r="11" spans="1:29" x14ac:dyDescent="0.25">
      <c r="A11" s="11" t="s">
        <v>104</v>
      </c>
      <c r="B11" s="7">
        <v>1499000</v>
      </c>
      <c r="C11" s="7">
        <v>884000</v>
      </c>
      <c r="D11" s="7">
        <v>859000</v>
      </c>
      <c r="E11" s="7">
        <v>25000</v>
      </c>
      <c r="F11" s="7">
        <v>615000</v>
      </c>
      <c r="G11" s="8">
        <v>58.987297349049697</v>
      </c>
      <c r="H11" s="8">
        <v>57.293699514485098</v>
      </c>
      <c r="I11" s="8">
        <v>2.8711229547320798</v>
      </c>
      <c r="J11" s="8">
        <v>41.012702650950303</v>
      </c>
      <c r="K11" s="7">
        <v>731000</v>
      </c>
      <c r="L11" s="7">
        <v>465000</v>
      </c>
      <c r="M11" s="7">
        <v>446000</v>
      </c>
      <c r="N11" s="7">
        <v>19000</v>
      </c>
      <c r="O11" s="7">
        <v>267000</v>
      </c>
      <c r="P11" s="8">
        <v>63.535181009242898</v>
      </c>
      <c r="Q11" s="8">
        <v>60.969339264640098</v>
      </c>
      <c r="R11" s="8">
        <v>4.0384582271506302</v>
      </c>
      <c r="S11" s="8">
        <v>36.464818990757102</v>
      </c>
      <c r="T11" s="7">
        <v>768000</v>
      </c>
      <c r="U11" s="7">
        <v>420000</v>
      </c>
      <c r="V11" s="7">
        <v>413000</v>
      </c>
      <c r="W11" s="9">
        <v>7000</v>
      </c>
      <c r="X11" s="7">
        <v>348000</v>
      </c>
      <c r="Y11" s="8">
        <v>54.654489551305403</v>
      </c>
      <c r="Z11" s="8">
        <v>53.791885976340602</v>
      </c>
      <c r="AA11" s="10">
        <v>1.5782849351379999</v>
      </c>
      <c r="AB11" s="8">
        <v>45.345510448694597</v>
      </c>
      <c r="AC11" s="7" t="s">
        <v>105</v>
      </c>
    </row>
    <row r="12" spans="1:29" x14ac:dyDescent="0.25">
      <c r="A12" s="11" t="s">
        <v>106</v>
      </c>
      <c r="B12" s="7">
        <v>1501000</v>
      </c>
      <c r="C12" s="7">
        <v>883000</v>
      </c>
      <c r="D12" s="7">
        <v>862000</v>
      </c>
      <c r="E12" s="7">
        <v>20000</v>
      </c>
      <c r="F12" s="7">
        <v>618000</v>
      </c>
      <c r="G12" s="8">
        <v>58.825512499941702</v>
      </c>
      <c r="H12" s="8">
        <v>57.460222915571499</v>
      </c>
      <c r="I12" s="8">
        <v>2.32091404961673</v>
      </c>
      <c r="J12" s="8">
        <v>41.174487500058298</v>
      </c>
      <c r="K12" s="7">
        <v>732000</v>
      </c>
      <c r="L12" s="7">
        <v>467000</v>
      </c>
      <c r="M12" s="7">
        <v>453000</v>
      </c>
      <c r="N12" s="7">
        <v>15000</v>
      </c>
      <c r="O12" s="7">
        <v>265000</v>
      </c>
      <c r="P12" s="8">
        <v>63.7961496450027</v>
      </c>
      <c r="Q12" s="8">
        <v>61.7981977061715</v>
      </c>
      <c r="R12" s="8">
        <v>3.1317751148759898</v>
      </c>
      <c r="S12" s="8">
        <v>36.2038503549973</v>
      </c>
      <c r="T12" s="7">
        <v>769000</v>
      </c>
      <c r="U12" s="7">
        <v>416000</v>
      </c>
      <c r="V12" s="7">
        <v>410000</v>
      </c>
      <c r="W12" s="9">
        <v>6000</v>
      </c>
      <c r="X12" s="7">
        <v>353000</v>
      </c>
      <c r="Y12" s="8">
        <v>54.088535601221601</v>
      </c>
      <c r="Z12" s="8">
        <v>53.3261681112049</v>
      </c>
      <c r="AA12" s="10">
        <v>1.40948073661547</v>
      </c>
      <c r="AB12" s="8">
        <v>45.911464398778399</v>
      </c>
      <c r="AC12" s="7" t="s">
        <v>105</v>
      </c>
    </row>
    <row r="13" spans="1:29" x14ac:dyDescent="0.25">
      <c r="A13" s="11" t="s">
        <v>107</v>
      </c>
      <c r="B13" s="7">
        <v>1503000</v>
      </c>
      <c r="C13" s="7">
        <v>893000</v>
      </c>
      <c r="D13" s="7">
        <v>872000</v>
      </c>
      <c r="E13" s="7">
        <v>21000</v>
      </c>
      <c r="F13" s="7">
        <v>610000</v>
      </c>
      <c r="G13" s="8">
        <v>59.442096781383903</v>
      </c>
      <c r="H13" s="8">
        <v>58.018461481137003</v>
      </c>
      <c r="I13" s="8">
        <v>2.3949950915809102</v>
      </c>
      <c r="J13" s="8">
        <v>40.557903218616097</v>
      </c>
      <c r="K13" s="7">
        <v>734000</v>
      </c>
      <c r="L13" s="7">
        <v>468000</v>
      </c>
      <c r="M13" s="7">
        <v>453000</v>
      </c>
      <c r="N13" s="7">
        <v>14000</v>
      </c>
      <c r="O13" s="7">
        <v>266000</v>
      </c>
      <c r="P13" s="8">
        <v>63.779330050657897</v>
      </c>
      <c r="Q13" s="8">
        <v>61.820358040646298</v>
      </c>
      <c r="R13" s="8">
        <v>3.0714841445585401</v>
      </c>
      <c r="S13" s="8">
        <v>36.220669949342103</v>
      </c>
      <c r="T13" s="7">
        <v>769000</v>
      </c>
      <c r="U13" s="7">
        <v>426000</v>
      </c>
      <c r="V13" s="7">
        <v>418000</v>
      </c>
      <c r="W13" s="9">
        <v>7000</v>
      </c>
      <c r="X13" s="7">
        <v>344000</v>
      </c>
      <c r="Y13" s="8">
        <v>55.306778967070201</v>
      </c>
      <c r="Z13" s="8">
        <v>54.393558324072401</v>
      </c>
      <c r="AA13" s="10">
        <v>1.6511911560453201</v>
      </c>
      <c r="AB13" s="8">
        <v>44.693221032929799</v>
      </c>
      <c r="AC13" s="7" t="s">
        <v>105</v>
      </c>
    </row>
    <row r="14" spans="1:29" x14ac:dyDescent="0.25">
      <c r="A14" s="11" t="s">
        <v>108</v>
      </c>
      <c r="B14" s="7">
        <v>1505000</v>
      </c>
      <c r="C14" s="7">
        <v>877000</v>
      </c>
      <c r="D14" s="7">
        <v>853000</v>
      </c>
      <c r="E14" s="7">
        <v>24000</v>
      </c>
      <c r="F14" s="7">
        <v>628000</v>
      </c>
      <c r="G14" s="8">
        <v>58.264439196632999</v>
      </c>
      <c r="H14" s="8">
        <v>56.681878527488301</v>
      </c>
      <c r="I14" s="8">
        <v>2.71616905777433</v>
      </c>
      <c r="J14" s="8">
        <v>41.735560803367001</v>
      </c>
      <c r="K14" s="7">
        <v>735000</v>
      </c>
      <c r="L14" s="7">
        <v>464000</v>
      </c>
      <c r="M14" s="7">
        <v>447000</v>
      </c>
      <c r="N14" s="7">
        <v>17000</v>
      </c>
      <c r="O14" s="7">
        <v>271000</v>
      </c>
      <c r="P14" s="8">
        <v>63.104781087959502</v>
      </c>
      <c r="Q14" s="8">
        <v>60.805694298896199</v>
      </c>
      <c r="R14" s="8">
        <v>3.6432846282417599</v>
      </c>
      <c r="S14" s="8">
        <v>36.895218912040498</v>
      </c>
      <c r="T14" s="7">
        <v>770000</v>
      </c>
      <c r="U14" s="7">
        <v>413000</v>
      </c>
      <c r="V14" s="7">
        <v>406000</v>
      </c>
      <c r="W14" s="9">
        <v>7000</v>
      </c>
      <c r="X14" s="7">
        <v>357000</v>
      </c>
      <c r="Y14" s="8">
        <v>53.646734078078801</v>
      </c>
      <c r="Z14" s="8">
        <v>52.7477421331713</v>
      </c>
      <c r="AA14" s="10">
        <v>1.6757626728947099</v>
      </c>
      <c r="AB14" s="8">
        <v>46.353265921921199</v>
      </c>
      <c r="AC14" s="7" t="s">
        <v>105</v>
      </c>
    </row>
    <row r="15" spans="1:29" x14ac:dyDescent="0.25">
      <c r="A15" s="11" t="s">
        <v>109</v>
      </c>
      <c r="B15" s="7">
        <v>1507000</v>
      </c>
      <c r="C15" s="7">
        <v>884000</v>
      </c>
      <c r="D15" s="7">
        <v>865000</v>
      </c>
      <c r="E15" s="7">
        <v>19000</v>
      </c>
      <c r="F15" s="7">
        <v>623000</v>
      </c>
      <c r="G15" s="8">
        <v>58.658832052479603</v>
      </c>
      <c r="H15" s="8">
        <v>57.3804772418478</v>
      </c>
      <c r="I15" s="8">
        <v>2.1793049160748801</v>
      </c>
      <c r="J15" s="8">
        <v>41.341167947520397</v>
      </c>
      <c r="K15" s="7">
        <v>736000</v>
      </c>
      <c r="L15" s="7">
        <v>468000</v>
      </c>
      <c r="M15" s="7">
        <v>456000</v>
      </c>
      <c r="N15" s="7">
        <v>12000</v>
      </c>
      <c r="O15" s="7">
        <v>269000</v>
      </c>
      <c r="P15" s="8">
        <v>63.511541847347701</v>
      </c>
      <c r="Q15" s="8">
        <v>61.943013487224597</v>
      </c>
      <c r="R15" s="8">
        <v>2.4696745103323798</v>
      </c>
      <c r="S15" s="8">
        <v>36.488458152652299</v>
      </c>
      <c r="T15" s="7">
        <v>771000</v>
      </c>
      <c r="U15" s="7">
        <v>417000</v>
      </c>
      <c r="V15" s="7">
        <v>409000</v>
      </c>
      <c r="W15" s="9">
        <v>8000</v>
      </c>
      <c r="X15" s="7">
        <v>355000</v>
      </c>
      <c r="Y15" s="8">
        <v>54.027104965613098</v>
      </c>
      <c r="Z15" s="8">
        <v>53.025709780816001</v>
      </c>
      <c r="AA15" s="10">
        <v>1.85350517195862</v>
      </c>
      <c r="AB15" s="8">
        <v>45.972895034386902</v>
      </c>
      <c r="AC15" s="7" t="s">
        <v>105</v>
      </c>
    </row>
    <row r="16" spans="1:29" x14ac:dyDescent="0.25">
      <c r="A16" s="11" t="s">
        <v>110</v>
      </c>
      <c r="B16" s="7">
        <v>1510000</v>
      </c>
      <c r="C16" s="7">
        <v>890000</v>
      </c>
      <c r="D16" s="7">
        <v>869000</v>
      </c>
      <c r="E16" s="7">
        <v>21000</v>
      </c>
      <c r="F16" s="7">
        <v>620000</v>
      </c>
      <c r="G16" s="8">
        <v>58.922809137007398</v>
      </c>
      <c r="H16" s="8">
        <v>57.5425747243373</v>
      </c>
      <c r="I16" s="8">
        <v>2.3424450274609798</v>
      </c>
      <c r="J16" s="8">
        <v>41.077190862992602</v>
      </c>
      <c r="K16" s="7">
        <v>737000</v>
      </c>
      <c r="L16" s="7">
        <v>467000</v>
      </c>
      <c r="M16" s="7">
        <v>453000</v>
      </c>
      <c r="N16" s="7">
        <v>14000</v>
      </c>
      <c r="O16" s="7">
        <v>270000</v>
      </c>
      <c r="P16" s="8">
        <v>63.329961188694497</v>
      </c>
      <c r="Q16" s="8">
        <v>61.455166297358097</v>
      </c>
      <c r="R16" s="8">
        <v>2.96036008256889</v>
      </c>
      <c r="S16" s="8">
        <v>36.670038811305503</v>
      </c>
      <c r="T16" s="7">
        <v>772000</v>
      </c>
      <c r="U16" s="7">
        <v>423000</v>
      </c>
      <c r="V16" s="7">
        <v>416000</v>
      </c>
      <c r="W16" s="9">
        <v>7000</v>
      </c>
      <c r="X16" s="7">
        <v>350000</v>
      </c>
      <c r="Y16" s="8">
        <v>54.715290742385399</v>
      </c>
      <c r="Z16" s="8">
        <v>53.807214378005199</v>
      </c>
      <c r="AA16" s="10">
        <v>1.65963911012678</v>
      </c>
      <c r="AB16" s="8">
        <v>45.284709257614601</v>
      </c>
      <c r="AC16" s="7" t="s">
        <v>105</v>
      </c>
    </row>
    <row r="17" spans="1:29" x14ac:dyDescent="0.25">
      <c r="A17" s="11" t="s">
        <v>111</v>
      </c>
      <c r="B17" s="7">
        <v>2000</v>
      </c>
      <c r="C17" s="7">
        <v>5000</v>
      </c>
      <c r="D17" s="7">
        <v>4000</v>
      </c>
      <c r="E17" s="7">
        <v>2000</v>
      </c>
      <c r="F17" s="7">
        <v>-3000</v>
      </c>
      <c r="G17" s="8">
        <v>0.263977084527795</v>
      </c>
      <c r="H17" s="8">
        <v>0.16209748248950001</v>
      </c>
      <c r="I17" s="8">
        <v>0.16314011138609999</v>
      </c>
      <c r="J17" s="8">
        <v>-0.263977084527795</v>
      </c>
      <c r="K17" s="7">
        <v>1000</v>
      </c>
      <c r="L17" s="7">
        <v>-1000</v>
      </c>
      <c r="M17" s="7">
        <v>-3000</v>
      </c>
      <c r="N17" s="7">
        <v>2000</v>
      </c>
      <c r="O17" s="7">
        <v>2000</v>
      </c>
      <c r="P17" s="8">
        <v>-0.181580658653203</v>
      </c>
      <c r="Q17" s="8">
        <v>-0.4878471898665</v>
      </c>
      <c r="R17" s="8">
        <v>0.49068557223650999</v>
      </c>
      <c r="S17" s="8">
        <v>0.181580658653203</v>
      </c>
      <c r="T17" s="7">
        <v>1000</v>
      </c>
      <c r="U17" s="7">
        <v>6000</v>
      </c>
      <c r="V17" s="7">
        <v>7000</v>
      </c>
      <c r="W17" s="9">
        <v>-1000</v>
      </c>
      <c r="X17" s="7">
        <v>-5000</v>
      </c>
      <c r="Y17" s="8">
        <v>0.68818577677230097</v>
      </c>
      <c r="Z17" s="8">
        <v>0.78150459718919796</v>
      </c>
      <c r="AA17" s="10">
        <v>-0.19386606183183999</v>
      </c>
      <c r="AB17" s="8">
        <v>-0.68818577677230097</v>
      </c>
      <c r="AC17" s="7" t="s">
        <v>105</v>
      </c>
    </row>
    <row r="18" spans="1:29" x14ac:dyDescent="0.25">
      <c r="A18" s="11" t="s">
        <v>113</v>
      </c>
      <c r="B18" s="7">
        <v>9000</v>
      </c>
      <c r="C18" s="7">
        <v>7000</v>
      </c>
      <c r="D18" s="7">
        <v>6000</v>
      </c>
      <c r="E18" s="7">
        <v>0</v>
      </c>
      <c r="F18" s="7">
        <v>2000</v>
      </c>
      <c r="G18" s="8">
        <v>9.7296637065696204E-2</v>
      </c>
      <c r="H18" s="8">
        <v>8.23518087658002E-2</v>
      </c>
      <c r="I18" s="8">
        <v>2.1530977844249798E-2</v>
      </c>
      <c r="J18" s="8">
        <v>-9.7296637065696204E-2</v>
      </c>
      <c r="K18" s="7">
        <v>5000</v>
      </c>
      <c r="L18" s="7">
        <v>0</v>
      </c>
      <c r="M18" s="7">
        <v>1000</v>
      </c>
      <c r="N18" s="7">
        <v>-1000</v>
      </c>
      <c r="O18" s="7">
        <v>5000</v>
      </c>
      <c r="P18" s="8">
        <v>-0.46618845630820299</v>
      </c>
      <c r="Q18" s="8">
        <v>-0.34303140881340299</v>
      </c>
      <c r="R18" s="8">
        <v>-0.17141503230710001</v>
      </c>
      <c r="S18" s="8">
        <v>0.46618845630820299</v>
      </c>
      <c r="T18" s="7">
        <v>4000</v>
      </c>
      <c r="U18" s="7">
        <v>7000</v>
      </c>
      <c r="V18" s="7">
        <v>6000</v>
      </c>
      <c r="W18" s="9">
        <v>1000</v>
      </c>
      <c r="X18" s="7">
        <v>-3000</v>
      </c>
      <c r="Y18" s="8">
        <v>0.62675514116379805</v>
      </c>
      <c r="Z18" s="8">
        <v>0.48104626680029799</v>
      </c>
      <c r="AA18" s="10">
        <v>0.25015837351130998</v>
      </c>
      <c r="AB18" s="8">
        <v>-0.62675514116379805</v>
      </c>
      <c r="AC18" s="7" t="s">
        <v>105</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118</v>
      </c>
    </row>
    <row r="21" spans="1:29" ht="62.4" x14ac:dyDescent="0.3">
      <c r="A21" s="5" t="s">
        <v>72</v>
      </c>
      <c r="B21" s="6" t="s">
        <v>114</v>
      </c>
      <c r="C21" s="6" t="s">
        <v>74</v>
      </c>
      <c r="D21" s="6" t="s">
        <v>75</v>
      </c>
      <c r="E21" s="6" t="s">
        <v>76</v>
      </c>
      <c r="F21" s="6" t="s">
        <v>77</v>
      </c>
      <c r="G21" s="6" t="s">
        <v>78</v>
      </c>
      <c r="H21" s="6" t="s">
        <v>79</v>
      </c>
      <c r="I21" s="6" t="s">
        <v>119</v>
      </c>
      <c r="J21" s="6" t="s">
        <v>81</v>
      </c>
      <c r="K21" s="6" t="s">
        <v>123</v>
      </c>
      <c r="L21" s="6" t="s">
        <v>83</v>
      </c>
      <c r="M21" s="6" t="s">
        <v>84</v>
      </c>
      <c r="N21" s="6" t="s">
        <v>85</v>
      </c>
      <c r="O21" s="6" t="s">
        <v>86</v>
      </c>
      <c r="P21" s="6" t="s">
        <v>87</v>
      </c>
      <c r="Q21" s="6" t="s">
        <v>88</v>
      </c>
      <c r="R21" s="6" t="s">
        <v>89</v>
      </c>
      <c r="S21" s="6" t="s">
        <v>90</v>
      </c>
      <c r="T21" s="6" t="s">
        <v>124</v>
      </c>
      <c r="U21" s="6" t="s">
        <v>92</v>
      </c>
      <c r="V21" s="6" t="s">
        <v>93</v>
      </c>
      <c r="W21" s="6" t="s">
        <v>94</v>
      </c>
      <c r="X21" s="6" t="s">
        <v>95</v>
      </c>
      <c r="Y21" s="6" t="s">
        <v>96</v>
      </c>
      <c r="Z21" s="6" t="s">
        <v>97</v>
      </c>
      <c r="AA21" s="6" t="s">
        <v>122</v>
      </c>
      <c r="AB21" s="6" t="s">
        <v>99</v>
      </c>
      <c r="AC21" s="6" t="s">
        <v>100</v>
      </c>
    </row>
    <row r="22" spans="1:29" x14ac:dyDescent="0.25">
      <c r="A22" s="11" t="s">
        <v>101</v>
      </c>
      <c r="B22" s="7">
        <v>1165000</v>
      </c>
      <c r="C22" s="7">
        <v>828000</v>
      </c>
      <c r="D22" s="7">
        <v>800000</v>
      </c>
      <c r="E22" s="7">
        <v>27000</v>
      </c>
      <c r="F22" s="7">
        <v>338000</v>
      </c>
      <c r="G22" s="8">
        <v>71.015077308860398</v>
      </c>
      <c r="H22" s="8">
        <v>68.677146150089996</v>
      </c>
      <c r="I22" s="8">
        <v>3.2921616751922298</v>
      </c>
      <c r="J22" s="8">
        <v>28.984922691139602</v>
      </c>
      <c r="K22" s="7">
        <v>577000</v>
      </c>
      <c r="L22" s="7">
        <v>429000</v>
      </c>
      <c r="M22" s="7">
        <v>411000</v>
      </c>
      <c r="N22" s="7">
        <v>18000</v>
      </c>
      <c r="O22" s="7">
        <v>148000</v>
      </c>
      <c r="P22" s="8">
        <v>74.370257098423494</v>
      </c>
      <c r="Q22" s="8">
        <v>71.186564097762897</v>
      </c>
      <c r="R22" s="8">
        <v>4.2808686225827897</v>
      </c>
      <c r="S22" s="8">
        <v>25.629742901576499</v>
      </c>
      <c r="T22" s="7">
        <v>588000</v>
      </c>
      <c r="U22" s="7">
        <v>399000</v>
      </c>
      <c r="V22" s="7">
        <v>390000</v>
      </c>
      <c r="W22" s="7">
        <v>9000</v>
      </c>
      <c r="X22" s="7">
        <v>190000</v>
      </c>
      <c r="Y22" s="8">
        <v>67.726576014736295</v>
      </c>
      <c r="Z22" s="8">
        <v>66.217598618809902</v>
      </c>
      <c r="AA22" s="8">
        <v>2.22804323608226</v>
      </c>
      <c r="AB22" s="8">
        <v>32.273423985263697</v>
      </c>
      <c r="AC22" s="7"/>
    </row>
    <row r="23" spans="1:29" x14ac:dyDescent="0.25">
      <c r="A23" s="11" t="s">
        <v>102</v>
      </c>
      <c r="B23" s="7">
        <v>1166000</v>
      </c>
      <c r="C23" s="7">
        <v>840000</v>
      </c>
      <c r="D23" s="7">
        <v>818000</v>
      </c>
      <c r="E23" s="7">
        <v>23000</v>
      </c>
      <c r="F23" s="7">
        <v>326000</v>
      </c>
      <c r="G23" s="8">
        <v>72.032383970586196</v>
      </c>
      <c r="H23" s="8">
        <v>70.100561111797006</v>
      </c>
      <c r="I23" s="8">
        <v>2.6818810544684899</v>
      </c>
      <c r="J23" s="8">
        <v>27.967616029413801</v>
      </c>
      <c r="K23" s="7">
        <v>577000</v>
      </c>
      <c r="L23" s="7">
        <v>438000</v>
      </c>
      <c r="M23" s="7">
        <v>424000</v>
      </c>
      <c r="N23" s="7">
        <v>13000</v>
      </c>
      <c r="O23" s="7">
        <v>140000</v>
      </c>
      <c r="P23" s="8">
        <v>75.815725330750894</v>
      </c>
      <c r="Q23" s="8">
        <v>73.478077841894304</v>
      </c>
      <c r="R23" s="8">
        <v>3.0833280017548499</v>
      </c>
      <c r="S23" s="8">
        <v>24.184274669249</v>
      </c>
      <c r="T23" s="7">
        <v>589000</v>
      </c>
      <c r="U23" s="7">
        <v>402000</v>
      </c>
      <c r="V23" s="7">
        <v>393000</v>
      </c>
      <c r="W23" s="7">
        <v>9000</v>
      </c>
      <c r="X23" s="7">
        <v>187000</v>
      </c>
      <c r="Y23" s="8">
        <v>68.324592663269996</v>
      </c>
      <c r="Z23" s="8">
        <v>66.790490467887594</v>
      </c>
      <c r="AA23" s="8">
        <v>2.2453148062558701</v>
      </c>
      <c r="AB23" s="8">
        <v>31.67540733673</v>
      </c>
      <c r="AC23" s="7"/>
    </row>
    <row r="24" spans="1:29" x14ac:dyDescent="0.25">
      <c r="A24" s="11" t="s">
        <v>103</v>
      </c>
      <c r="B24" s="7">
        <v>1169000</v>
      </c>
      <c r="C24" s="7">
        <v>843000</v>
      </c>
      <c r="D24" s="7">
        <v>818000</v>
      </c>
      <c r="E24" s="7">
        <v>25000</v>
      </c>
      <c r="F24" s="7">
        <v>326000</v>
      </c>
      <c r="G24" s="8">
        <v>72.135199439449494</v>
      </c>
      <c r="H24" s="8">
        <v>69.956393073197503</v>
      </c>
      <c r="I24" s="8">
        <v>3.0204482460478701</v>
      </c>
      <c r="J24" s="8">
        <v>27.864800560550499</v>
      </c>
      <c r="K24" s="7">
        <v>579000</v>
      </c>
      <c r="L24" s="7">
        <v>441000</v>
      </c>
      <c r="M24" s="7">
        <v>425000</v>
      </c>
      <c r="N24" s="7">
        <v>16000</v>
      </c>
      <c r="O24" s="7">
        <v>138000</v>
      </c>
      <c r="P24" s="8">
        <v>76.168639462367096</v>
      </c>
      <c r="Q24" s="8">
        <v>73.4198044719775</v>
      </c>
      <c r="R24" s="8">
        <v>3.6088802554332902</v>
      </c>
      <c r="S24" s="8">
        <v>23.8313605376329</v>
      </c>
      <c r="T24" s="7">
        <v>590000</v>
      </c>
      <c r="U24" s="7">
        <v>402000</v>
      </c>
      <c r="V24" s="7">
        <v>393000</v>
      </c>
      <c r="W24" s="7">
        <v>10000</v>
      </c>
      <c r="X24" s="7">
        <v>188000</v>
      </c>
      <c r="Y24" s="8">
        <v>68.182241684524399</v>
      </c>
      <c r="Z24" s="8">
        <v>66.562089731753403</v>
      </c>
      <c r="AA24" s="8">
        <v>2.3762081045491801</v>
      </c>
      <c r="AB24" s="8">
        <v>31.817758315475601</v>
      </c>
      <c r="AC24" s="7"/>
    </row>
    <row r="25" spans="1:29" x14ac:dyDescent="0.25">
      <c r="A25" s="11" t="s">
        <v>104</v>
      </c>
      <c r="B25" s="7">
        <v>1176000</v>
      </c>
      <c r="C25" s="7">
        <v>852000</v>
      </c>
      <c r="D25" s="7">
        <v>827000</v>
      </c>
      <c r="E25" s="7">
        <v>25000</v>
      </c>
      <c r="F25" s="7">
        <v>324000</v>
      </c>
      <c r="G25" s="8">
        <v>72.4706478429746</v>
      </c>
      <c r="H25" s="8">
        <v>70.323781219210105</v>
      </c>
      <c r="I25" s="8">
        <v>2.9623946903526899</v>
      </c>
      <c r="J25" s="8">
        <v>27.5293521570254</v>
      </c>
      <c r="K25" s="7">
        <v>580000</v>
      </c>
      <c r="L25" s="7">
        <v>447000</v>
      </c>
      <c r="M25" s="7">
        <v>428000</v>
      </c>
      <c r="N25" s="7">
        <v>19000</v>
      </c>
      <c r="O25" s="7">
        <v>133000</v>
      </c>
      <c r="P25" s="8">
        <v>77.041956305859003</v>
      </c>
      <c r="Q25" s="8">
        <v>73.829547335319404</v>
      </c>
      <c r="R25" s="8">
        <v>4.1696876930100197</v>
      </c>
      <c r="S25" s="8">
        <v>22.958043694141001</v>
      </c>
      <c r="T25" s="7">
        <v>596000</v>
      </c>
      <c r="U25" s="7">
        <v>406000</v>
      </c>
      <c r="V25" s="7">
        <v>399000</v>
      </c>
      <c r="W25" s="9">
        <v>7000</v>
      </c>
      <c r="X25" s="7">
        <v>191000</v>
      </c>
      <c r="Y25" s="8">
        <v>68.023954907619995</v>
      </c>
      <c r="Z25" s="8">
        <v>66.913583559594599</v>
      </c>
      <c r="AA25" s="10">
        <v>1.6323240092895299</v>
      </c>
      <c r="AB25" s="8">
        <v>31.976045092380001</v>
      </c>
      <c r="AC25" s="7" t="s">
        <v>105</v>
      </c>
    </row>
    <row r="26" spans="1:29" x14ac:dyDescent="0.25">
      <c r="A26" s="11" t="s">
        <v>106</v>
      </c>
      <c r="B26" s="7">
        <v>1177000</v>
      </c>
      <c r="C26" s="7">
        <v>851000</v>
      </c>
      <c r="D26" s="7">
        <v>830000</v>
      </c>
      <c r="E26" s="7">
        <v>20000</v>
      </c>
      <c r="F26" s="7">
        <v>326000</v>
      </c>
      <c r="G26" s="8">
        <v>72.295464280614894</v>
      </c>
      <c r="H26" s="8">
        <v>70.568137778170595</v>
      </c>
      <c r="I26" s="8">
        <v>2.3892598514059999</v>
      </c>
      <c r="J26" s="8">
        <v>27.704535719385099</v>
      </c>
      <c r="K26" s="7">
        <v>580000</v>
      </c>
      <c r="L26" s="7">
        <v>447000</v>
      </c>
      <c r="M26" s="7">
        <v>433000</v>
      </c>
      <c r="N26" s="7">
        <v>14000</v>
      </c>
      <c r="O26" s="7">
        <v>133000</v>
      </c>
      <c r="P26" s="8">
        <v>77.117135437041298</v>
      </c>
      <c r="Q26" s="8">
        <v>74.624360434757904</v>
      </c>
      <c r="R26" s="8">
        <v>3.2324527981443301</v>
      </c>
      <c r="S26" s="8">
        <v>22.882864562958702</v>
      </c>
      <c r="T26" s="7">
        <v>596000</v>
      </c>
      <c r="U26" s="7">
        <v>403000</v>
      </c>
      <c r="V26" s="7">
        <v>397000</v>
      </c>
      <c r="W26" s="9">
        <v>6000</v>
      </c>
      <c r="X26" s="7">
        <v>193000</v>
      </c>
      <c r="Y26" s="8">
        <v>67.603661675657605</v>
      </c>
      <c r="Z26" s="8">
        <v>66.621166819543902</v>
      </c>
      <c r="AA26" s="10">
        <v>1.4533160360860899</v>
      </c>
      <c r="AB26" s="8">
        <v>32.396338324342402</v>
      </c>
      <c r="AC26" s="7" t="s">
        <v>105</v>
      </c>
    </row>
    <row r="27" spans="1:29" x14ac:dyDescent="0.25">
      <c r="A27" s="11" t="s">
        <v>107</v>
      </c>
      <c r="B27" s="7">
        <v>1177000</v>
      </c>
      <c r="C27" s="7">
        <v>859000</v>
      </c>
      <c r="D27" s="7">
        <v>838000</v>
      </c>
      <c r="E27" s="7">
        <v>21000</v>
      </c>
      <c r="F27" s="7">
        <v>318000</v>
      </c>
      <c r="G27" s="8">
        <v>73.012769197561397</v>
      </c>
      <c r="H27" s="8">
        <v>71.246445682896294</v>
      </c>
      <c r="I27" s="8">
        <v>2.4191980855920101</v>
      </c>
      <c r="J27" s="8">
        <v>26.987230802438599</v>
      </c>
      <c r="K27" s="7">
        <v>580000</v>
      </c>
      <c r="L27" s="7">
        <v>449000</v>
      </c>
      <c r="M27" s="7">
        <v>435000</v>
      </c>
      <c r="N27" s="7">
        <v>14000</v>
      </c>
      <c r="O27" s="7">
        <v>132000</v>
      </c>
      <c r="P27" s="8">
        <v>77.289665687532803</v>
      </c>
      <c r="Q27" s="8">
        <v>74.919242994599003</v>
      </c>
      <c r="R27" s="8">
        <v>3.0669335568315601</v>
      </c>
      <c r="S27" s="8">
        <v>22.7103343124672</v>
      </c>
      <c r="T27" s="7">
        <v>596000</v>
      </c>
      <c r="U27" s="7">
        <v>411000</v>
      </c>
      <c r="V27" s="7">
        <v>404000</v>
      </c>
      <c r="W27" s="9">
        <v>7000</v>
      </c>
      <c r="X27" s="7">
        <v>186000</v>
      </c>
      <c r="Y27" s="8">
        <v>68.849542087530807</v>
      </c>
      <c r="Z27" s="8">
        <v>67.6712622821331</v>
      </c>
      <c r="AA27" s="10">
        <v>1.71138364856471</v>
      </c>
      <c r="AB27" s="8">
        <v>31.1504579124692</v>
      </c>
      <c r="AC27" s="7" t="s">
        <v>105</v>
      </c>
    </row>
    <row r="28" spans="1:29" x14ac:dyDescent="0.25">
      <c r="A28" s="11" t="s">
        <v>108</v>
      </c>
      <c r="B28" s="7">
        <v>1177000</v>
      </c>
      <c r="C28" s="7">
        <v>846000</v>
      </c>
      <c r="D28" s="7">
        <v>824000</v>
      </c>
      <c r="E28" s="7">
        <v>23000</v>
      </c>
      <c r="F28" s="7">
        <v>331000</v>
      </c>
      <c r="G28" s="8">
        <v>71.918991273643599</v>
      </c>
      <c r="H28" s="8">
        <v>69.966499831352195</v>
      </c>
      <c r="I28" s="8">
        <v>2.7148482031156802</v>
      </c>
      <c r="J28" s="8">
        <v>28.081008726356401</v>
      </c>
      <c r="K28" s="7">
        <v>581000</v>
      </c>
      <c r="L28" s="7">
        <v>445000</v>
      </c>
      <c r="M28" s="7">
        <v>429000</v>
      </c>
      <c r="N28" s="7">
        <v>16000</v>
      </c>
      <c r="O28" s="7">
        <v>136000</v>
      </c>
      <c r="P28" s="8">
        <v>76.640327299213297</v>
      </c>
      <c r="Q28" s="8">
        <v>73.849984416783002</v>
      </c>
      <c r="R28" s="8">
        <v>3.64082850473274</v>
      </c>
      <c r="S28" s="8">
        <v>23.3596727007867</v>
      </c>
      <c r="T28" s="7">
        <v>596000</v>
      </c>
      <c r="U28" s="7">
        <v>401000</v>
      </c>
      <c r="V28" s="7">
        <v>395000</v>
      </c>
      <c r="W28" s="9">
        <v>7000</v>
      </c>
      <c r="X28" s="7">
        <v>195000</v>
      </c>
      <c r="Y28" s="8">
        <v>67.320412708635203</v>
      </c>
      <c r="Z28" s="8">
        <v>66.183988085654505</v>
      </c>
      <c r="AA28" s="10">
        <v>1.6880832681451501</v>
      </c>
      <c r="AB28" s="8">
        <v>32.679587291364797</v>
      </c>
      <c r="AC28" s="7" t="s">
        <v>105</v>
      </c>
    </row>
    <row r="29" spans="1:29" x14ac:dyDescent="0.25">
      <c r="A29" s="11" t="s">
        <v>109</v>
      </c>
      <c r="B29" s="7">
        <v>1178000</v>
      </c>
      <c r="C29" s="7">
        <v>850000</v>
      </c>
      <c r="D29" s="7">
        <v>833000</v>
      </c>
      <c r="E29" s="7">
        <v>17000</v>
      </c>
      <c r="F29" s="7">
        <v>327000</v>
      </c>
      <c r="G29" s="8">
        <v>72.198515068832805</v>
      </c>
      <c r="H29" s="8">
        <v>70.780756528525401</v>
      </c>
      <c r="I29" s="8">
        <v>1.96369487510336</v>
      </c>
      <c r="J29" s="8">
        <v>27.801484931167199</v>
      </c>
      <c r="K29" s="7">
        <v>581000</v>
      </c>
      <c r="L29" s="7">
        <v>444000</v>
      </c>
      <c r="M29" s="7">
        <v>434000</v>
      </c>
      <c r="N29" s="7">
        <v>10000</v>
      </c>
      <c r="O29" s="7">
        <v>137000</v>
      </c>
      <c r="P29" s="8">
        <v>76.432975250838396</v>
      </c>
      <c r="Q29" s="8">
        <v>74.695561050398297</v>
      </c>
      <c r="R29" s="8">
        <v>2.27312124739132</v>
      </c>
      <c r="S29" s="8">
        <v>23.5670247491616</v>
      </c>
      <c r="T29" s="7">
        <v>596000</v>
      </c>
      <c r="U29" s="7">
        <v>406000</v>
      </c>
      <c r="V29" s="7">
        <v>399000</v>
      </c>
      <c r="W29" s="9">
        <v>7000</v>
      </c>
      <c r="X29" s="7">
        <v>190000</v>
      </c>
      <c r="Y29" s="8">
        <v>68.0724063231457</v>
      </c>
      <c r="Z29" s="8">
        <v>66.966124088717194</v>
      </c>
      <c r="AA29" s="10">
        <v>1.62515517547144</v>
      </c>
      <c r="AB29" s="8">
        <v>31.9275936768543</v>
      </c>
      <c r="AC29" s="7" t="s">
        <v>105</v>
      </c>
    </row>
    <row r="30" spans="1:29" x14ac:dyDescent="0.25">
      <c r="A30" s="11" t="s">
        <v>110</v>
      </c>
      <c r="B30" s="7">
        <v>1178000</v>
      </c>
      <c r="C30" s="7">
        <v>857000</v>
      </c>
      <c r="D30" s="7">
        <v>837000</v>
      </c>
      <c r="E30" s="7">
        <v>20000</v>
      </c>
      <c r="F30" s="7">
        <v>321000</v>
      </c>
      <c r="G30" s="8">
        <v>72.758206259453104</v>
      </c>
      <c r="H30" s="8">
        <v>71.046761716740804</v>
      </c>
      <c r="I30" s="8">
        <v>2.35223575552333</v>
      </c>
      <c r="J30" s="8">
        <v>27.2417937405469</v>
      </c>
      <c r="K30" s="7">
        <v>582000</v>
      </c>
      <c r="L30" s="7">
        <v>446000</v>
      </c>
      <c r="M30" s="7">
        <v>433000</v>
      </c>
      <c r="N30" s="7">
        <v>13000</v>
      </c>
      <c r="O30" s="7">
        <v>136000</v>
      </c>
      <c r="P30" s="8">
        <v>76.636889664600304</v>
      </c>
      <c r="Q30" s="8">
        <v>74.375671702103901</v>
      </c>
      <c r="R30" s="8">
        <v>2.9505607187251801</v>
      </c>
      <c r="S30" s="8">
        <v>23.3631103353997</v>
      </c>
      <c r="T30" s="7">
        <v>597000</v>
      </c>
      <c r="U30" s="7">
        <v>412000</v>
      </c>
      <c r="V30" s="7">
        <v>405000</v>
      </c>
      <c r="W30" s="9">
        <v>7000</v>
      </c>
      <c r="X30" s="7">
        <v>185000</v>
      </c>
      <c r="Y30" s="8">
        <v>68.977659932857406</v>
      </c>
      <c r="Z30" s="8">
        <v>67.802078636902294</v>
      </c>
      <c r="AA30" s="10">
        <v>1.7042928059599201</v>
      </c>
      <c r="AB30" s="8">
        <v>31.022340067142601</v>
      </c>
      <c r="AC30" s="7" t="s">
        <v>105</v>
      </c>
    </row>
    <row r="31" spans="1:29" x14ac:dyDescent="0.25">
      <c r="A31" s="11" t="s">
        <v>111</v>
      </c>
      <c r="B31" s="7">
        <v>1000</v>
      </c>
      <c r="C31" s="7">
        <v>7000</v>
      </c>
      <c r="D31" s="7">
        <v>4000</v>
      </c>
      <c r="E31" s="7">
        <v>3000</v>
      </c>
      <c r="F31" s="7">
        <v>-6000</v>
      </c>
      <c r="G31" s="8">
        <v>0.55969119062029904</v>
      </c>
      <c r="H31" s="8">
        <v>0.26600518821540198</v>
      </c>
      <c r="I31" s="8">
        <v>0.38854088041996998</v>
      </c>
      <c r="J31" s="8">
        <v>-0.55969119062029904</v>
      </c>
      <c r="K31" s="7">
        <v>0</v>
      </c>
      <c r="L31" s="7">
        <v>1000</v>
      </c>
      <c r="M31" s="7">
        <v>-2000</v>
      </c>
      <c r="N31" s="7">
        <v>3000</v>
      </c>
      <c r="O31" s="7">
        <v>-1000</v>
      </c>
      <c r="P31" s="8">
        <v>0.203914413761908</v>
      </c>
      <c r="Q31" s="8">
        <v>-0.31988934829439603</v>
      </c>
      <c r="R31" s="8">
        <v>0.67743947133385995</v>
      </c>
      <c r="S31" s="8">
        <v>-0.2039144137619</v>
      </c>
      <c r="T31" s="7">
        <v>0</v>
      </c>
      <c r="U31" s="7">
        <v>6000</v>
      </c>
      <c r="V31" s="7">
        <v>5000</v>
      </c>
      <c r="W31" s="9">
        <v>0</v>
      </c>
      <c r="X31" s="7">
        <v>-5000</v>
      </c>
      <c r="Y31" s="8">
        <v>0.90525360971170699</v>
      </c>
      <c r="Z31" s="8">
        <v>0.83595454818509995</v>
      </c>
      <c r="AA31" s="10">
        <v>7.9137630488480104E-2</v>
      </c>
      <c r="AB31" s="8">
        <v>-0.90525360971169999</v>
      </c>
      <c r="AC31" s="7" t="s">
        <v>105</v>
      </c>
    </row>
    <row r="32" spans="1:29" x14ac:dyDescent="0.25">
      <c r="A32" s="11" t="s">
        <v>113</v>
      </c>
      <c r="B32" s="7">
        <v>2000</v>
      </c>
      <c r="C32" s="7">
        <v>7000</v>
      </c>
      <c r="D32" s="7">
        <v>7000</v>
      </c>
      <c r="E32" s="7">
        <v>0</v>
      </c>
      <c r="F32" s="7">
        <v>-5000</v>
      </c>
      <c r="G32" s="8">
        <v>0.46274197883821</v>
      </c>
      <c r="H32" s="8">
        <v>0.47862393857020902</v>
      </c>
      <c r="I32" s="8">
        <v>-3.702409588267E-2</v>
      </c>
      <c r="J32" s="8">
        <v>-0.46274197883819901</v>
      </c>
      <c r="K32" s="7">
        <v>1000</v>
      </c>
      <c r="L32" s="7">
        <v>-2000</v>
      </c>
      <c r="M32" s="7">
        <v>-1000</v>
      </c>
      <c r="N32" s="7">
        <v>-1000</v>
      </c>
      <c r="O32" s="7">
        <v>3000</v>
      </c>
      <c r="P32" s="8">
        <v>-0.48024577244099498</v>
      </c>
      <c r="Q32" s="8">
        <v>-0.24868873265400299</v>
      </c>
      <c r="R32" s="8">
        <v>-0.28189207941915001</v>
      </c>
      <c r="S32" s="8">
        <v>0.48024577244099798</v>
      </c>
      <c r="T32" s="7">
        <v>0</v>
      </c>
      <c r="U32" s="7">
        <v>8000</v>
      </c>
      <c r="V32" s="7">
        <v>7000</v>
      </c>
      <c r="W32" s="9">
        <v>1000</v>
      </c>
      <c r="X32" s="7">
        <v>-8000</v>
      </c>
      <c r="Y32" s="8">
        <v>1.3739982571998</v>
      </c>
      <c r="Z32" s="8">
        <v>1.1809118173583899</v>
      </c>
      <c r="AA32" s="10">
        <v>0.25097676987383</v>
      </c>
      <c r="AB32" s="8">
        <v>-1.3739982571998</v>
      </c>
      <c r="AC32" s="7" t="s">
        <v>105</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5"/>
  <sheetViews>
    <sheetView zoomScaleNormal="100" workbookViewId="0"/>
  </sheetViews>
  <sheetFormatPr defaultColWidth="10.90625" defaultRowHeight="15" x14ac:dyDescent="0.25"/>
  <cols>
    <col min="1" max="1" width="21.7265625" customWidth="1"/>
    <col min="2" max="15" width="12.7265625" customWidth="1"/>
    <col min="16" max="16" width="70.7265625" customWidth="1"/>
  </cols>
  <sheetData>
    <row r="1" spans="1:16" ht="19.2" x14ac:dyDescent="0.35">
      <c r="A1" s="2" t="s">
        <v>125</v>
      </c>
    </row>
    <row r="2" spans="1:16" x14ac:dyDescent="0.25">
      <c r="A2" t="s">
        <v>126</v>
      </c>
    </row>
    <row r="3" spans="1:16" ht="30" customHeight="1" x14ac:dyDescent="0.3">
      <c r="A3" s="3" t="s">
        <v>65</v>
      </c>
    </row>
    <row r="4" spans="1:16" x14ac:dyDescent="0.25">
      <c r="A4" t="s">
        <v>127</v>
      </c>
    </row>
    <row r="5" spans="1:16" x14ac:dyDescent="0.25">
      <c r="A5" t="s">
        <v>128</v>
      </c>
    </row>
    <row r="6" spans="1:16" x14ac:dyDescent="0.25">
      <c r="A6" t="s">
        <v>129</v>
      </c>
    </row>
    <row r="7" spans="1:16" ht="30" customHeight="1" x14ac:dyDescent="0.3">
      <c r="A7" s="3" t="s">
        <v>130</v>
      </c>
    </row>
    <row r="8" spans="1:16" ht="78" x14ac:dyDescent="0.3">
      <c r="A8" s="5" t="s">
        <v>72</v>
      </c>
      <c r="B8" s="6" t="s">
        <v>133</v>
      </c>
      <c r="C8" s="6" t="s">
        <v>134</v>
      </c>
      <c r="D8" s="6" t="s">
        <v>135</v>
      </c>
      <c r="E8" s="6" t="s">
        <v>136</v>
      </c>
      <c r="F8" s="6" t="s">
        <v>137</v>
      </c>
      <c r="G8" s="6" t="s">
        <v>138</v>
      </c>
      <c r="H8" s="6" t="s">
        <v>139</v>
      </c>
      <c r="I8" s="6" t="s">
        <v>140</v>
      </c>
      <c r="J8" s="6" t="s">
        <v>141</v>
      </c>
      <c r="K8" s="6" t="s">
        <v>142</v>
      </c>
      <c r="L8" s="6" t="s">
        <v>143</v>
      </c>
      <c r="M8" s="6" t="s">
        <v>144</v>
      </c>
      <c r="N8" s="6" t="s">
        <v>145</v>
      </c>
      <c r="O8" s="6" t="s">
        <v>146</v>
      </c>
      <c r="P8" s="6" t="s">
        <v>100</v>
      </c>
    </row>
    <row r="9" spans="1:16" x14ac:dyDescent="0.25">
      <c r="A9" s="11" t="s">
        <v>101</v>
      </c>
      <c r="B9" s="7">
        <v>856000</v>
      </c>
      <c r="C9" s="7">
        <v>828000</v>
      </c>
      <c r="D9" s="7">
        <v>91000</v>
      </c>
      <c r="E9" s="7">
        <v>197000</v>
      </c>
      <c r="F9" s="7">
        <v>304000</v>
      </c>
      <c r="G9" s="7">
        <v>235000</v>
      </c>
      <c r="H9" s="7">
        <v>28000</v>
      </c>
      <c r="I9" s="8">
        <v>57.8537559001294</v>
      </c>
      <c r="J9" s="8">
        <v>71.015077308860398</v>
      </c>
      <c r="K9" s="8">
        <v>46.270414015001599</v>
      </c>
      <c r="L9" s="8">
        <v>82.143942706056194</v>
      </c>
      <c r="M9" s="8">
        <v>84.398630015123203</v>
      </c>
      <c r="N9" s="8">
        <v>63.926067905022002</v>
      </c>
      <c r="O9" s="8">
        <v>8.9700763709153009</v>
      </c>
      <c r="P9" s="7"/>
    </row>
    <row r="10" spans="1:16" x14ac:dyDescent="0.25">
      <c r="A10" s="11" t="s">
        <v>102</v>
      </c>
      <c r="B10" s="7">
        <v>871000</v>
      </c>
      <c r="C10" s="7">
        <v>840000</v>
      </c>
      <c r="D10" s="7">
        <v>95000</v>
      </c>
      <c r="E10" s="7">
        <v>200000</v>
      </c>
      <c r="F10" s="7">
        <v>305000</v>
      </c>
      <c r="G10" s="7">
        <v>241000</v>
      </c>
      <c r="H10" s="7">
        <v>31000</v>
      </c>
      <c r="I10" s="8">
        <v>58.868740039763203</v>
      </c>
      <c r="J10" s="8">
        <v>72.032383970586196</v>
      </c>
      <c r="K10" s="8">
        <v>48.304380013589302</v>
      </c>
      <c r="L10" s="8">
        <v>83.035602852221899</v>
      </c>
      <c r="M10" s="8">
        <v>84.594126943127506</v>
      </c>
      <c r="N10" s="8">
        <v>65.282122094206201</v>
      </c>
      <c r="O10" s="8">
        <v>9.9772296619480603</v>
      </c>
      <c r="P10" s="7"/>
    </row>
    <row r="11" spans="1:16" x14ac:dyDescent="0.25">
      <c r="A11" s="11" t="s">
        <v>103</v>
      </c>
      <c r="B11" s="7">
        <v>879000</v>
      </c>
      <c r="C11" s="7">
        <v>843000</v>
      </c>
      <c r="D11" s="7">
        <v>106000</v>
      </c>
      <c r="E11" s="7">
        <v>197000</v>
      </c>
      <c r="F11" s="7">
        <v>303000</v>
      </c>
      <c r="G11" s="7">
        <v>237000</v>
      </c>
      <c r="H11" s="7">
        <v>36000</v>
      </c>
      <c r="I11" s="8">
        <v>59.273242254379397</v>
      </c>
      <c r="J11" s="8">
        <v>72.135199439449494</v>
      </c>
      <c r="K11" s="8">
        <v>53.657191430797702</v>
      </c>
      <c r="L11" s="8">
        <v>81.664204130420302</v>
      </c>
      <c r="M11" s="8">
        <v>83.989324553526899</v>
      </c>
      <c r="N11" s="8">
        <v>64.227846936317306</v>
      </c>
      <c r="O11" s="8">
        <v>11.501221810185699</v>
      </c>
      <c r="P11" s="7"/>
    </row>
    <row r="12" spans="1:16" x14ac:dyDescent="0.25">
      <c r="A12" s="11" t="s">
        <v>104</v>
      </c>
      <c r="B12" s="7">
        <v>884000</v>
      </c>
      <c r="C12" s="7">
        <v>852000</v>
      </c>
      <c r="D12" s="7">
        <v>109000</v>
      </c>
      <c r="E12" s="7">
        <v>193000</v>
      </c>
      <c r="F12" s="7">
        <v>308000</v>
      </c>
      <c r="G12" s="7">
        <v>242000</v>
      </c>
      <c r="H12" s="7">
        <v>32000</v>
      </c>
      <c r="I12" s="8">
        <v>58.987297349049697</v>
      </c>
      <c r="J12" s="8">
        <v>72.4706478429746</v>
      </c>
      <c r="K12" s="8">
        <v>56.715790347949302</v>
      </c>
      <c r="L12" s="8">
        <v>80.952940929421899</v>
      </c>
      <c r="M12" s="8">
        <v>82.996898385058302</v>
      </c>
      <c r="N12" s="8">
        <v>64.750823822214599</v>
      </c>
      <c r="O12" s="8">
        <v>9.8070709639009994</v>
      </c>
      <c r="P12" s="7"/>
    </row>
    <row r="13" spans="1:16" x14ac:dyDescent="0.25">
      <c r="A13" s="11" t="s">
        <v>106</v>
      </c>
      <c r="B13" s="7">
        <v>883000</v>
      </c>
      <c r="C13" s="7">
        <v>851000</v>
      </c>
      <c r="D13" s="7">
        <v>106000</v>
      </c>
      <c r="E13" s="7">
        <v>202000</v>
      </c>
      <c r="F13" s="7">
        <v>308000</v>
      </c>
      <c r="G13" s="7">
        <v>235000</v>
      </c>
      <c r="H13" s="7">
        <v>32000</v>
      </c>
      <c r="I13" s="8">
        <v>58.825512499941702</v>
      </c>
      <c r="J13" s="8">
        <v>72.295464280614894</v>
      </c>
      <c r="K13" s="8">
        <v>54.827990212342399</v>
      </c>
      <c r="L13" s="8">
        <v>84.947250942323507</v>
      </c>
      <c r="M13" s="8">
        <v>82.915794831193793</v>
      </c>
      <c r="N13" s="8">
        <v>62.751112201679199</v>
      </c>
      <c r="O13" s="8">
        <v>9.9558756872261505</v>
      </c>
      <c r="P13" s="7"/>
    </row>
    <row r="14" spans="1:16" x14ac:dyDescent="0.25">
      <c r="A14" s="11" t="s">
        <v>107</v>
      </c>
      <c r="B14" s="7">
        <v>893000</v>
      </c>
      <c r="C14" s="7">
        <v>859000</v>
      </c>
      <c r="D14" s="7">
        <v>111000</v>
      </c>
      <c r="E14" s="7">
        <v>196000</v>
      </c>
      <c r="F14" s="7">
        <v>308000</v>
      </c>
      <c r="G14" s="7">
        <v>244000</v>
      </c>
      <c r="H14" s="7">
        <v>34000</v>
      </c>
      <c r="I14" s="8">
        <v>59.442096781383903</v>
      </c>
      <c r="J14" s="8">
        <v>73.012769197561397</v>
      </c>
      <c r="K14" s="8">
        <v>57.531863785552297</v>
      </c>
      <c r="L14" s="8">
        <v>82.858602793062502</v>
      </c>
      <c r="M14" s="8">
        <v>82.853705084481106</v>
      </c>
      <c r="N14" s="8">
        <v>65.026327851029095</v>
      </c>
      <c r="O14" s="8">
        <v>10.483329501034699</v>
      </c>
      <c r="P14" s="7"/>
    </row>
    <row r="15" spans="1:16" x14ac:dyDescent="0.25">
      <c r="A15" s="11" t="s">
        <v>108</v>
      </c>
      <c r="B15" s="7">
        <v>877000</v>
      </c>
      <c r="C15" s="7">
        <v>846000</v>
      </c>
      <c r="D15" s="7">
        <v>109000</v>
      </c>
      <c r="E15" s="7">
        <v>192000</v>
      </c>
      <c r="F15" s="7">
        <v>303000</v>
      </c>
      <c r="G15" s="7">
        <v>243000</v>
      </c>
      <c r="H15" s="7">
        <v>30000</v>
      </c>
      <c r="I15" s="8">
        <v>58.264439196632999</v>
      </c>
      <c r="J15" s="8">
        <v>71.918991273643599</v>
      </c>
      <c r="K15" s="8">
        <v>56.341859478915602</v>
      </c>
      <c r="L15" s="8">
        <v>81.151515408167199</v>
      </c>
      <c r="M15" s="8">
        <v>81.398739864301405</v>
      </c>
      <c r="N15" s="8">
        <v>64.756144291051498</v>
      </c>
      <c r="O15" s="8">
        <v>9.2594455980509593</v>
      </c>
      <c r="P15" s="7"/>
    </row>
    <row r="16" spans="1:16" x14ac:dyDescent="0.25">
      <c r="A16" s="11" t="s">
        <v>109</v>
      </c>
      <c r="B16" s="7">
        <v>884000</v>
      </c>
      <c r="C16" s="7">
        <v>850000</v>
      </c>
      <c r="D16" s="7">
        <v>109000</v>
      </c>
      <c r="E16" s="7">
        <v>195000</v>
      </c>
      <c r="F16" s="7">
        <v>302000</v>
      </c>
      <c r="G16" s="7">
        <v>244000</v>
      </c>
      <c r="H16" s="7">
        <v>34000</v>
      </c>
      <c r="I16" s="8">
        <v>58.658832052479603</v>
      </c>
      <c r="J16" s="8">
        <v>72.198515068832805</v>
      </c>
      <c r="K16" s="8">
        <v>56.251160296210699</v>
      </c>
      <c r="L16" s="8">
        <v>82.857530920790097</v>
      </c>
      <c r="M16" s="8">
        <v>81.087514272281595</v>
      </c>
      <c r="N16" s="8">
        <v>64.940929168218801</v>
      </c>
      <c r="O16" s="8">
        <v>10.3097660455173</v>
      </c>
      <c r="P16" s="7"/>
    </row>
    <row r="17" spans="1:16" x14ac:dyDescent="0.25">
      <c r="A17" s="11" t="s">
        <v>110</v>
      </c>
      <c r="B17" s="7">
        <v>890000</v>
      </c>
      <c r="C17" s="7">
        <v>857000</v>
      </c>
      <c r="D17" s="7">
        <v>102000</v>
      </c>
      <c r="E17" s="7">
        <v>201000</v>
      </c>
      <c r="F17" s="7">
        <v>314000</v>
      </c>
      <c r="G17" s="7">
        <v>241000</v>
      </c>
      <c r="H17" s="7">
        <v>32000</v>
      </c>
      <c r="I17" s="8">
        <v>58.922809137007398</v>
      </c>
      <c r="J17" s="8">
        <v>72.758206259453104</v>
      </c>
      <c r="K17" s="8">
        <v>52.192177369181501</v>
      </c>
      <c r="L17" s="8">
        <v>85.355965371280305</v>
      </c>
      <c r="M17" s="8">
        <v>84.221924638583502</v>
      </c>
      <c r="N17" s="8">
        <v>64.159328515995895</v>
      </c>
      <c r="O17" s="8">
        <v>9.7696227723667892</v>
      </c>
      <c r="P17" s="7"/>
    </row>
    <row r="18" spans="1:16" x14ac:dyDescent="0.25">
      <c r="A18" s="11" t="s">
        <v>113</v>
      </c>
      <c r="B18" s="7">
        <v>7000</v>
      </c>
      <c r="C18" s="7">
        <v>7000</v>
      </c>
      <c r="D18" s="7">
        <v>-4000</v>
      </c>
      <c r="E18" s="7">
        <v>-1000</v>
      </c>
      <c r="F18" s="7">
        <v>6000</v>
      </c>
      <c r="G18" s="7">
        <v>6000</v>
      </c>
      <c r="H18" s="7">
        <v>0</v>
      </c>
      <c r="I18" s="8">
        <v>9.7296637065696204E-2</v>
      </c>
      <c r="J18" s="8">
        <v>0.46274197883821</v>
      </c>
      <c r="K18" s="8">
        <v>-2.6358128431608998</v>
      </c>
      <c r="L18" s="8">
        <v>0.40871442895679899</v>
      </c>
      <c r="M18" s="8">
        <v>1.3061298073897101</v>
      </c>
      <c r="N18" s="8">
        <v>1.4082163143166999</v>
      </c>
      <c r="O18" s="8">
        <v>-0.18625291485936099</v>
      </c>
      <c r="P18" s="7" t="s">
        <v>112</v>
      </c>
    </row>
    <row r="19" spans="1:16" x14ac:dyDescent="0.25">
      <c r="A19" s="7"/>
      <c r="B19" s="7"/>
      <c r="C19" s="7"/>
      <c r="D19" s="7"/>
      <c r="E19" s="7"/>
      <c r="F19" s="7"/>
      <c r="G19" s="7"/>
      <c r="H19" s="7"/>
      <c r="I19" s="8"/>
      <c r="J19" s="8"/>
      <c r="K19" s="8"/>
      <c r="L19" s="8"/>
      <c r="M19" s="8"/>
      <c r="N19" s="8"/>
      <c r="O19" s="8"/>
      <c r="P19" s="7"/>
    </row>
    <row r="20" spans="1:16" ht="30" customHeight="1" x14ac:dyDescent="0.3">
      <c r="A20" s="3" t="s">
        <v>131</v>
      </c>
    </row>
    <row r="21" spans="1:16" ht="78" x14ac:dyDescent="0.3">
      <c r="A21" s="5" t="s">
        <v>72</v>
      </c>
      <c r="B21" s="6" t="s">
        <v>147</v>
      </c>
      <c r="C21" s="6" t="s">
        <v>148</v>
      </c>
      <c r="D21" s="6" t="s">
        <v>149</v>
      </c>
      <c r="E21" s="6" t="s">
        <v>150</v>
      </c>
      <c r="F21" s="6" t="s">
        <v>151</v>
      </c>
      <c r="G21" s="6" t="s">
        <v>152</v>
      </c>
      <c r="H21" s="6" t="s">
        <v>153</v>
      </c>
      <c r="I21" s="6" t="s">
        <v>154</v>
      </c>
      <c r="J21" s="6" t="s">
        <v>155</v>
      </c>
      <c r="K21" s="6" t="s">
        <v>156</v>
      </c>
      <c r="L21" s="6" t="s">
        <v>157</v>
      </c>
      <c r="M21" s="6" t="s">
        <v>158</v>
      </c>
      <c r="N21" s="6" t="s">
        <v>159</v>
      </c>
      <c r="O21" s="6" t="s">
        <v>160</v>
      </c>
      <c r="P21" s="6" t="s">
        <v>100</v>
      </c>
    </row>
    <row r="22" spans="1:16" x14ac:dyDescent="0.25">
      <c r="A22" s="11" t="s">
        <v>101</v>
      </c>
      <c r="B22" s="7">
        <v>446000</v>
      </c>
      <c r="C22" s="7">
        <v>429000</v>
      </c>
      <c r="D22" s="7">
        <v>50000</v>
      </c>
      <c r="E22" s="7">
        <v>104000</v>
      </c>
      <c r="F22" s="7">
        <v>154000</v>
      </c>
      <c r="G22" s="7">
        <v>121000</v>
      </c>
      <c r="H22" s="7">
        <v>17000</v>
      </c>
      <c r="I22" s="8">
        <v>61.690136948402298</v>
      </c>
      <c r="J22" s="8">
        <v>74.370257098423494</v>
      </c>
      <c r="K22" s="8">
        <v>49.256450659838499</v>
      </c>
      <c r="L22" s="8">
        <v>86.176101986106403</v>
      </c>
      <c r="M22" s="8">
        <v>87.993823630332898</v>
      </c>
      <c r="N22" s="8">
        <v>67.396162227064494</v>
      </c>
      <c r="O22" s="8">
        <v>11.636565218284</v>
      </c>
      <c r="P22" s="7"/>
    </row>
    <row r="23" spans="1:16" x14ac:dyDescent="0.25">
      <c r="A23" s="11" t="s">
        <v>102</v>
      </c>
      <c r="B23" s="7">
        <v>457000</v>
      </c>
      <c r="C23" s="7">
        <v>438000</v>
      </c>
      <c r="D23" s="7">
        <v>51000</v>
      </c>
      <c r="E23" s="7">
        <v>106000</v>
      </c>
      <c r="F23" s="7">
        <v>155000</v>
      </c>
      <c r="G23" s="7">
        <v>126000</v>
      </c>
      <c r="H23" s="7">
        <v>20000</v>
      </c>
      <c r="I23" s="8">
        <v>63.200960899198201</v>
      </c>
      <c r="J23" s="8">
        <v>75.815725330750894</v>
      </c>
      <c r="K23" s="8">
        <v>50.273062730627302</v>
      </c>
      <c r="L23" s="8">
        <v>87.7110211933269</v>
      </c>
      <c r="M23" s="8">
        <v>88.693808990561493</v>
      </c>
      <c r="N23" s="8">
        <v>69.743874659703295</v>
      </c>
      <c r="O23" s="8">
        <v>13.407912911475499</v>
      </c>
      <c r="P23" s="7"/>
    </row>
    <row r="24" spans="1:16" x14ac:dyDescent="0.25">
      <c r="A24" s="11" t="s">
        <v>103</v>
      </c>
      <c r="B24" s="7">
        <v>465000</v>
      </c>
      <c r="C24" s="7">
        <v>441000</v>
      </c>
      <c r="D24" s="7">
        <v>57000</v>
      </c>
      <c r="E24" s="7">
        <v>103000</v>
      </c>
      <c r="F24" s="7">
        <v>153000</v>
      </c>
      <c r="G24" s="7">
        <v>127000</v>
      </c>
      <c r="H24" s="7">
        <v>24000</v>
      </c>
      <c r="I24" s="8">
        <v>64.079585934687898</v>
      </c>
      <c r="J24" s="8">
        <v>76.168639462367096</v>
      </c>
      <c r="K24" s="8">
        <v>55.962492022190602</v>
      </c>
      <c r="L24" s="8">
        <v>85.574131213447302</v>
      </c>
      <c r="M24" s="8">
        <v>87.433510259231596</v>
      </c>
      <c r="N24" s="8">
        <v>70.320563633239303</v>
      </c>
      <c r="O24" s="8">
        <v>16.361118123452101</v>
      </c>
      <c r="P24" s="7"/>
    </row>
    <row r="25" spans="1:16" x14ac:dyDescent="0.25">
      <c r="A25" s="11" t="s">
        <v>104</v>
      </c>
      <c r="B25" s="7">
        <v>465000</v>
      </c>
      <c r="C25" s="7">
        <v>447000</v>
      </c>
      <c r="D25" s="7">
        <v>59000</v>
      </c>
      <c r="E25" s="7">
        <v>103000</v>
      </c>
      <c r="F25" s="7">
        <v>158000</v>
      </c>
      <c r="G25" s="7">
        <v>127000</v>
      </c>
      <c r="H25" s="7">
        <v>18000</v>
      </c>
      <c r="I25" s="8">
        <v>63.535181009242898</v>
      </c>
      <c r="J25" s="8">
        <v>77.041956305859003</v>
      </c>
      <c r="K25" s="8">
        <v>58.767387246341897</v>
      </c>
      <c r="L25" s="8">
        <v>87.883465668255795</v>
      </c>
      <c r="M25" s="8">
        <v>87.683527280406395</v>
      </c>
      <c r="N25" s="8">
        <v>69.589663247648602</v>
      </c>
      <c r="O25" s="8">
        <v>11.730554324898</v>
      </c>
      <c r="P25" s="7"/>
    </row>
    <row r="26" spans="1:16" x14ac:dyDescent="0.25">
      <c r="A26" s="11" t="s">
        <v>106</v>
      </c>
      <c r="B26" s="7">
        <v>467000</v>
      </c>
      <c r="C26" s="7">
        <v>447000</v>
      </c>
      <c r="D26" s="7">
        <v>58000</v>
      </c>
      <c r="E26" s="7">
        <v>108000</v>
      </c>
      <c r="F26" s="7">
        <v>158000</v>
      </c>
      <c r="G26" s="7">
        <v>123000</v>
      </c>
      <c r="H26" s="7">
        <v>20000</v>
      </c>
      <c r="I26" s="8">
        <v>63.7961496450027</v>
      </c>
      <c r="J26" s="8">
        <v>77.117135437041298</v>
      </c>
      <c r="K26" s="8">
        <v>58.499263460632697</v>
      </c>
      <c r="L26" s="8">
        <v>92.383019448337194</v>
      </c>
      <c r="M26" s="8">
        <v>87.762070803535707</v>
      </c>
      <c r="N26" s="8">
        <v>67.050077991208298</v>
      </c>
      <c r="O26" s="8">
        <v>12.9829151410372</v>
      </c>
      <c r="P26" s="7"/>
    </row>
    <row r="27" spans="1:16" x14ac:dyDescent="0.25">
      <c r="A27" s="11" t="s">
        <v>107</v>
      </c>
      <c r="B27" s="7">
        <v>468000</v>
      </c>
      <c r="C27" s="7">
        <v>449000</v>
      </c>
      <c r="D27" s="7">
        <v>58000</v>
      </c>
      <c r="E27" s="7">
        <v>104000</v>
      </c>
      <c r="F27" s="7">
        <v>159000</v>
      </c>
      <c r="G27" s="7">
        <v>128000</v>
      </c>
      <c r="H27" s="7">
        <v>19000</v>
      </c>
      <c r="I27" s="8">
        <v>63.779330050657897</v>
      </c>
      <c r="J27" s="8">
        <v>77.289665687532803</v>
      </c>
      <c r="K27" s="8">
        <v>57.628305832674599</v>
      </c>
      <c r="L27" s="8">
        <v>89.208085164647102</v>
      </c>
      <c r="M27" s="8">
        <v>88.350074920916796</v>
      </c>
      <c r="N27" s="8">
        <v>69.545191919852599</v>
      </c>
      <c r="O27" s="8">
        <v>12.5588656002822</v>
      </c>
      <c r="P27" s="7"/>
    </row>
    <row r="28" spans="1:16" x14ac:dyDescent="0.25">
      <c r="A28" s="11" t="s">
        <v>108</v>
      </c>
      <c r="B28" s="7">
        <v>464000</v>
      </c>
      <c r="C28" s="7">
        <v>445000</v>
      </c>
      <c r="D28" s="7">
        <v>58000</v>
      </c>
      <c r="E28" s="7">
        <v>105000</v>
      </c>
      <c r="F28" s="7">
        <v>157000</v>
      </c>
      <c r="G28" s="7">
        <v>125000</v>
      </c>
      <c r="H28" s="7">
        <v>19000</v>
      </c>
      <c r="I28" s="8">
        <v>63.104781087959502</v>
      </c>
      <c r="J28" s="8">
        <v>76.640327299213297</v>
      </c>
      <c r="K28" s="8">
        <v>57.787638922203598</v>
      </c>
      <c r="L28" s="8">
        <v>90.180393367285703</v>
      </c>
      <c r="M28" s="8">
        <v>86.983593650371205</v>
      </c>
      <c r="N28" s="8">
        <v>68.157273034087098</v>
      </c>
      <c r="O28" s="8">
        <v>12.066200484362099</v>
      </c>
      <c r="P28" s="7"/>
    </row>
    <row r="29" spans="1:16" x14ac:dyDescent="0.25">
      <c r="A29" s="11" t="s">
        <v>109</v>
      </c>
      <c r="B29" s="7">
        <v>468000</v>
      </c>
      <c r="C29" s="7">
        <v>444000</v>
      </c>
      <c r="D29" s="7">
        <v>59000</v>
      </c>
      <c r="E29" s="7">
        <v>106000</v>
      </c>
      <c r="F29" s="7">
        <v>156000</v>
      </c>
      <c r="G29" s="7">
        <v>123000</v>
      </c>
      <c r="H29" s="7">
        <v>23000</v>
      </c>
      <c r="I29" s="8">
        <v>63.511541847347701</v>
      </c>
      <c r="J29" s="8">
        <v>76.432975250838396</v>
      </c>
      <c r="K29" s="8">
        <v>59.107347447073501</v>
      </c>
      <c r="L29" s="8">
        <v>90.611715603342404</v>
      </c>
      <c r="M29" s="8">
        <v>86.422486563082899</v>
      </c>
      <c r="N29" s="8">
        <v>67.086795082592005</v>
      </c>
      <c r="O29" s="8">
        <v>15.0497247552484</v>
      </c>
      <c r="P29" s="7"/>
    </row>
    <row r="30" spans="1:16" x14ac:dyDescent="0.25">
      <c r="A30" s="11" t="s">
        <v>110</v>
      </c>
      <c r="B30" s="7">
        <v>467000</v>
      </c>
      <c r="C30" s="7">
        <v>446000</v>
      </c>
      <c r="D30" s="7">
        <v>55000</v>
      </c>
      <c r="E30" s="7">
        <v>107000</v>
      </c>
      <c r="F30" s="7">
        <v>160000</v>
      </c>
      <c r="G30" s="7">
        <v>123000</v>
      </c>
      <c r="H30" s="7">
        <v>21000</v>
      </c>
      <c r="I30" s="8">
        <v>63.329961188694497</v>
      </c>
      <c r="J30" s="8">
        <v>76.636889664600304</v>
      </c>
      <c r="K30" s="8">
        <v>54.598095011074399</v>
      </c>
      <c r="L30" s="8">
        <v>92.203066122954596</v>
      </c>
      <c r="M30" s="8">
        <v>88.492166560747094</v>
      </c>
      <c r="N30" s="8">
        <v>67.186623763400505</v>
      </c>
      <c r="O30" s="8">
        <v>13.682002194150201</v>
      </c>
      <c r="P30" s="7"/>
    </row>
    <row r="31" spans="1:16" x14ac:dyDescent="0.25">
      <c r="A31" s="11" t="s">
        <v>113</v>
      </c>
      <c r="B31" s="7">
        <v>0</v>
      </c>
      <c r="C31" s="7">
        <v>-2000</v>
      </c>
      <c r="D31" s="7">
        <v>-3000</v>
      </c>
      <c r="E31" s="7">
        <v>-1000</v>
      </c>
      <c r="F31" s="7">
        <v>2000</v>
      </c>
      <c r="G31" s="7">
        <v>0</v>
      </c>
      <c r="H31" s="7">
        <v>2000</v>
      </c>
      <c r="I31" s="8">
        <v>-0.46618845630820299</v>
      </c>
      <c r="J31" s="8">
        <v>-0.48024577244099498</v>
      </c>
      <c r="K31" s="8">
        <v>-3.9011684495583001</v>
      </c>
      <c r="L31" s="8">
        <v>-0.17995332538259801</v>
      </c>
      <c r="M31" s="8">
        <v>0.73009575721138698</v>
      </c>
      <c r="N31" s="8">
        <v>0.13654577219220701</v>
      </c>
      <c r="O31" s="8">
        <v>0.69908705311300101</v>
      </c>
      <c r="P31" s="7" t="s">
        <v>112</v>
      </c>
    </row>
    <row r="32" spans="1:16" x14ac:dyDescent="0.25">
      <c r="A32" s="7"/>
      <c r="B32" s="7"/>
      <c r="C32" s="7"/>
      <c r="D32" s="7"/>
      <c r="E32" s="7"/>
      <c r="F32" s="7"/>
      <c r="G32" s="7"/>
      <c r="H32" s="7"/>
      <c r="I32" s="8"/>
      <c r="J32" s="8"/>
      <c r="K32" s="8"/>
      <c r="L32" s="8"/>
      <c r="M32" s="8"/>
      <c r="N32" s="8"/>
      <c r="O32" s="8"/>
      <c r="P32" s="7"/>
    </row>
    <row r="33" spans="1:16" ht="30" customHeight="1" x14ac:dyDescent="0.3">
      <c r="A33" s="3" t="s">
        <v>132</v>
      </c>
    </row>
    <row r="34" spans="1:16" ht="78" x14ac:dyDescent="0.3">
      <c r="A34" s="5" t="s">
        <v>72</v>
      </c>
      <c r="B34" s="6" t="s">
        <v>161</v>
      </c>
      <c r="C34" s="6" t="s">
        <v>162</v>
      </c>
      <c r="D34" s="6" t="s">
        <v>163</v>
      </c>
      <c r="E34" s="6" t="s">
        <v>164</v>
      </c>
      <c r="F34" s="6" t="s">
        <v>165</v>
      </c>
      <c r="G34" s="6" t="s">
        <v>166</v>
      </c>
      <c r="H34" s="6" t="s">
        <v>167</v>
      </c>
      <c r="I34" s="6" t="s">
        <v>168</v>
      </c>
      <c r="J34" s="6" t="s">
        <v>169</v>
      </c>
      <c r="K34" s="6" t="s">
        <v>170</v>
      </c>
      <c r="L34" s="6" t="s">
        <v>171</v>
      </c>
      <c r="M34" s="6" t="s">
        <v>172</v>
      </c>
      <c r="N34" s="6" t="s">
        <v>173</v>
      </c>
      <c r="O34" s="6" t="s">
        <v>174</v>
      </c>
      <c r="P34" s="6" t="s">
        <v>100</v>
      </c>
    </row>
    <row r="35" spans="1:16" x14ac:dyDescent="0.25">
      <c r="A35" s="11" t="s">
        <v>101</v>
      </c>
      <c r="B35" s="7">
        <v>410000</v>
      </c>
      <c r="C35" s="7">
        <v>399000</v>
      </c>
      <c r="D35" s="7">
        <v>41000</v>
      </c>
      <c r="E35" s="7">
        <v>93000</v>
      </c>
      <c r="F35" s="7">
        <v>150000</v>
      </c>
      <c r="G35" s="7">
        <v>114000</v>
      </c>
      <c r="H35" s="7">
        <v>11000</v>
      </c>
      <c r="I35" s="8">
        <v>54.185794604632001</v>
      </c>
      <c r="J35" s="8">
        <v>67.726576014736295</v>
      </c>
      <c r="K35" s="8">
        <v>43.095721734760097</v>
      </c>
      <c r="L35" s="8">
        <v>78.084526813616506</v>
      </c>
      <c r="M35" s="8">
        <v>80.997771189924904</v>
      </c>
      <c r="N35" s="8">
        <v>60.613345220280003</v>
      </c>
      <c r="O35" s="8">
        <v>6.64558661217671</v>
      </c>
      <c r="P35" s="7"/>
    </row>
    <row r="36" spans="1:16" x14ac:dyDescent="0.25">
      <c r="A36" s="11" t="s">
        <v>102</v>
      </c>
      <c r="B36" s="7">
        <v>414000</v>
      </c>
      <c r="C36" s="7">
        <v>402000</v>
      </c>
      <c r="D36" s="7">
        <v>44000</v>
      </c>
      <c r="E36" s="7">
        <v>94000</v>
      </c>
      <c r="F36" s="7">
        <v>149000</v>
      </c>
      <c r="G36" s="7">
        <v>115000</v>
      </c>
      <c r="H36" s="7">
        <v>12000</v>
      </c>
      <c r="I36" s="8">
        <v>54.727051212254203</v>
      </c>
      <c r="J36" s="8">
        <v>68.324592663269996</v>
      </c>
      <c r="K36" s="8">
        <v>46.211384155080601</v>
      </c>
      <c r="L36" s="8">
        <v>78.327627953577704</v>
      </c>
      <c r="M36" s="8">
        <v>80.715910994849295</v>
      </c>
      <c r="N36" s="8">
        <v>61.024667730494599</v>
      </c>
      <c r="O36" s="8">
        <v>6.9866418697805797</v>
      </c>
      <c r="P36" s="7"/>
    </row>
    <row r="37" spans="1:16" x14ac:dyDescent="0.25">
      <c r="A37" s="11" t="s">
        <v>103</v>
      </c>
      <c r="B37" s="7">
        <v>415000</v>
      </c>
      <c r="C37" s="7">
        <v>402000</v>
      </c>
      <c r="D37" s="7">
        <v>49000</v>
      </c>
      <c r="E37" s="7">
        <v>93000</v>
      </c>
      <c r="F37" s="7">
        <v>150000</v>
      </c>
      <c r="G37" s="7">
        <v>110000</v>
      </c>
      <c r="H37" s="7">
        <v>12000</v>
      </c>
      <c r="I37" s="8">
        <v>54.678190244513402</v>
      </c>
      <c r="J37" s="8">
        <v>68.182241684524399</v>
      </c>
      <c r="K37" s="8">
        <v>51.206246803002301</v>
      </c>
      <c r="L37" s="8">
        <v>77.727246224709901</v>
      </c>
      <c r="M37" s="8">
        <v>80.731292975596602</v>
      </c>
      <c r="N37" s="8">
        <v>58.413563267033403</v>
      </c>
      <c r="O37" s="8">
        <v>7.2646166656753701</v>
      </c>
      <c r="P37" s="7"/>
    </row>
    <row r="38" spans="1:16" x14ac:dyDescent="0.25">
      <c r="A38" s="11" t="s">
        <v>104</v>
      </c>
      <c r="B38" s="7">
        <v>420000</v>
      </c>
      <c r="C38" s="7">
        <v>406000</v>
      </c>
      <c r="D38" s="7">
        <v>51000</v>
      </c>
      <c r="E38" s="7">
        <v>90000</v>
      </c>
      <c r="F38" s="7">
        <v>150000</v>
      </c>
      <c r="G38" s="7">
        <v>115000</v>
      </c>
      <c r="H38" s="7">
        <v>14000</v>
      </c>
      <c r="I38" s="8">
        <v>54.654489551305403</v>
      </c>
      <c r="J38" s="8">
        <v>68.023954907619995</v>
      </c>
      <c r="K38" s="8">
        <v>54.517693358135901</v>
      </c>
      <c r="L38" s="8">
        <v>74.228808790917796</v>
      </c>
      <c r="M38" s="8">
        <v>78.584993015992595</v>
      </c>
      <c r="N38" s="8">
        <v>60.116685748341503</v>
      </c>
      <c r="O38" s="8">
        <v>8.1086919712972794</v>
      </c>
      <c r="P38" s="7"/>
    </row>
    <row r="39" spans="1:16" x14ac:dyDescent="0.25">
      <c r="A39" s="11" t="s">
        <v>106</v>
      </c>
      <c r="B39" s="7">
        <v>416000</v>
      </c>
      <c r="C39" s="7">
        <v>403000</v>
      </c>
      <c r="D39" s="7">
        <v>47000</v>
      </c>
      <c r="E39" s="7">
        <v>94000</v>
      </c>
      <c r="F39" s="7">
        <v>150000</v>
      </c>
      <c r="G39" s="7">
        <v>112000</v>
      </c>
      <c r="H39" s="7">
        <v>13000</v>
      </c>
      <c r="I39" s="8">
        <v>54.088535601221601</v>
      </c>
      <c r="J39" s="8">
        <v>67.603661675657605</v>
      </c>
      <c r="K39" s="8">
        <v>50.893077707964103</v>
      </c>
      <c r="L39" s="8">
        <v>77.720753714176595</v>
      </c>
      <c r="M39" s="8">
        <v>78.351696045262699</v>
      </c>
      <c r="N39" s="8">
        <v>58.636691060560203</v>
      </c>
      <c r="O39" s="8">
        <v>7.2815759518665599</v>
      </c>
      <c r="P39" s="7"/>
    </row>
    <row r="40" spans="1:16" x14ac:dyDescent="0.25">
      <c r="A40" s="11" t="s">
        <v>107</v>
      </c>
      <c r="B40" s="7">
        <v>426000</v>
      </c>
      <c r="C40" s="7">
        <v>411000</v>
      </c>
      <c r="D40" s="7">
        <v>54000</v>
      </c>
      <c r="E40" s="7">
        <v>92000</v>
      </c>
      <c r="F40" s="7">
        <v>149000</v>
      </c>
      <c r="G40" s="7">
        <v>116000</v>
      </c>
      <c r="H40" s="7">
        <v>15000</v>
      </c>
      <c r="I40" s="8">
        <v>55.306778967070201</v>
      </c>
      <c r="J40" s="8">
        <v>68.849542087530807</v>
      </c>
      <c r="K40" s="8">
        <v>57.428482553711802</v>
      </c>
      <c r="L40" s="8">
        <v>76.672641627412602</v>
      </c>
      <c r="M40" s="8">
        <v>77.676895976750103</v>
      </c>
      <c r="N40" s="8">
        <v>60.704044711844297</v>
      </c>
      <c r="O40" s="8">
        <v>8.6472681889618208</v>
      </c>
      <c r="P40" s="7"/>
    </row>
    <row r="41" spans="1:16" x14ac:dyDescent="0.25">
      <c r="A41" s="11" t="s">
        <v>108</v>
      </c>
      <c r="B41" s="7">
        <v>413000</v>
      </c>
      <c r="C41" s="7">
        <v>401000</v>
      </c>
      <c r="D41" s="7">
        <v>51000</v>
      </c>
      <c r="E41" s="7">
        <v>86000</v>
      </c>
      <c r="F41" s="7">
        <v>146000</v>
      </c>
      <c r="G41" s="7">
        <v>118000</v>
      </c>
      <c r="H41" s="7">
        <v>12000</v>
      </c>
      <c r="I41" s="8">
        <v>53.646734078078801</v>
      </c>
      <c r="J41" s="8">
        <v>67.320412708635203</v>
      </c>
      <c r="K41" s="8">
        <v>54.791555031614998</v>
      </c>
      <c r="L41" s="8">
        <v>72.339695582685493</v>
      </c>
      <c r="M41" s="8">
        <v>76.1347067400404</v>
      </c>
      <c r="N41" s="8">
        <v>61.503461918892199</v>
      </c>
      <c r="O41" s="8">
        <v>6.7741750028745598</v>
      </c>
      <c r="P41" s="7"/>
    </row>
    <row r="42" spans="1:16" x14ac:dyDescent="0.25">
      <c r="A42" s="11" t="s">
        <v>109</v>
      </c>
      <c r="B42" s="7">
        <v>417000</v>
      </c>
      <c r="C42" s="7">
        <v>406000</v>
      </c>
      <c r="D42" s="7">
        <v>50000</v>
      </c>
      <c r="E42" s="7">
        <v>90000</v>
      </c>
      <c r="F42" s="7">
        <v>146000</v>
      </c>
      <c r="G42" s="7">
        <v>121000</v>
      </c>
      <c r="H42" s="7">
        <v>11000</v>
      </c>
      <c r="I42" s="8">
        <v>54.027104965613098</v>
      </c>
      <c r="J42" s="8">
        <v>68.0724063231457</v>
      </c>
      <c r="K42" s="8">
        <v>53.186303332228597</v>
      </c>
      <c r="L42" s="8">
        <v>75.280087949714201</v>
      </c>
      <c r="M42" s="8">
        <v>76.056293914368894</v>
      </c>
      <c r="N42" s="8">
        <v>62.8896776409605</v>
      </c>
      <c r="O42" s="8">
        <v>6.1082763197034504</v>
      </c>
      <c r="P42" s="7"/>
    </row>
    <row r="43" spans="1:16" x14ac:dyDescent="0.25">
      <c r="A43" s="11" t="s">
        <v>110</v>
      </c>
      <c r="B43" s="7">
        <v>423000</v>
      </c>
      <c r="C43" s="7">
        <v>412000</v>
      </c>
      <c r="D43" s="7">
        <v>47000</v>
      </c>
      <c r="E43" s="7">
        <v>93000</v>
      </c>
      <c r="F43" s="7">
        <v>154000</v>
      </c>
      <c r="G43" s="7">
        <v>118000</v>
      </c>
      <c r="H43" s="7">
        <v>11000</v>
      </c>
      <c r="I43" s="8">
        <v>54.715290742385399</v>
      </c>
      <c r="J43" s="8">
        <v>68.977659932857406</v>
      </c>
      <c r="K43" s="8">
        <v>49.6098247409492</v>
      </c>
      <c r="L43" s="8">
        <v>78.658049096585799</v>
      </c>
      <c r="M43" s="8">
        <v>80.190529852459406</v>
      </c>
      <c r="N43" s="8">
        <v>61.268418480351897</v>
      </c>
      <c r="O43" s="8">
        <v>6.3000324304026503</v>
      </c>
      <c r="P43" s="7"/>
    </row>
    <row r="44" spans="1:16" x14ac:dyDescent="0.25">
      <c r="A44" s="11" t="s">
        <v>113</v>
      </c>
      <c r="B44" s="7">
        <v>7000</v>
      </c>
      <c r="C44" s="7">
        <v>8000</v>
      </c>
      <c r="D44" s="7">
        <v>-1000</v>
      </c>
      <c r="E44" s="7">
        <v>0</v>
      </c>
      <c r="F44" s="7">
        <v>4000</v>
      </c>
      <c r="G44" s="7">
        <v>6000</v>
      </c>
      <c r="H44" s="7">
        <v>-1000</v>
      </c>
      <c r="I44" s="8">
        <v>0.62675514116379805</v>
      </c>
      <c r="J44" s="8">
        <v>1.3739982571998</v>
      </c>
      <c r="K44" s="8">
        <v>-1.2832529670149</v>
      </c>
      <c r="L44" s="8">
        <v>0.93729538240920396</v>
      </c>
      <c r="M44" s="8">
        <v>1.8388338071967101</v>
      </c>
      <c r="N44" s="8">
        <v>2.63172741979169</v>
      </c>
      <c r="O44" s="8">
        <v>-0.98154352146391</v>
      </c>
      <c r="P44" s="7" t="s">
        <v>112</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zoomScaleNormal="100" workbookViewId="0"/>
  </sheetViews>
  <sheetFormatPr defaultColWidth="10.90625" defaultRowHeight="15" x14ac:dyDescent="0.25"/>
  <cols>
    <col min="1" max="1" width="21.7265625" customWidth="1"/>
    <col min="2" max="12" width="12.7265625" customWidth="1"/>
    <col min="13" max="13" width="70.7265625" customWidth="1"/>
  </cols>
  <sheetData>
    <row r="1" spans="1:13" ht="19.2" x14ac:dyDescent="0.35">
      <c r="A1" s="2" t="s">
        <v>175</v>
      </c>
    </row>
    <row r="2" spans="1:13" x14ac:dyDescent="0.25">
      <c r="A2" t="s">
        <v>126</v>
      </c>
    </row>
    <row r="3" spans="1:13" ht="30" customHeight="1" x14ac:dyDescent="0.3">
      <c r="A3" s="3" t="s">
        <v>65</v>
      </c>
    </row>
    <row r="4" spans="1:13" x14ac:dyDescent="0.25">
      <c r="A4" t="s">
        <v>127</v>
      </c>
    </row>
    <row r="5" spans="1:13" x14ac:dyDescent="0.25">
      <c r="A5" t="s">
        <v>128</v>
      </c>
    </row>
    <row r="6" spans="1:13" x14ac:dyDescent="0.25">
      <c r="A6" t="s">
        <v>176</v>
      </c>
    </row>
    <row r="7" spans="1:13" ht="30" customHeight="1" x14ac:dyDescent="0.3">
      <c r="A7" s="3" t="s">
        <v>177</v>
      </c>
    </row>
    <row r="8" spans="1:13" ht="62.4" x14ac:dyDescent="0.3">
      <c r="A8" s="5" t="s">
        <v>72</v>
      </c>
      <c r="B8" s="6" t="s">
        <v>180</v>
      </c>
      <c r="C8" s="6" t="s">
        <v>181</v>
      </c>
      <c r="D8" s="6" t="s">
        <v>182</v>
      </c>
      <c r="E8" s="6" t="s">
        <v>183</v>
      </c>
      <c r="F8" s="6" t="s">
        <v>184</v>
      </c>
      <c r="G8" s="6" t="s">
        <v>185</v>
      </c>
      <c r="H8" s="6" t="s">
        <v>186</v>
      </c>
      <c r="I8" s="6" t="s">
        <v>187</v>
      </c>
      <c r="J8" s="6" t="s">
        <v>188</v>
      </c>
      <c r="K8" s="6" t="s">
        <v>189</v>
      </c>
      <c r="L8" s="6" t="s">
        <v>190</v>
      </c>
      <c r="M8" s="6" t="s">
        <v>100</v>
      </c>
    </row>
    <row r="9" spans="1:13" x14ac:dyDescent="0.25">
      <c r="A9" s="11" t="s">
        <v>101</v>
      </c>
      <c r="B9" s="7">
        <v>338000</v>
      </c>
      <c r="C9" s="7">
        <v>123000</v>
      </c>
      <c r="D9" s="7">
        <v>51000</v>
      </c>
      <c r="E9" s="7">
        <v>30000</v>
      </c>
      <c r="F9" s="7">
        <v>92000</v>
      </c>
      <c r="G9" s="7">
        <v>42000</v>
      </c>
      <c r="H9" s="8">
        <v>36.4908956328645</v>
      </c>
      <c r="I9" s="8">
        <v>15.1464100666173</v>
      </c>
      <c r="J9" s="8">
        <v>8.7638786084381906</v>
      </c>
      <c r="K9" s="8">
        <v>27.161806069578098</v>
      </c>
      <c r="L9" s="8">
        <v>12.4370096225019</v>
      </c>
      <c r="M9" s="7"/>
    </row>
    <row r="10" spans="1:13" x14ac:dyDescent="0.25">
      <c r="A10" s="11" t="s">
        <v>102</v>
      </c>
      <c r="B10" s="7">
        <v>326000</v>
      </c>
      <c r="C10" s="7">
        <v>113000</v>
      </c>
      <c r="D10" s="7">
        <v>56000</v>
      </c>
      <c r="E10" s="7">
        <v>28000</v>
      </c>
      <c r="F10" s="7">
        <v>94000</v>
      </c>
      <c r="G10" s="7">
        <v>35000</v>
      </c>
      <c r="H10" s="8">
        <v>34.779902751292198</v>
      </c>
      <c r="I10" s="8">
        <v>17.106207116447099</v>
      </c>
      <c r="J10" s="8">
        <v>8.4758441813265293</v>
      </c>
      <c r="K10" s="8">
        <v>28.8039512652756</v>
      </c>
      <c r="L10" s="8">
        <v>10.8340946856586</v>
      </c>
      <c r="M10" s="7"/>
    </row>
    <row r="11" spans="1:13" x14ac:dyDescent="0.25">
      <c r="A11" s="11" t="s">
        <v>103</v>
      </c>
      <c r="B11" s="7">
        <v>326000</v>
      </c>
      <c r="C11" s="7">
        <v>123000</v>
      </c>
      <c r="D11" s="7">
        <v>58000</v>
      </c>
      <c r="E11" s="7">
        <v>30000</v>
      </c>
      <c r="F11" s="7">
        <v>83000</v>
      </c>
      <c r="G11" s="7">
        <v>32000</v>
      </c>
      <c r="H11" s="8">
        <v>37.704253633734297</v>
      </c>
      <c r="I11" s="8">
        <v>17.951292301457201</v>
      </c>
      <c r="J11" s="8">
        <v>9.0734361279467493</v>
      </c>
      <c r="K11" s="8">
        <v>25.5878144784432</v>
      </c>
      <c r="L11" s="8">
        <v>9.6832034584185394</v>
      </c>
      <c r="M11" s="7"/>
    </row>
    <row r="12" spans="1:13" x14ac:dyDescent="0.25">
      <c r="A12" s="11" t="s">
        <v>104</v>
      </c>
      <c r="B12" s="7">
        <v>324000</v>
      </c>
      <c r="C12" s="7">
        <v>122000</v>
      </c>
      <c r="D12" s="7">
        <v>63000</v>
      </c>
      <c r="E12" s="7">
        <v>32000</v>
      </c>
      <c r="F12" s="7">
        <v>77000</v>
      </c>
      <c r="G12" s="7">
        <v>31000</v>
      </c>
      <c r="H12" s="8">
        <v>37.666328014748302</v>
      </c>
      <c r="I12" s="8">
        <v>19.390858868614401</v>
      </c>
      <c r="J12" s="8">
        <v>9.73835279295192</v>
      </c>
      <c r="K12" s="8">
        <v>23.730750108852401</v>
      </c>
      <c r="L12" s="8">
        <v>9.4737102148329608</v>
      </c>
      <c r="M12" s="7"/>
    </row>
    <row r="13" spans="1:13" x14ac:dyDescent="0.25">
      <c r="A13" s="11" t="s">
        <v>106</v>
      </c>
      <c r="B13" s="7">
        <v>326000</v>
      </c>
      <c r="C13" s="7">
        <v>130000</v>
      </c>
      <c r="D13" s="7">
        <v>58000</v>
      </c>
      <c r="E13" s="7">
        <v>31000</v>
      </c>
      <c r="F13" s="7">
        <v>74000</v>
      </c>
      <c r="G13" s="7">
        <v>33000</v>
      </c>
      <c r="H13" s="8">
        <v>39.879929810783601</v>
      </c>
      <c r="I13" s="8">
        <v>17.695167742410501</v>
      </c>
      <c r="J13" s="8">
        <v>9.6086828478170201</v>
      </c>
      <c r="K13" s="8">
        <v>22.578962868432001</v>
      </c>
      <c r="L13" s="8">
        <v>10.237256730556901</v>
      </c>
      <c r="M13" s="7"/>
    </row>
    <row r="14" spans="1:13" x14ac:dyDescent="0.25">
      <c r="A14" s="11" t="s">
        <v>107</v>
      </c>
      <c r="B14" s="7">
        <v>318000</v>
      </c>
      <c r="C14" s="7">
        <v>130000</v>
      </c>
      <c r="D14" s="7">
        <v>53000</v>
      </c>
      <c r="E14" s="7">
        <v>30000</v>
      </c>
      <c r="F14" s="7">
        <v>74000</v>
      </c>
      <c r="G14" s="7">
        <v>30000</v>
      </c>
      <c r="H14" s="8">
        <v>40.980070472873599</v>
      </c>
      <c r="I14" s="8">
        <v>16.5371934918081</v>
      </c>
      <c r="J14" s="8">
        <v>9.5714632095702008</v>
      </c>
      <c r="K14" s="8">
        <v>23.333511772244801</v>
      </c>
      <c r="L14" s="8">
        <v>9.5777610535033304</v>
      </c>
      <c r="M14" s="7"/>
    </row>
    <row r="15" spans="1:13" x14ac:dyDescent="0.25">
      <c r="A15" s="11" t="s">
        <v>108</v>
      </c>
      <c r="B15" s="7">
        <v>331000</v>
      </c>
      <c r="C15" s="7">
        <v>133000</v>
      </c>
      <c r="D15" s="7">
        <v>59000</v>
      </c>
      <c r="E15" s="7">
        <v>29000</v>
      </c>
      <c r="F15" s="7">
        <v>75000</v>
      </c>
      <c r="G15" s="7">
        <v>34000</v>
      </c>
      <c r="H15" s="8">
        <v>40.287610887218797</v>
      </c>
      <c r="I15" s="8">
        <v>17.931960933812601</v>
      </c>
      <c r="J15" s="8">
        <v>8.8216606760338401</v>
      </c>
      <c r="K15" s="8">
        <v>22.673940142080902</v>
      </c>
      <c r="L15" s="8">
        <v>10.2848273608539</v>
      </c>
      <c r="M15" s="7"/>
    </row>
    <row r="16" spans="1:13" x14ac:dyDescent="0.25">
      <c r="A16" s="11" t="s">
        <v>109</v>
      </c>
      <c r="B16" s="7">
        <v>327000</v>
      </c>
      <c r="C16" s="7">
        <v>141000</v>
      </c>
      <c r="D16" s="7">
        <v>52000</v>
      </c>
      <c r="E16" s="7">
        <v>31000</v>
      </c>
      <c r="F16" s="7">
        <v>75000</v>
      </c>
      <c r="G16" s="7">
        <v>29000</v>
      </c>
      <c r="H16" s="8">
        <v>43.144969149001199</v>
      </c>
      <c r="I16" s="8">
        <v>15.7969332274421</v>
      </c>
      <c r="J16" s="8">
        <v>9.4309365263607994</v>
      </c>
      <c r="K16" s="8">
        <v>22.8230191215102</v>
      </c>
      <c r="L16" s="8">
        <v>8.8041419756857504</v>
      </c>
      <c r="M16" s="7"/>
    </row>
    <row r="17" spans="1:13" x14ac:dyDescent="0.25">
      <c r="A17" s="11" t="s">
        <v>110</v>
      </c>
      <c r="B17" s="7">
        <v>321000</v>
      </c>
      <c r="C17" s="7">
        <v>130000</v>
      </c>
      <c r="D17" s="7">
        <v>48000</v>
      </c>
      <c r="E17" s="7">
        <v>32000</v>
      </c>
      <c r="F17" s="7">
        <v>84000</v>
      </c>
      <c r="G17" s="7">
        <v>28000</v>
      </c>
      <c r="H17" s="8">
        <v>40.556893559613499</v>
      </c>
      <c r="I17" s="8">
        <v>14.806875644552701</v>
      </c>
      <c r="J17" s="8">
        <v>9.9193354914490595</v>
      </c>
      <c r="K17" s="8">
        <v>26.080278166370199</v>
      </c>
      <c r="L17" s="8">
        <v>8.6366171380145094</v>
      </c>
      <c r="M17" s="7"/>
    </row>
    <row r="18" spans="1:13" x14ac:dyDescent="0.25">
      <c r="A18" s="11" t="s">
        <v>113</v>
      </c>
      <c r="B18" s="7">
        <v>-5000</v>
      </c>
      <c r="C18" s="7">
        <v>0</v>
      </c>
      <c r="D18" s="7">
        <v>-10000</v>
      </c>
      <c r="E18" s="7">
        <v>1000</v>
      </c>
      <c r="F18" s="7">
        <v>10000</v>
      </c>
      <c r="G18" s="7">
        <v>-6000</v>
      </c>
      <c r="H18" s="8">
        <v>0.67696374882989796</v>
      </c>
      <c r="I18" s="8">
        <v>-2.8882920978577999</v>
      </c>
      <c r="J18" s="8">
        <v>0.31065264363203898</v>
      </c>
      <c r="K18" s="8">
        <v>3.5013152979381998</v>
      </c>
      <c r="L18" s="8">
        <v>-1.60063959254239</v>
      </c>
      <c r="M18" s="7" t="s">
        <v>112</v>
      </c>
    </row>
    <row r="19" spans="1:13" x14ac:dyDescent="0.25">
      <c r="A19" s="7"/>
      <c r="B19" s="7"/>
      <c r="C19" s="7"/>
      <c r="D19" s="7"/>
      <c r="E19" s="7"/>
      <c r="F19" s="7"/>
      <c r="G19" s="7"/>
      <c r="H19" s="8"/>
      <c r="I19" s="8"/>
      <c r="J19" s="8"/>
      <c r="K19" s="8"/>
      <c r="L19" s="8"/>
      <c r="M19" s="7"/>
    </row>
    <row r="20" spans="1:13" ht="30" customHeight="1" x14ac:dyDescent="0.3">
      <c r="A20" s="3" t="s">
        <v>178</v>
      </c>
    </row>
    <row r="21" spans="1:13" ht="62.4" x14ac:dyDescent="0.3">
      <c r="A21" s="5" t="s">
        <v>72</v>
      </c>
      <c r="B21" s="6" t="s">
        <v>191</v>
      </c>
      <c r="C21" s="6" t="s">
        <v>192</v>
      </c>
      <c r="D21" s="6" t="s">
        <v>193</v>
      </c>
      <c r="E21" s="6" t="s">
        <v>194</v>
      </c>
      <c r="F21" s="6" t="s">
        <v>195</v>
      </c>
      <c r="G21" s="6" t="s">
        <v>196</v>
      </c>
      <c r="H21" s="6" t="s">
        <v>197</v>
      </c>
      <c r="I21" s="6" t="s">
        <v>198</v>
      </c>
      <c r="J21" s="6" t="s">
        <v>199</v>
      </c>
      <c r="K21" s="6" t="s">
        <v>200</v>
      </c>
      <c r="L21" s="6" t="s">
        <v>201</v>
      </c>
      <c r="M21" s="6" t="s">
        <v>100</v>
      </c>
    </row>
    <row r="22" spans="1:13" x14ac:dyDescent="0.25">
      <c r="A22" s="11" t="s">
        <v>101</v>
      </c>
      <c r="B22" s="7">
        <v>148000</v>
      </c>
      <c r="C22" s="7">
        <v>62000</v>
      </c>
      <c r="D22" s="7">
        <v>10000</v>
      </c>
      <c r="E22" s="7">
        <v>11000</v>
      </c>
      <c r="F22" s="7">
        <v>42000</v>
      </c>
      <c r="G22" s="7">
        <v>23000</v>
      </c>
      <c r="H22" s="8">
        <v>41.958898178964802</v>
      </c>
      <c r="I22" s="8">
        <v>6.7084720080093101</v>
      </c>
      <c r="J22" s="8">
        <v>7.41943339556782</v>
      </c>
      <c r="K22" s="8">
        <v>28.1780176962416</v>
      </c>
      <c r="L22" s="8">
        <v>15.735178721216499</v>
      </c>
      <c r="M22" s="7"/>
    </row>
    <row r="23" spans="1:13" x14ac:dyDescent="0.25">
      <c r="A23" s="11" t="s">
        <v>102</v>
      </c>
      <c r="B23" s="7">
        <v>140000</v>
      </c>
      <c r="C23" s="7">
        <v>55000</v>
      </c>
      <c r="D23" s="7">
        <v>10000</v>
      </c>
      <c r="E23" s="7">
        <v>10000</v>
      </c>
      <c r="F23" s="7">
        <v>47000</v>
      </c>
      <c r="G23" s="7">
        <v>17000</v>
      </c>
      <c r="H23" s="8">
        <v>39.438264220682903</v>
      </c>
      <c r="I23" s="8">
        <v>7.4726187832639699</v>
      </c>
      <c r="J23" s="8">
        <v>7.5098672664627601</v>
      </c>
      <c r="K23" s="8">
        <v>33.669047226778801</v>
      </c>
      <c r="L23" s="8">
        <v>11.910202502811501</v>
      </c>
      <c r="M23" s="7"/>
    </row>
    <row r="24" spans="1:13" x14ac:dyDescent="0.25">
      <c r="A24" s="11" t="s">
        <v>103</v>
      </c>
      <c r="B24" s="7">
        <v>138000</v>
      </c>
      <c r="C24" s="7">
        <v>60000</v>
      </c>
      <c r="D24" s="7">
        <v>12000</v>
      </c>
      <c r="E24" s="7">
        <v>11000</v>
      </c>
      <c r="F24" s="7">
        <v>40000</v>
      </c>
      <c r="G24" s="7">
        <v>15000</v>
      </c>
      <c r="H24" s="8">
        <v>43.2550245515801</v>
      </c>
      <c r="I24" s="8">
        <v>8.5179839417434895</v>
      </c>
      <c r="J24" s="8">
        <v>8.1161648763717302</v>
      </c>
      <c r="K24" s="8">
        <v>29.0927157601561</v>
      </c>
      <c r="L24" s="8">
        <v>11.0181108701486</v>
      </c>
      <c r="M24" s="7"/>
    </row>
    <row r="25" spans="1:13" x14ac:dyDescent="0.25">
      <c r="A25" s="11" t="s">
        <v>104</v>
      </c>
      <c r="B25" s="7">
        <v>133000</v>
      </c>
      <c r="C25" s="7">
        <v>57000</v>
      </c>
      <c r="D25" s="7">
        <v>11000</v>
      </c>
      <c r="E25" s="7">
        <v>12000</v>
      </c>
      <c r="F25" s="7">
        <v>39000</v>
      </c>
      <c r="G25" s="7">
        <v>14000</v>
      </c>
      <c r="H25" s="8">
        <v>43.018383346850499</v>
      </c>
      <c r="I25" s="8">
        <v>8.1245682016160501</v>
      </c>
      <c r="J25" s="8">
        <v>8.9821573398215708</v>
      </c>
      <c r="K25" s="8">
        <v>29.180559310324099</v>
      </c>
      <c r="L25" s="8">
        <v>10.694331801387801</v>
      </c>
      <c r="M25" s="7"/>
    </row>
    <row r="26" spans="1:13" x14ac:dyDescent="0.25">
      <c r="A26" s="11" t="s">
        <v>106</v>
      </c>
      <c r="B26" s="7">
        <v>133000</v>
      </c>
      <c r="C26" s="7">
        <v>60000</v>
      </c>
      <c r="D26" s="7">
        <v>10000</v>
      </c>
      <c r="E26" s="7">
        <v>12000</v>
      </c>
      <c r="F26" s="7">
        <v>36000</v>
      </c>
      <c r="G26" s="7">
        <v>15000</v>
      </c>
      <c r="H26" s="8">
        <v>45.352602723219697</v>
      </c>
      <c r="I26" s="8">
        <v>7.4127906976744198</v>
      </c>
      <c r="J26" s="8">
        <v>9.0056030847089996</v>
      </c>
      <c r="K26" s="8">
        <v>27.0958850463911</v>
      </c>
      <c r="L26" s="8">
        <v>11.133118448005799</v>
      </c>
      <c r="M26" s="7"/>
    </row>
    <row r="27" spans="1:13" x14ac:dyDescent="0.25">
      <c r="A27" s="11" t="s">
        <v>107</v>
      </c>
      <c r="B27" s="7">
        <v>132000</v>
      </c>
      <c r="C27" s="7">
        <v>58000</v>
      </c>
      <c r="D27" s="7">
        <v>10000</v>
      </c>
      <c r="E27" s="7">
        <v>12000</v>
      </c>
      <c r="F27" s="7">
        <v>39000</v>
      </c>
      <c r="G27" s="7">
        <v>13000</v>
      </c>
      <c r="H27" s="8">
        <v>44.282777402690002</v>
      </c>
      <c r="I27" s="8">
        <v>7.62700935359313</v>
      </c>
      <c r="J27" s="8">
        <v>9.0069108867327703</v>
      </c>
      <c r="K27" s="8">
        <v>29.400474886399</v>
      </c>
      <c r="L27" s="8">
        <v>9.6828274705851101</v>
      </c>
      <c r="M27" s="7"/>
    </row>
    <row r="28" spans="1:13" x14ac:dyDescent="0.25">
      <c r="A28" s="11" t="s">
        <v>108</v>
      </c>
      <c r="B28" s="7">
        <v>136000</v>
      </c>
      <c r="C28" s="7">
        <v>60000</v>
      </c>
      <c r="D28" s="7">
        <v>11000</v>
      </c>
      <c r="E28" s="7">
        <v>12000</v>
      </c>
      <c r="F28" s="7">
        <v>37000</v>
      </c>
      <c r="G28" s="7">
        <v>16000</v>
      </c>
      <c r="H28" s="8">
        <v>43.8943845734251</v>
      </c>
      <c r="I28" s="8">
        <v>8.3862835576653794</v>
      </c>
      <c r="J28" s="8">
        <v>8.8101310610193</v>
      </c>
      <c r="K28" s="8">
        <v>27.118868953723201</v>
      </c>
      <c r="L28" s="8">
        <v>11.790331854167</v>
      </c>
      <c r="M28" s="7"/>
    </row>
    <row r="29" spans="1:13" x14ac:dyDescent="0.25">
      <c r="A29" s="11" t="s">
        <v>109</v>
      </c>
      <c r="B29" s="7">
        <v>137000</v>
      </c>
      <c r="C29" s="7">
        <v>71000</v>
      </c>
      <c r="D29" s="9">
        <v>9000</v>
      </c>
      <c r="E29" s="7">
        <v>12000</v>
      </c>
      <c r="F29" s="7">
        <v>33000</v>
      </c>
      <c r="G29" s="7">
        <v>12000</v>
      </c>
      <c r="H29" s="8">
        <v>51.7224007009346</v>
      </c>
      <c r="I29" s="10">
        <v>6.6063084112149504</v>
      </c>
      <c r="J29" s="8">
        <v>9.0077394859813094</v>
      </c>
      <c r="K29" s="8">
        <v>23.823014018691602</v>
      </c>
      <c r="L29" s="8">
        <v>8.8405373831775709</v>
      </c>
      <c r="M29" s="7" t="s">
        <v>202</v>
      </c>
    </row>
    <row r="30" spans="1:13" x14ac:dyDescent="0.25">
      <c r="A30" s="11" t="s">
        <v>110</v>
      </c>
      <c r="B30" s="7">
        <v>136000</v>
      </c>
      <c r="C30" s="7">
        <v>65000</v>
      </c>
      <c r="D30" s="9">
        <v>7000</v>
      </c>
      <c r="E30" s="7">
        <v>15000</v>
      </c>
      <c r="F30" s="7">
        <v>40000</v>
      </c>
      <c r="G30" s="7">
        <v>9000</v>
      </c>
      <c r="H30" s="8">
        <v>47.963817556875497</v>
      </c>
      <c r="I30" s="10">
        <v>5.4251584269911</v>
      </c>
      <c r="J30" s="8">
        <v>10.992367535899101</v>
      </c>
      <c r="K30" s="8">
        <v>29.327209697719098</v>
      </c>
      <c r="L30" s="8">
        <v>6.2914467825152496</v>
      </c>
      <c r="M30" s="7" t="s">
        <v>202</v>
      </c>
    </row>
    <row r="31" spans="1:13" x14ac:dyDescent="0.25">
      <c r="A31" s="11" t="s">
        <v>113</v>
      </c>
      <c r="B31" s="7">
        <v>3000</v>
      </c>
      <c r="C31" s="7">
        <v>5000</v>
      </c>
      <c r="D31" s="9">
        <v>-2000</v>
      </c>
      <c r="E31" s="7">
        <v>3000</v>
      </c>
      <c r="F31" s="7">
        <v>4000</v>
      </c>
      <c r="G31" s="7">
        <v>-6000</v>
      </c>
      <c r="H31" s="8">
        <v>2.6112148336557999</v>
      </c>
      <c r="I31" s="10">
        <v>-1.98763227068332</v>
      </c>
      <c r="J31" s="8">
        <v>1.9867644511900999</v>
      </c>
      <c r="K31" s="8">
        <v>2.2313246513279998</v>
      </c>
      <c r="L31" s="8">
        <v>-4.8416716654905496</v>
      </c>
      <c r="M31" s="7" t="s">
        <v>202</v>
      </c>
    </row>
    <row r="32" spans="1:13" x14ac:dyDescent="0.25">
      <c r="A32" s="7"/>
      <c r="B32" s="7"/>
      <c r="C32" s="7"/>
      <c r="D32" s="7"/>
      <c r="E32" s="7"/>
      <c r="F32" s="7"/>
      <c r="G32" s="7"/>
      <c r="H32" s="8"/>
      <c r="I32" s="8"/>
      <c r="J32" s="8"/>
      <c r="K32" s="8"/>
      <c r="L32" s="8"/>
      <c r="M32" s="7"/>
    </row>
    <row r="33" spans="1:13" ht="30" customHeight="1" x14ac:dyDescent="0.3">
      <c r="A33" s="3" t="s">
        <v>179</v>
      </c>
    </row>
    <row r="34" spans="1:13" ht="62.4" x14ac:dyDescent="0.3">
      <c r="A34" s="5" t="s">
        <v>72</v>
      </c>
      <c r="B34" s="6" t="s">
        <v>203</v>
      </c>
      <c r="C34" s="6" t="s">
        <v>204</v>
      </c>
      <c r="D34" s="6" t="s">
        <v>205</v>
      </c>
      <c r="E34" s="6" t="s">
        <v>206</v>
      </c>
      <c r="F34" s="6" t="s">
        <v>207</v>
      </c>
      <c r="G34" s="6" t="s">
        <v>208</v>
      </c>
      <c r="H34" s="6" t="s">
        <v>209</v>
      </c>
      <c r="I34" s="6" t="s">
        <v>210</v>
      </c>
      <c r="J34" s="6" t="s">
        <v>211</v>
      </c>
      <c r="K34" s="6" t="s">
        <v>212</v>
      </c>
      <c r="L34" s="6" t="s">
        <v>213</v>
      </c>
      <c r="M34" s="6" t="s">
        <v>100</v>
      </c>
    </row>
    <row r="35" spans="1:13" x14ac:dyDescent="0.25">
      <c r="A35" s="11" t="s">
        <v>101</v>
      </c>
      <c r="B35" s="7">
        <v>190000</v>
      </c>
      <c r="C35" s="7">
        <v>61000</v>
      </c>
      <c r="D35" s="7">
        <v>41000</v>
      </c>
      <c r="E35" s="7">
        <v>19000</v>
      </c>
      <c r="F35" s="7">
        <v>50000</v>
      </c>
      <c r="G35" s="7">
        <v>19000</v>
      </c>
      <c r="H35" s="8">
        <v>32.234812186055301</v>
      </c>
      <c r="I35" s="8">
        <v>21.714177399142802</v>
      </c>
      <c r="J35" s="8">
        <v>9.8103431935215504</v>
      </c>
      <c r="K35" s="8">
        <v>26.370825918008499</v>
      </c>
      <c r="L35" s="8">
        <v>9.8698413032718708</v>
      </c>
      <c r="M35" s="7"/>
    </row>
    <row r="36" spans="1:13" x14ac:dyDescent="0.25">
      <c r="A36" s="11" t="s">
        <v>102</v>
      </c>
      <c r="B36" s="7">
        <v>187000</v>
      </c>
      <c r="C36" s="7">
        <v>58000</v>
      </c>
      <c r="D36" s="7">
        <v>45000</v>
      </c>
      <c r="E36" s="7">
        <v>17000</v>
      </c>
      <c r="F36" s="7">
        <v>47000</v>
      </c>
      <c r="G36" s="7">
        <v>19000</v>
      </c>
      <c r="H36" s="8">
        <v>31.2942525901667</v>
      </c>
      <c r="I36" s="8">
        <v>24.314604091739898</v>
      </c>
      <c r="J36" s="8">
        <v>9.1986428759024701</v>
      </c>
      <c r="K36" s="8">
        <v>25.163610636165298</v>
      </c>
      <c r="L36" s="8">
        <v>10.0288898060256</v>
      </c>
      <c r="M36" s="7"/>
    </row>
    <row r="37" spans="1:13" x14ac:dyDescent="0.25">
      <c r="A37" s="11" t="s">
        <v>103</v>
      </c>
      <c r="B37" s="7">
        <v>188000</v>
      </c>
      <c r="C37" s="7">
        <v>63000</v>
      </c>
      <c r="D37" s="7">
        <v>47000</v>
      </c>
      <c r="E37" s="7">
        <v>18000</v>
      </c>
      <c r="F37" s="7">
        <v>43000</v>
      </c>
      <c r="G37" s="7">
        <v>16000</v>
      </c>
      <c r="H37" s="8">
        <v>33.629708505257597</v>
      </c>
      <c r="I37" s="8">
        <v>24.8758152535605</v>
      </c>
      <c r="J37" s="8">
        <v>9.7761213895913706</v>
      </c>
      <c r="K37" s="8">
        <v>23.015040596299698</v>
      </c>
      <c r="L37" s="8">
        <v>8.7033142552908291</v>
      </c>
      <c r="M37" s="7"/>
    </row>
    <row r="38" spans="1:13" x14ac:dyDescent="0.25">
      <c r="A38" s="11" t="s">
        <v>104</v>
      </c>
      <c r="B38" s="7">
        <v>191000</v>
      </c>
      <c r="C38" s="7">
        <v>65000</v>
      </c>
      <c r="D38" s="7">
        <v>52000</v>
      </c>
      <c r="E38" s="7">
        <v>20000</v>
      </c>
      <c r="F38" s="7">
        <v>38000</v>
      </c>
      <c r="G38" s="7">
        <v>16000</v>
      </c>
      <c r="H38" s="8">
        <v>33.928430945775098</v>
      </c>
      <c r="I38" s="8">
        <v>27.259281792006</v>
      </c>
      <c r="J38" s="8">
        <v>10.266482752833401</v>
      </c>
      <c r="K38" s="8">
        <v>19.924581342536001</v>
      </c>
      <c r="L38" s="8">
        <v>8.6212231668493597</v>
      </c>
      <c r="M38" s="7"/>
    </row>
    <row r="39" spans="1:13" x14ac:dyDescent="0.25">
      <c r="A39" s="11" t="s">
        <v>106</v>
      </c>
      <c r="B39" s="7">
        <v>193000</v>
      </c>
      <c r="C39" s="7">
        <v>70000</v>
      </c>
      <c r="D39" s="7">
        <v>48000</v>
      </c>
      <c r="E39" s="7">
        <v>19000</v>
      </c>
      <c r="F39" s="7">
        <v>38000</v>
      </c>
      <c r="G39" s="7">
        <v>19000</v>
      </c>
      <c r="H39" s="8">
        <v>36.118472814609298</v>
      </c>
      <c r="I39" s="8">
        <v>24.762412522257701</v>
      </c>
      <c r="J39" s="8">
        <v>10.023189366019301</v>
      </c>
      <c r="K39" s="8">
        <v>19.474408878214401</v>
      </c>
      <c r="L39" s="8">
        <v>9.6215164188993292</v>
      </c>
      <c r="M39" s="7"/>
    </row>
    <row r="40" spans="1:13" x14ac:dyDescent="0.25">
      <c r="A40" s="11" t="s">
        <v>107</v>
      </c>
      <c r="B40" s="7">
        <v>186000</v>
      </c>
      <c r="C40" s="7">
        <v>72000</v>
      </c>
      <c r="D40" s="7">
        <v>42000</v>
      </c>
      <c r="E40" s="7">
        <v>19000</v>
      </c>
      <c r="F40" s="7">
        <v>35000</v>
      </c>
      <c r="G40" s="7">
        <v>18000</v>
      </c>
      <c r="H40" s="8">
        <v>38.636216809871399</v>
      </c>
      <c r="I40" s="8">
        <v>22.860542240024099</v>
      </c>
      <c r="J40" s="8">
        <v>9.9721127549152602</v>
      </c>
      <c r="K40" s="8">
        <v>19.027930314189099</v>
      </c>
      <c r="L40" s="8">
        <v>9.5031978810000695</v>
      </c>
      <c r="M40" s="7"/>
    </row>
    <row r="41" spans="1:13" x14ac:dyDescent="0.25">
      <c r="A41" s="11" t="s">
        <v>108</v>
      </c>
      <c r="B41" s="7">
        <v>195000</v>
      </c>
      <c r="C41" s="7">
        <v>74000</v>
      </c>
      <c r="D41" s="7">
        <v>48000</v>
      </c>
      <c r="E41" s="7">
        <v>17000</v>
      </c>
      <c r="F41" s="7">
        <v>38000</v>
      </c>
      <c r="G41" s="7">
        <v>18000</v>
      </c>
      <c r="H41" s="8">
        <v>37.776489063606597</v>
      </c>
      <c r="I41" s="8">
        <v>24.5778890861876</v>
      </c>
      <c r="J41" s="8">
        <v>8.8296878688659195</v>
      </c>
      <c r="K41" s="8">
        <v>19.579274739035402</v>
      </c>
      <c r="L41" s="8">
        <v>9.2366592423044906</v>
      </c>
      <c r="M41" s="7"/>
    </row>
    <row r="42" spans="1:13" x14ac:dyDescent="0.25">
      <c r="A42" s="11" t="s">
        <v>109</v>
      </c>
      <c r="B42" s="7">
        <v>190000</v>
      </c>
      <c r="C42" s="7">
        <v>70000</v>
      </c>
      <c r="D42" s="7">
        <v>43000</v>
      </c>
      <c r="E42" s="7">
        <v>19000</v>
      </c>
      <c r="F42" s="7">
        <v>42000</v>
      </c>
      <c r="G42" s="7">
        <v>17000</v>
      </c>
      <c r="H42" s="8">
        <v>36.975632811679397</v>
      </c>
      <c r="I42" s="8">
        <v>22.407310156496202</v>
      </c>
      <c r="J42" s="8">
        <v>9.7353219199663901</v>
      </c>
      <c r="K42" s="8">
        <v>22.103770612330599</v>
      </c>
      <c r="L42" s="8">
        <v>8.7779644995273607</v>
      </c>
      <c r="M42" s="7"/>
    </row>
    <row r="43" spans="1:13" x14ac:dyDescent="0.25">
      <c r="A43" s="11" t="s">
        <v>110</v>
      </c>
      <c r="B43" s="7">
        <v>185000</v>
      </c>
      <c r="C43" s="7">
        <v>65000</v>
      </c>
      <c r="D43" s="7">
        <v>40000</v>
      </c>
      <c r="E43" s="7">
        <v>17000</v>
      </c>
      <c r="F43" s="7">
        <v>44000</v>
      </c>
      <c r="G43" s="7">
        <v>19000</v>
      </c>
      <c r="H43" s="8">
        <v>35.119832299613201</v>
      </c>
      <c r="I43" s="8">
        <v>21.693536187409499</v>
      </c>
      <c r="J43" s="8">
        <v>9.1316750588896305</v>
      </c>
      <c r="K43" s="8">
        <v>23.6968642620967</v>
      </c>
      <c r="L43" s="8">
        <v>10.358092191991</v>
      </c>
      <c r="M43" s="7"/>
    </row>
    <row r="44" spans="1:13" x14ac:dyDescent="0.25">
      <c r="A44" s="11" t="s">
        <v>113</v>
      </c>
      <c r="B44" s="7">
        <v>-8000</v>
      </c>
      <c r="C44" s="7">
        <v>-5000</v>
      </c>
      <c r="D44" s="7">
        <v>-8000</v>
      </c>
      <c r="E44" s="7">
        <v>-2000</v>
      </c>
      <c r="F44" s="7">
        <v>6000</v>
      </c>
      <c r="G44" s="7">
        <v>1000</v>
      </c>
      <c r="H44" s="8">
        <v>-0.99864051499609696</v>
      </c>
      <c r="I44" s="8">
        <v>-3.0688763348482002</v>
      </c>
      <c r="J44" s="8">
        <v>-0.89151430712966995</v>
      </c>
      <c r="K44" s="8">
        <v>4.2224553838823002</v>
      </c>
      <c r="L44" s="8">
        <v>0.73657577309167099</v>
      </c>
      <c r="M44" s="7" t="s">
        <v>112</v>
      </c>
    </row>
    <row r="45" spans="1:13" x14ac:dyDescent="0.25">
      <c r="A45" s="7"/>
      <c r="B45" s="7"/>
      <c r="C45" s="7"/>
      <c r="D45" s="7"/>
      <c r="E45" s="7"/>
      <c r="F45" s="7"/>
      <c r="G45" s="7"/>
      <c r="H45" s="8"/>
      <c r="I45" s="8"/>
      <c r="J45" s="8"/>
      <c r="K45" s="8"/>
      <c r="L45" s="8"/>
      <c r="M45" s="7"/>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6"/>
  <sheetViews>
    <sheetView workbookViewId="0"/>
  </sheetViews>
  <sheetFormatPr defaultColWidth="10.90625" defaultRowHeight="15" x14ac:dyDescent="0.25"/>
  <cols>
    <col min="1" max="1" width="21.7265625" customWidth="1"/>
    <col min="2" max="10" width="12.7265625" customWidth="1"/>
    <col min="11" max="11" width="70.7265625" customWidth="1"/>
  </cols>
  <sheetData>
    <row r="1" spans="1:11" ht="19.2" x14ac:dyDescent="0.35">
      <c r="A1" s="2" t="s">
        <v>214</v>
      </c>
    </row>
    <row r="2" spans="1:11" x14ac:dyDescent="0.25">
      <c r="A2" t="s">
        <v>126</v>
      </c>
    </row>
    <row r="3" spans="1:11" ht="30" customHeight="1" x14ac:dyDescent="0.3">
      <c r="A3" s="3" t="s">
        <v>65</v>
      </c>
    </row>
    <row r="4" spans="1:11" x14ac:dyDescent="0.25">
      <c r="A4" t="s">
        <v>127</v>
      </c>
    </row>
    <row r="5" spans="1:11" x14ac:dyDescent="0.25">
      <c r="A5" t="s">
        <v>128</v>
      </c>
    </row>
    <row r="6" spans="1:11" x14ac:dyDescent="0.25">
      <c r="A6" t="s">
        <v>215</v>
      </c>
    </row>
    <row r="7" spans="1:11" x14ac:dyDescent="0.25">
      <c r="A7" t="s">
        <v>216</v>
      </c>
    </row>
    <row r="8" spans="1:11" ht="30" customHeight="1" x14ac:dyDescent="0.3">
      <c r="A8" s="3" t="s">
        <v>217</v>
      </c>
    </row>
    <row r="9" spans="1:11" ht="62.4" x14ac:dyDescent="0.3">
      <c r="A9" s="5" t="s">
        <v>72</v>
      </c>
      <c r="B9" s="6" t="s">
        <v>180</v>
      </c>
      <c r="C9" s="6" t="s">
        <v>220</v>
      </c>
      <c r="D9" s="6" t="s">
        <v>221</v>
      </c>
      <c r="E9" s="6" t="s">
        <v>222</v>
      </c>
      <c r="F9" s="6" t="s">
        <v>223</v>
      </c>
      <c r="G9" s="6" t="s">
        <v>224</v>
      </c>
      <c r="H9" s="6" t="s">
        <v>225</v>
      </c>
      <c r="I9" s="6" t="s">
        <v>226</v>
      </c>
      <c r="J9" s="6" t="s">
        <v>227</v>
      </c>
      <c r="K9" s="6" t="s">
        <v>100</v>
      </c>
    </row>
    <row r="10" spans="1:11" x14ac:dyDescent="0.25">
      <c r="A10" s="11" t="s">
        <v>101</v>
      </c>
      <c r="B10" s="7">
        <v>338000</v>
      </c>
      <c r="C10" s="7">
        <v>283000</v>
      </c>
      <c r="D10" s="7">
        <v>54000</v>
      </c>
      <c r="E10" s="7">
        <v>26000</v>
      </c>
      <c r="F10" s="9">
        <v>9000</v>
      </c>
      <c r="G10" s="7">
        <v>19000</v>
      </c>
      <c r="H10" s="8">
        <v>47.4496372408205</v>
      </c>
      <c r="I10" s="10">
        <v>16.8508083821309</v>
      </c>
      <c r="J10" s="8">
        <v>35.699554377048599</v>
      </c>
      <c r="K10" s="7" t="s">
        <v>228</v>
      </c>
    </row>
    <row r="11" spans="1:11" x14ac:dyDescent="0.25">
      <c r="A11" s="11" t="s">
        <v>102</v>
      </c>
      <c r="B11" s="7">
        <v>326000</v>
      </c>
      <c r="C11" s="7">
        <v>278000</v>
      </c>
      <c r="D11" s="7">
        <v>48000</v>
      </c>
      <c r="E11" s="7">
        <v>19000</v>
      </c>
      <c r="F11" s="7">
        <v>11000</v>
      </c>
      <c r="G11" s="7">
        <v>18000</v>
      </c>
      <c r="H11" s="8">
        <v>39.6110670617201</v>
      </c>
      <c r="I11" s="8">
        <v>23.020907231982601</v>
      </c>
      <c r="J11" s="8">
        <v>37.368025706297203</v>
      </c>
      <c r="K11" s="7"/>
    </row>
    <row r="12" spans="1:11" x14ac:dyDescent="0.25">
      <c r="A12" s="11" t="s">
        <v>103</v>
      </c>
      <c r="B12" s="7">
        <v>326000</v>
      </c>
      <c r="C12" s="7">
        <v>277000</v>
      </c>
      <c r="D12" s="7">
        <v>49000</v>
      </c>
      <c r="E12" s="7">
        <v>21000</v>
      </c>
      <c r="F12" s="9">
        <v>9000</v>
      </c>
      <c r="G12" s="7">
        <v>19000</v>
      </c>
      <c r="H12" s="8">
        <v>42.2764897253222</v>
      </c>
      <c r="I12" s="10">
        <v>17.806696042498899</v>
      </c>
      <c r="J12" s="8">
        <v>39.916814232178901</v>
      </c>
      <c r="K12" s="7" t="s">
        <v>228</v>
      </c>
    </row>
    <row r="13" spans="1:11" x14ac:dyDescent="0.25">
      <c r="A13" s="11" t="s">
        <v>104</v>
      </c>
      <c r="B13" s="7">
        <v>324000</v>
      </c>
      <c r="C13" s="7">
        <v>275000</v>
      </c>
      <c r="D13" s="7">
        <v>49000</v>
      </c>
      <c r="E13" s="7">
        <v>19000</v>
      </c>
      <c r="F13" s="7">
        <v>10000</v>
      </c>
      <c r="G13" s="7">
        <v>19000</v>
      </c>
      <c r="H13" s="8">
        <v>39.487835068281903</v>
      </c>
      <c r="I13" s="8">
        <v>21.032446581847001</v>
      </c>
      <c r="J13" s="8">
        <v>39.479718349871099</v>
      </c>
      <c r="K13" s="7"/>
    </row>
    <row r="14" spans="1:11" x14ac:dyDescent="0.25">
      <c r="A14" s="11" t="s">
        <v>106</v>
      </c>
      <c r="B14" s="7">
        <v>326000</v>
      </c>
      <c r="C14" s="7">
        <v>279000</v>
      </c>
      <c r="D14" s="7">
        <v>47000</v>
      </c>
      <c r="E14" s="7">
        <v>20000</v>
      </c>
      <c r="F14" s="7">
        <v>10000</v>
      </c>
      <c r="G14" s="7">
        <v>17000</v>
      </c>
      <c r="H14" s="8">
        <v>42.168803190922098</v>
      </c>
      <c r="I14" s="8">
        <v>22.118891709148301</v>
      </c>
      <c r="J14" s="8">
        <v>35.712305099929601</v>
      </c>
      <c r="K14" s="7"/>
    </row>
    <row r="15" spans="1:11" x14ac:dyDescent="0.25">
      <c r="A15" s="11" t="s">
        <v>107</v>
      </c>
      <c r="B15" s="7">
        <v>318000</v>
      </c>
      <c r="C15" s="7">
        <v>267000</v>
      </c>
      <c r="D15" s="7">
        <v>50000</v>
      </c>
      <c r="E15" s="7">
        <v>23000</v>
      </c>
      <c r="F15" s="7">
        <v>10000</v>
      </c>
      <c r="G15" s="7">
        <v>17000</v>
      </c>
      <c r="H15" s="8">
        <v>45.605558439484099</v>
      </c>
      <c r="I15" s="8">
        <v>20.672443397356499</v>
      </c>
      <c r="J15" s="8">
        <v>33.721998163159398</v>
      </c>
      <c r="K15" s="7"/>
    </row>
    <row r="16" spans="1:11" x14ac:dyDescent="0.25">
      <c r="A16" s="11" t="s">
        <v>108</v>
      </c>
      <c r="B16" s="7">
        <v>331000</v>
      </c>
      <c r="C16" s="7">
        <v>276000</v>
      </c>
      <c r="D16" s="7">
        <v>54000</v>
      </c>
      <c r="E16" s="7">
        <v>26000</v>
      </c>
      <c r="F16" s="7">
        <v>12000</v>
      </c>
      <c r="G16" s="7">
        <v>16000</v>
      </c>
      <c r="H16" s="8">
        <v>48.2370758916203</v>
      </c>
      <c r="I16" s="8">
        <v>21.901261474244102</v>
      </c>
      <c r="J16" s="8">
        <v>29.861662634135499</v>
      </c>
      <c r="K16" s="7"/>
    </row>
    <row r="17" spans="1:11" x14ac:dyDescent="0.25">
      <c r="A17" s="11" t="s">
        <v>109</v>
      </c>
      <c r="B17" s="7">
        <v>327000</v>
      </c>
      <c r="C17" s="7">
        <v>273000</v>
      </c>
      <c r="D17" s="7">
        <v>54000</v>
      </c>
      <c r="E17" s="7">
        <v>30000</v>
      </c>
      <c r="F17" s="7">
        <v>12000</v>
      </c>
      <c r="G17" s="7">
        <v>12000</v>
      </c>
      <c r="H17" s="8">
        <v>54.66215341361</v>
      </c>
      <c r="I17" s="8">
        <v>22.9140077317204</v>
      </c>
      <c r="J17" s="8">
        <v>22.423838854669601</v>
      </c>
      <c r="K17" s="7"/>
    </row>
    <row r="18" spans="1:11" x14ac:dyDescent="0.25">
      <c r="A18" s="11" t="s">
        <v>110</v>
      </c>
      <c r="B18" s="7">
        <v>321000</v>
      </c>
      <c r="C18" s="7">
        <v>269000</v>
      </c>
      <c r="D18" s="7">
        <v>52000</v>
      </c>
      <c r="E18" s="7">
        <v>26000</v>
      </c>
      <c r="F18" s="9">
        <v>10000</v>
      </c>
      <c r="G18" s="7">
        <v>17000</v>
      </c>
      <c r="H18" s="8">
        <v>49.781158616998901</v>
      </c>
      <c r="I18" s="10">
        <v>18.3329829322834</v>
      </c>
      <c r="J18" s="8">
        <v>31.885858450717699</v>
      </c>
      <c r="K18" s="7" t="s">
        <v>228</v>
      </c>
    </row>
    <row r="19" spans="1:11" x14ac:dyDescent="0.25">
      <c r="A19" s="11" t="s">
        <v>113</v>
      </c>
      <c r="B19" s="7">
        <v>-5000</v>
      </c>
      <c r="C19" s="7">
        <v>-10000</v>
      </c>
      <c r="D19" s="7">
        <v>5000</v>
      </c>
      <c r="E19" s="7">
        <v>6000</v>
      </c>
      <c r="F19" s="9">
        <v>-1000</v>
      </c>
      <c r="G19" s="7">
        <v>0</v>
      </c>
      <c r="H19" s="8">
        <v>7.6123554260767996</v>
      </c>
      <c r="I19" s="10">
        <v>-3.7859087768649</v>
      </c>
      <c r="J19" s="8">
        <v>-3.8264466492119</v>
      </c>
      <c r="K19" s="7" t="s">
        <v>228</v>
      </c>
    </row>
    <row r="20" spans="1:11" x14ac:dyDescent="0.25">
      <c r="A20" s="7"/>
      <c r="B20" s="7"/>
      <c r="C20" s="7"/>
      <c r="D20" s="7"/>
      <c r="E20" s="7"/>
      <c r="F20" s="7"/>
      <c r="G20" s="7"/>
      <c r="H20" s="8"/>
      <c r="I20" s="8"/>
      <c r="J20" s="8"/>
      <c r="K20" s="7"/>
    </row>
    <row r="21" spans="1:11" ht="30" customHeight="1" x14ac:dyDescent="0.3">
      <c r="A21" s="3" t="s">
        <v>218</v>
      </c>
    </row>
    <row r="22" spans="1:11" ht="62.4" x14ac:dyDescent="0.3">
      <c r="A22" s="5" t="s">
        <v>72</v>
      </c>
      <c r="B22" s="6" t="s">
        <v>191</v>
      </c>
      <c r="C22" s="6" t="s">
        <v>229</v>
      </c>
      <c r="D22" s="6" t="s">
        <v>230</v>
      </c>
      <c r="E22" s="6" t="s">
        <v>222</v>
      </c>
      <c r="F22" s="6" t="s">
        <v>223</v>
      </c>
      <c r="G22" s="6" t="s">
        <v>224</v>
      </c>
      <c r="H22" s="6" t="s">
        <v>225</v>
      </c>
      <c r="I22" s="6" t="s">
        <v>226</v>
      </c>
      <c r="J22" s="6" t="s">
        <v>227</v>
      </c>
      <c r="K22" s="6" t="s">
        <v>100</v>
      </c>
    </row>
    <row r="23" spans="1:11" x14ac:dyDescent="0.25">
      <c r="A23" s="11" t="s">
        <v>101</v>
      </c>
      <c r="B23" s="7">
        <v>148000</v>
      </c>
      <c r="C23" s="7">
        <v>122000</v>
      </c>
      <c r="D23" s="7">
        <v>26000</v>
      </c>
      <c r="E23" s="7">
        <v>11000</v>
      </c>
      <c r="F23" s="9">
        <v>3000</v>
      </c>
      <c r="G23" s="7">
        <v>12000</v>
      </c>
      <c r="H23" s="8">
        <v>43.8172970073188</v>
      </c>
      <c r="I23" s="10">
        <v>11.457255623251701</v>
      </c>
      <c r="J23" s="8">
        <v>44.725447369429403</v>
      </c>
      <c r="K23" s="7" t="s">
        <v>231</v>
      </c>
    </row>
    <row r="24" spans="1:11" x14ac:dyDescent="0.25">
      <c r="A24" s="11" t="s">
        <v>102</v>
      </c>
      <c r="B24" s="7">
        <v>140000</v>
      </c>
      <c r="C24" s="7">
        <v>117000</v>
      </c>
      <c r="D24" s="7">
        <v>23000</v>
      </c>
      <c r="E24" s="7">
        <v>9000</v>
      </c>
      <c r="F24" s="9">
        <v>3000</v>
      </c>
      <c r="G24" s="7">
        <v>10000</v>
      </c>
      <c r="H24" s="8">
        <v>41.364707936785102</v>
      </c>
      <c r="I24" s="10">
        <v>14.380511656334599</v>
      </c>
      <c r="J24" s="8">
        <v>44.2547804068803</v>
      </c>
      <c r="K24" s="7" t="s">
        <v>231</v>
      </c>
    </row>
    <row r="25" spans="1:11" x14ac:dyDescent="0.25">
      <c r="A25" s="11" t="s">
        <v>103</v>
      </c>
      <c r="B25" s="7">
        <v>138000</v>
      </c>
      <c r="C25" s="7">
        <v>113000</v>
      </c>
      <c r="D25" s="7">
        <v>25000</v>
      </c>
      <c r="E25" s="7">
        <v>12000</v>
      </c>
      <c r="F25" s="9">
        <v>2000</v>
      </c>
      <c r="G25" s="7">
        <v>10000</v>
      </c>
      <c r="H25" s="8">
        <v>50.820606801058801</v>
      </c>
      <c r="I25" s="10">
        <v>7.5829769904296498</v>
      </c>
      <c r="J25" s="8">
        <v>41.596416208511499</v>
      </c>
      <c r="K25" s="7" t="s">
        <v>231</v>
      </c>
    </row>
    <row r="26" spans="1:11" x14ac:dyDescent="0.25">
      <c r="A26" s="11" t="s">
        <v>104</v>
      </c>
      <c r="B26" s="7">
        <v>133000</v>
      </c>
      <c r="C26" s="7">
        <v>110000</v>
      </c>
      <c r="D26" s="7">
        <v>23000</v>
      </c>
      <c r="E26" s="7">
        <v>10000</v>
      </c>
      <c r="F26" s="9">
        <v>2000</v>
      </c>
      <c r="G26" s="7">
        <v>11000</v>
      </c>
      <c r="H26" s="8">
        <v>44.045655759048699</v>
      </c>
      <c r="I26" s="10">
        <v>8.0808957555767709</v>
      </c>
      <c r="J26" s="8">
        <v>47.873448485374503</v>
      </c>
      <c r="K26" s="7" t="s">
        <v>231</v>
      </c>
    </row>
    <row r="27" spans="1:11" x14ac:dyDescent="0.25">
      <c r="A27" s="11" t="s">
        <v>106</v>
      </c>
      <c r="B27" s="7">
        <v>133000</v>
      </c>
      <c r="C27" s="7">
        <v>112000</v>
      </c>
      <c r="D27" s="7">
        <v>21000</v>
      </c>
      <c r="E27" s="7">
        <v>12000</v>
      </c>
      <c r="F27" s="9">
        <v>2000</v>
      </c>
      <c r="G27" s="9">
        <v>8000</v>
      </c>
      <c r="H27" s="8">
        <v>56.031572440682801</v>
      </c>
      <c r="I27" s="10">
        <v>8.2830107935904103</v>
      </c>
      <c r="J27" s="10">
        <v>35.685416765726799</v>
      </c>
      <c r="K27" s="7" t="s">
        <v>232</v>
      </c>
    </row>
    <row r="28" spans="1:11" x14ac:dyDescent="0.25">
      <c r="A28" s="11" t="s">
        <v>107</v>
      </c>
      <c r="B28" s="7">
        <v>132000</v>
      </c>
      <c r="C28" s="7">
        <v>111000</v>
      </c>
      <c r="D28" s="7">
        <v>21000</v>
      </c>
      <c r="E28" s="7">
        <v>13000</v>
      </c>
      <c r="F28" s="9">
        <v>3000</v>
      </c>
      <c r="G28" s="9">
        <v>6000</v>
      </c>
      <c r="H28" s="8">
        <v>61.161507079433598</v>
      </c>
      <c r="I28" s="10">
        <v>12.0422366210703</v>
      </c>
      <c r="J28" s="10">
        <v>26.796256299496001</v>
      </c>
      <c r="K28" s="7" t="s">
        <v>232</v>
      </c>
    </row>
    <row r="29" spans="1:11" x14ac:dyDescent="0.25">
      <c r="A29" s="11" t="s">
        <v>108</v>
      </c>
      <c r="B29" s="7">
        <v>136000</v>
      </c>
      <c r="C29" s="7">
        <v>113000</v>
      </c>
      <c r="D29" s="7">
        <v>23000</v>
      </c>
      <c r="E29" s="7">
        <v>15000</v>
      </c>
      <c r="F29" s="9">
        <v>2000</v>
      </c>
      <c r="G29" s="9">
        <v>5000</v>
      </c>
      <c r="H29" s="8">
        <v>66.227857048195403</v>
      </c>
      <c r="I29" s="10">
        <v>9.72743738127844</v>
      </c>
      <c r="J29" s="10">
        <v>24.044705570526101</v>
      </c>
      <c r="K29" s="7" t="s">
        <v>232</v>
      </c>
    </row>
    <row r="30" spans="1:11" x14ac:dyDescent="0.25">
      <c r="A30" s="11" t="s">
        <v>109</v>
      </c>
      <c r="B30" s="7">
        <v>137000</v>
      </c>
      <c r="C30" s="7">
        <v>115000</v>
      </c>
      <c r="D30" s="7">
        <v>22000</v>
      </c>
      <c r="E30" s="7">
        <v>15000</v>
      </c>
      <c r="F30" s="9">
        <v>2000</v>
      </c>
      <c r="G30" s="9">
        <v>4000</v>
      </c>
      <c r="H30" s="8">
        <v>69.596188537860201</v>
      </c>
      <c r="I30" s="10">
        <v>9.8431934872103195</v>
      </c>
      <c r="J30" s="10">
        <v>20.560617974929499</v>
      </c>
      <c r="K30" s="7" t="s">
        <v>232</v>
      </c>
    </row>
    <row r="31" spans="1:11" x14ac:dyDescent="0.25">
      <c r="A31" s="11" t="s">
        <v>110</v>
      </c>
      <c r="B31" s="7">
        <v>136000</v>
      </c>
      <c r="C31" s="7">
        <v>115000</v>
      </c>
      <c r="D31" s="7">
        <v>21000</v>
      </c>
      <c r="E31" s="7">
        <v>15000</v>
      </c>
      <c r="F31" s="9">
        <v>3000</v>
      </c>
      <c r="G31" s="9">
        <v>3000</v>
      </c>
      <c r="H31" s="8">
        <v>72.008866188021003</v>
      </c>
      <c r="I31" s="10">
        <v>12.200645689779799</v>
      </c>
      <c r="J31" s="10">
        <v>15.7904881221992</v>
      </c>
      <c r="K31" s="7" t="s">
        <v>232</v>
      </c>
    </row>
    <row r="32" spans="1:11" x14ac:dyDescent="0.25">
      <c r="A32" s="11" t="s">
        <v>113</v>
      </c>
      <c r="B32" s="7">
        <v>3000</v>
      </c>
      <c r="C32" s="7">
        <v>3000</v>
      </c>
      <c r="D32" s="7">
        <v>0</v>
      </c>
      <c r="E32" s="7">
        <v>3000</v>
      </c>
      <c r="F32" s="9">
        <v>1000</v>
      </c>
      <c r="G32" s="9">
        <v>-4000</v>
      </c>
      <c r="H32" s="8">
        <v>15.9772937473382</v>
      </c>
      <c r="I32" s="10">
        <v>3.9176348961893899</v>
      </c>
      <c r="J32" s="10">
        <v>-19.894928643527599</v>
      </c>
      <c r="K32" s="7" t="s">
        <v>232</v>
      </c>
    </row>
    <row r="33" spans="1:11" x14ac:dyDescent="0.25">
      <c r="A33" s="7"/>
      <c r="B33" s="7"/>
      <c r="C33" s="7"/>
      <c r="D33" s="7"/>
      <c r="E33" s="7"/>
      <c r="F33" s="7"/>
      <c r="G33" s="7"/>
      <c r="H33" s="8"/>
      <c r="I33" s="8"/>
      <c r="J33" s="8"/>
      <c r="K33" s="7"/>
    </row>
    <row r="34" spans="1:11" ht="30" customHeight="1" x14ac:dyDescent="0.3">
      <c r="A34" s="3" t="s">
        <v>219</v>
      </c>
    </row>
    <row r="35" spans="1:11" ht="62.4" x14ac:dyDescent="0.3">
      <c r="A35" s="5" t="s">
        <v>72</v>
      </c>
      <c r="B35" s="6" t="s">
        <v>203</v>
      </c>
      <c r="C35" s="6" t="s">
        <v>233</v>
      </c>
      <c r="D35" s="6" t="s">
        <v>234</v>
      </c>
      <c r="E35" s="6" t="s">
        <v>222</v>
      </c>
      <c r="F35" s="6" t="s">
        <v>223</v>
      </c>
      <c r="G35" s="6" t="s">
        <v>224</v>
      </c>
      <c r="H35" s="6" t="s">
        <v>225</v>
      </c>
      <c r="I35" s="6" t="s">
        <v>226</v>
      </c>
      <c r="J35" s="6" t="s">
        <v>227</v>
      </c>
      <c r="K35" s="6" t="s">
        <v>100</v>
      </c>
    </row>
    <row r="36" spans="1:11" x14ac:dyDescent="0.25">
      <c r="A36" s="11" t="s">
        <v>101</v>
      </c>
      <c r="B36" s="7">
        <v>190000</v>
      </c>
      <c r="C36" s="7">
        <v>162000</v>
      </c>
      <c r="D36" s="7">
        <v>28000</v>
      </c>
      <c r="E36" s="7">
        <v>14000</v>
      </c>
      <c r="F36" s="9">
        <v>6000</v>
      </c>
      <c r="G36" s="9">
        <v>8000</v>
      </c>
      <c r="H36" s="8">
        <v>50.810025169272201</v>
      </c>
      <c r="I36" s="10">
        <v>21.840547343046499</v>
      </c>
      <c r="J36" s="10">
        <v>27.349427487681201</v>
      </c>
      <c r="K36" s="7" t="s">
        <v>232</v>
      </c>
    </row>
    <row r="37" spans="1:11" x14ac:dyDescent="0.25">
      <c r="A37" s="11" t="s">
        <v>102</v>
      </c>
      <c r="B37" s="7">
        <v>187000</v>
      </c>
      <c r="C37" s="7">
        <v>162000</v>
      </c>
      <c r="D37" s="7">
        <v>25000</v>
      </c>
      <c r="E37" s="7">
        <v>10000</v>
      </c>
      <c r="F37" s="9">
        <v>8000</v>
      </c>
      <c r="G37" s="9">
        <v>8000</v>
      </c>
      <c r="H37" s="8">
        <v>38.0055955235811</v>
      </c>
      <c r="I37" s="10">
        <v>30.931254996003201</v>
      </c>
      <c r="J37" s="10">
        <v>31.063149480415699</v>
      </c>
      <c r="K37" s="7" t="s">
        <v>232</v>
      </c>
    </row>
    <row r="38" spans="1:11" x14ac:dyDescent="0.25">
      <c r="A38" s="11" t="s">
        <v>103</v>
      </c>
      <c r="B38" s="7">
        <v>188000</v>
      </c>
      <c r="C38" s="7">
        <v>164000</v>
      </c>
      <c r="D38" s="7">
        <v>24000</v>
      </c>
      <c r="E38" s="9">
        <v>8000</v>
      </c>
      <c r="F38" s="9">
        <v>7000</v>
      </c>
      <c r="G38" s="7">
        <v>9000</v>
      </c>
      <c r="H38" s="10">
        <v>33.5387947190871</v>
      </c>
      <c r="I38" s="10">
        <v>28.262046561992399</v>
      </c>
      <c r="J38" s="8">
        <v>38.199158718920501</v>
      </c>
      <c r="K38" s="7" t="s">
        <v>235</v>
      </c>
    </row>
    <row r="39" spans="1:11" x14ac:dyDescent="0.25">
      <c r="A39" s="11" t="s">
        <v>104</v>
      </c>
      <c r="B39" s="7">
        <v>191000</v>
      </c>
      <c r="C39" s="7">
        <v>164000</v>
      </c>
      <c r="D39" s="7">
        <v>26000</v>
      </c>
      <c r="E39" s="7">
        <v>9000</v>
      </c>
      <c r="F39" s="9">
        <v>9000</v>
      </c>
      <c r="G39" s="7">
        <v>8000</v>
      </c>
      <c r="H39" s="8">
        <v>35.485346240329299</v>
      </c>
      <c r="I39" s="10">
        <v>32.405960593010398</v>
      </c>
      <c r="J39" s="8">
        <v>32.108693166660302</v>
      </c>
      <c r="K39" s="7" t="s">
        <v>231</v>
      </c>
    </row>
    <row r="40" spans="1:11" x14ac:dyDescent="0.25">
      <c r="A40" s="11" t="s">
        <v>106</v>
      </c>
      <c r="B40" s="7">
        <v>193000</v>
      </c>
      <c r="C40" s="7">
        <v>167000</v>
      </c>
      <c r="D40" s="7">
        <v>26000</v>
      </c>
      <c r="E40" s="9">
        <v>8000</v>
      </c>
      <c r="F40" s="9">
        <v>9000</v>
      </c>
      <c r="G40" s="7">
        <v>9000</v>
      </c>
      <c r="H40" s="10">
        <v>30.891226984372601</v>
      </c>
      <c r="I40" s="10">
        <v>33.3745938418691</v>
      </c>
      <c r="J40" s="8">
        <v>35.734179173758299</v>
      </c>
      <c r="K40" s="7" t="s">
        <v>235</v>
      </c>
    </row>
    <row r="41" spans="1:11" x14ac:dyDescent="0.25">
      <c r="A41" s="11" t="s">
        <v>107</v>
      </c>
      <c r="B41" s="7">
        <v>186000</v>
      </c>
      <c r="C41" s="7">
        <v>156000</v>
      </c>
      <c r="D41" s="7">
        <v>29000</v>
      </c>
      <c r="E41" s="7">
        <v>10000</v>
      </c>
      <c r="F41" s="9">
        <v>8000</v>
      </c>
      <c r="G41" s="7">
        <v>11000</v>
      </c>
      <c r="H41" s="8">
        <v>34.525315373833401</v>
      </c>
      <c r="I41" s="10">
        <v>26.8195959112509</v>
      </c>
      <c r="J41" s="8">
        <v>38.655088714915699</v>
      </c>
      <c r="K41" s="7" t="s">
        <v>231</v>
      </c>
    </row>
    <row r="42" spans="1:11" x14ac:dyDescent="0.25">
      <c r="A42" s="11" t="s">
        <v>108</v>
      </c>
      <c r="B42" s="7">
        <v>195000</v>
      </c>
      <c r="C42" s="7">
        <v>163000</v>
      </c>
      <c r="D42" s="7">
        <v>32000</v>
      </c>
      <c r="E42" s="7">
        <v>11000</v>
      </c>
      <c r="F42" s="9">
        <v>10000</v>
      </c>
      <c r="G42" s="9">
        <v>11000</v>
      </c>
      <c r="H42" s="8">
        <v>35.310734463276802</v>
      </c>
      <c r="I42" s="10">
        <v>30.648130514822601</v>
      </c>
      <c r="J42" s="10">
        <v>34.041135021900601</v>
      </c>
      <c r="K42" s="7" t="s">
        <v>232</v>
      </c>
    </row>
    <row r="43" spans="1:11" x14ac:dyDescent="0.25">
      <c r="A43" s="11" t="s">
        <v>109</v>
      </c>
      <c r="B43" s="7">
        <v>190000</v>
      </c>
      <c r="C43" s="7">
        <v>158000</v>
      </c>
      <c r="D43" s="7">
        <v>32000</v>
      </c>
      <c r="E43" s="7">
        <v>15000</v>
      </c>
      <c r="F43" s="7">
        <v>10000</v>
      </c>
      <c r="G43" s="9">
        <v>8000</v>
      </c>
      <c r="H43" s="8">
        <v>44.710886450499302</v>
      </c>
      <c r="I43" s="8">
        <v>31.6237208728887</v>
      </c>
      <c r="J43" s="10">
        <v>23.665392676612001</v>
      </c>
      <c r="K43" s="7" t="s">
        <v>236</v>
      </c>
    </row>
    <row r="44" spans="1:11" x14ac:dyDescent="0.25">
      <c r="A44" s="11" t="s">
        <v>110</v>
      </c>
      <c r="B44" s="7">
        <v>185000</v>
      </c>
      <c r="C44" s="7">
        <v>154000</v>
      </c>
      <c r="D44" s="7">
        <v>32000</v>
      </c>
      <c r="E44" s="7">
        <v>11000</v>
      </c>
      <c r="F44" s="9">
        <v>7000</v>
      </c>
      <c r="G44" s="7">
        <v>13000</v>
      </c>
      <c r="H44" s="8">
        <v>35.1685250886974</v>
      </c>
      <c r="I44" s="10">
        <v>22.364419665484</v>
      </c>
      <c r="J44" s="8">
        <v>42.4670552458185</v>
      </c>
      <c r="K44" s="7" t="s">
        <v>231</v>
      </c>
    </row>
    <row r="45" spans="1:11" x14ac:dyDescent="0.25">
      <c r="A45" s="11" t="s">
        <v>113</v>
      </c>
      <c r="B45" s="7">
        <v>-8000</v>
      </c>
      <c r="C45" s="7">
        <v>-14000</v>
      </c>
      <c r="D45" s="7">
        <v>6000</v>
      </c>
      <c r="E45" s="9">
        <v>3000</v>
      </c>
      <c r="F45" s="9">
        <v>-2000</v>
      </c>
      <c r="G45" s="7">
        <v>4000</v>
      </c>
      <c r="H45" s="10">
        <v>4.2772981043248004</v>
      </c>
      <c r="I45" s="10">
        <v>-11.0101741763851</v>
      </c>
      <c r="J45" s="8">
        <v>6.7328760720601997</v>
      </c>
      <c r="K45" s="7" t="s">
        <v>235</v>
      </c>
    </row>
    <row r="46" spans="1:11" x14ac:dyDescent="0.25">
      <c r="A46" s="7"/>
      <c r="B46" s="7"/>
      <c r="C46" s="7"/>
      <c r="D46" s="7"/>
      <c r="E46" s="7"/>
      <c r="F46" s="7"/>
      <c r="G46" s="7"/>
      <c r="H46" s="8"/>
      <c r="I46" s="8"/>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workbookViewId="0"/>
  </sheetViews>
  <sheetFormatPr defaultColWidth="10.90625" defaultRowHeight="15" x14ac:dyDescent="0.25"/>
  <cols>
    <col min="1" max="1" width="21.7265625" customWidth="1"/>
    <col min="2" max="14" width="12.7265625" customWidth="1"/>
    <col min="15" max="15" width="70.7265625" customWidth="1"/>
  </cols>
  <sheetData>
    <row r="1" spans="1:15" ht="19.2" x14ac:dyDescent="0.35">
      <c r="A1" s="2" t="s">
        <v>237</v>
      </c>
    </row>
    <row r="2" spans="1:15" x14ac:dyDescent="0.25">
      <c r="A2" t="s">
        <v>126</v>
      </c>
    </row>
    <row r="3" spans="1:15" ht="30" customHeight="1" x14ac:dyDescent="0.3">
      <c r="A3" s="3" t="s">
        <v>65</v>
      </c>
    </row>
    <row r="4" spans="1:15" x14ac:dyDescent="0.25">
      <c r="A4" t="s">
        <v>127</v>
      </c>
    </row>
    <row r="5" spans="1:15" x14ac:dyDescent="0.25">
      <c r="A5" t="s">
        <v>128</v>
      </c>
    </row>
    <row r="6" spans="1:15" x14ac:dyDescent="0.25">
      <c r="A6" t="s">
        <v>238</v>
      </c>
    </row>
    <row r="7" spans="1:15" x14ac:dyDescent="0.25">
      <c r="A7" t="s">
        <v>239</v>
      </c>
    </row>
    <row r="8" spans="1:15" ht="30" customHeight="1" x14ac:dyDescent="0.3">
      <c r="A8" s="3" t="s">
        <v>240</v>
      </c>
    </row>
    <row r="9" spans="1:15" ht="62.4" x14ac:dyDescent="0.3">
      <c r="A9" s="5" t="s">
        <v>72</v>
      </c>
      <c r="B9" s="6" t="s">
        <v>243</v>
      </c>
      <c r="C9" s="6" t="s">
        <v>244</v>
      </c>
      <c r="D9" s="6" t="s">
        <v>220</v>
      </c>
      <c r="E9" s="6" t="s">
        <v>245</v>
      </c>
      <c r="F9" s="6" t="s">
        <v>246</v>
      </c>
      <c r="G9" s="6" t="s">
        <v>247</v>
      </c>
      <c r="H9" s="6" t="s">
        <v>248</v>
      </c>
      <c r="I9" s="6" t="s">
        <v>249</v>
      </c>
      <c r="J9" s="6" t="s">
        <v>186</v>
      </c>
      <c r="K9" s="6" t="s">
        <v>187</v>
      </c>
      <c r="L9" s="6" t="s">
        <v>188</v>
      </c>
      <c r="M9" s="6" t="s">
        <v>189</v>
      </c>
      <c r="N9" s="6" t="s">
        <v>250</v>
      </c>
      <c r="O9" s="6" t="s">
        <v>100</v>
      </c>
    </row>
    <row r="10" spans="1:15" x14ac:dyDescent="0.25">
      <c r="A10" s="11" t="s">
        <v>101</v>
      </c>
      <c r="B10" s="7">
        <v>338000</v>
      </c>
      <c r="C10" s="7">
        <v>54000</v>
      </c>
      <c r="D10" s="7">
        <v>283000</v>
      </c>
      <c r="E10" s="7">
        <v>97000</v>
      </c>
      <c r="F10" s="7">
        <v>42000</v>
      </c>
      <c r="G10" s="7">
        <v>29000</v>
      </c>
      <c r="H10" s="7">
        <v>87000</v>
      </c>
      <c r="I10" s="7">
        <v>28000</v>
      </c>
      <c r="J10" s="8">
        <v>34.391273055700601</v>
      </c>
      <c r="K10" s="8">
        <v>14.8198585964071</v>
      </c>
      <c r="L10" s="8">
        <v>10.129337717503301</v>
      </c>
      <c r="M10" s="8">
        <v>30.862886496098</v>
      </c>
      <c r="N10" s="8">
        <v>9.7966441342910695</v>
      </c>
      <c r="O10" s="7"/>
    </row>
    <row r="11" spans="1:15" x14ac:dyDescent="0.25">
      <c r="A11" s="11" t="s">
        <v>102</v>
      </c>
      <c r="B11" s="7">
        <v>326000</v>
      </c>
      <c r="C11" s="7">
        <v>48000</v>
      </c>
      <c r="D11" s="7">
        <v>278000</v>
      </c>
      <c r="E11" s="7">
        <v>94000</v>
      </c>
      <c r="F11" s="7">
        <v>45000</v>
      </c>
      <c r="G11" s="7">
        <v>27000</v>
      </c>
      <c r="H11" s="7">
        <v>87000</v>
      </c>
      <c r="I11" s="7">
        <v>25000</v>
      </c>
      <c r="J11" s="8">
        <v>33.947773209510899</v>
      </c>
      <c r="K11" s="8">
        <v>16.087447169431599</v>
      </c>
      <c r="L11" s="8">
        <v>9.6751818521606605</v>
      </c>
      <c r="M11" s="8">
        <v>31.327808286133202</v>
      </c>
      <c r="N11" s="8">
        <v>8.9617894827635798</v>
      </c>
      <c r="O11" s="7"/>
    </row>
    <row r="12" spans="1:15" x14ac:dyDescent="0.25">
      <c r="A12" s="11" t="s">
        <v>103</v>
      </c>
      <c r="B12" s="7">
        <v>326000</v>
      </c>
      <c r="C12" s="7">
        <v>49000</v>
      </c>
      <c r="D12" s="7">
        <v>277000</v>
      </c>
      <c r="E12" s="7">
        <v>102000</v>
      </c>
      <c r="F12" s="7">
        <v>50000</v>
      </c>
      <c r="G12" s="7">
        <v>29000</v>
      </c>
      <c r="H12" s="7">
        <v>76000</v>
      </c>
      <c r="I12" s="7">
        <v>20000</v>
      </c>
      <c r="J12" s="8">
        <v>36.902992075978197</v>
      </c>
      <c r="K12" s="8">
        <v>17.976632074246201</v>
      </c>
      <c r="L12" s="8">
        <v>10.506906456129199</v>
      </c>
      <c r="M12" s="8">
        <v>27.357360391438</v>
      </c>
      <c r="N12" s="8">
        <v>7.2561090022083299</v>
      </c>
      <c r="O12" s="7"/>
    </row>
    <row r="13" spans="1:15" x14ac:dyDescent="0.25">
      <c r="A13" s="11" t="s">
        <v>104</v>
      </c>
      <c r="B13" s="7">
        <v>324000</v>
      </c>
      <c r="C13" s="7">
        <v>49000</v>
      </c>
      <c r="D13" s="7">
        <v>275000</v>
      </c>
      <c r="E13" s="7">
        <v>103000</v>
      </c>
      <c r="F13" s="7">
        <v>52000</v>
      </c>
      <c r="G13" s="7">
        <v>31000</v>
      </c>
      <c r="H13" s="7">
        <v>68000</v>
      </c>
      <c r="I13" s="7">
        <v>20000</v>
      </c>
      <c r="J13" s="8">
        <v>37.339374690404703</v>
      </c>
      <c r="K13" s="8">
        <v>19.0962003554882</v>
      </c>
      <c r="L13" s="8">
        <v>11.4073108190798</v>
      </c>
      <c r="M13" s="8">
        <v>24.808415163612</v>
      </c>
      <c r="N13" s="8">
        <v>7.3486989714152502</v>
      </c>
      <c r="O13" s="7"/>
    </row>
    <row r="14" spans="1:15" x14ac:dyDescent="0.25">
      <c r="A14" s="11" t="s">
        <v>106</v>
      </c>
      <c r="B14" s="7">
        <v>326000</v>
      </c>
      <c r="C14" s="7">
        <v>47000</v>
      </c>
      <c r="D14" s="7">
        <v>279000</v>
      </c>
      <c r="E14" s="7">
        <v>110000</v>
      </c>
      <c r="F14" s="7">
        <v>47000</v>
      </c>
      <c r="G14" s="7">
        <v>31000</v>
      </c>
      <c r="H14" s="7">
        <v>68000</v>
      </c>
      <c r="I14" s="7">
        <v>23000</v>
      </c>
      <c r="J14" s="8">
        <v>39.495437004869302</v>
      </c>
      <c r="K14" s="8">
        <v>16.952055408053901</v>
      </c>
      <c r="L14" s="8">
        <v>11.029656781072999</v>
      </c>
      <c r="M14" s="8">
        <v>24.386136520801301</v>
      </c>
      <c r="N14" s="8">
        <v>8.1367142852024195</v>
      </c>
      <c r="O14" s="7"/>
    </row>
    <row r="15" spans="1:15" x14ac:dyDescent="0.25">
      <c r="A15" s="11" t="s">
        <v>107</v>
      </c>
      <c r="B15" s="7">
        <v>318000</v>
      </c>
      <c r="C15" s="7">
        <v>50000</v>
      </c>
      <c r="D15" s="7">
        <v>267000</v>
      </c>
      <c r="E15" s="7">
        <v>107000</v>
      </c>
      <c r="F15" s="7">
        <v>42000</v>
      </c>
      <c r="G15" s="7">
        <v>30000</v>
      </c>
      <c r="H15" s="7">
        <v>69000</v>
      </c>
      <c r="I15" s="7">
        <v>19000</v>
      </c>
      <c r="J15" s="8">
        <v>40.113951166990098</v>
      </c>
      <c r="K15" s="8">
        <v>15.7628709114224</v>
      </c>
      <c r="L15" s="8">
        <v>11.222769297488099</v>
      </c>
      <c r="M15" s="8">
        <v>25.8210802181821</v>
      </c>
      <c r="N15" s="8">
        <v>7.0793284059173898</v>
      </c>
      <c r="O15" s="7"/>
    </row>
    <row r="16" spans="1:15" x14ac:dyDescent="0.25">
      <c r="A16" s="11" t="s">
        <v>108</v>
      </c>
      <c r="B16" s="7">
        <v>331000</v>
      </c>
      <c r="C16" s="7">
        <v>54000</v>
      </c>
      <c r="D16" s="7">
        <v>276000</v>
      </c>
      <c r="E16" s="7">
        <v>107000</v>
      </c>
      <c r="F16" s="7">
        <v>47000</v>
      </c>
      <c r="G16" s="7">
        <v>29000</v>
      </c>
      <c r="H16" s="7">
        <v>69000</v>
      </c>
      <c r="I16" s="7">
        <v>24000</v>
      </c>
      <c r="J16" s="8">
        <v>38.730266704779403</v>
      </c>
      <c r="K16" s="8">
        <v>17.154352993961101</v>
      </c>
      <c r="L16" s="8">
        <v>10.413101135060201</v>
      </c>
      <c r="M16" s="8">
        <v>24.848664666953699</v>
      </c>
      <c r="N16" s="8">
        <v>8.8536144992455892</v>
      </c>
      <c r="O16" s="7"/>
    </row>
    <row r="17" spans="1:15" x14ac:dyDescent="0.25">
      <c r="A17" s="11" t="s">
        <v>109</v>
      </c>
      <c r="B17" s="7">
        <v>327000</v>
      </c>
      <c r="C17" s="7">
        <v>54000</v>
      </c>
      <c r="D17" s="7">
        <v>273000</v>
      </c>
      <c r="E17" s="7">
        <v>112000</v>
      </c>
      <c r="F17" s="7">
        <v>39000</v>
      </c>
      <c r="G17" s="7">
        <v>30000</v>
      </c>
      <c r="H17" s="7">
        <v>69000</v>
      </c>
      <c r="I17" s="7">
        <v>23000</v>
      </c>
      <c r="J17" s="8">
        <v>40.8668322863195</v>
      </c>
      <c r="K17" s="8">
        <v>14.3891525225288</v>
      </c>
      <c r="L17" s="8">
        <v>11.153349407464599</v>
      </c>
      <c r="M17" s="8">
        <v>25.174797030554299</v>
      </c>
      <c r="N17" s="8">
        <v>8.4158687531328091</v>
      </c>
      <c r="O17" s="7"/>
    </row>
    <row r="18" spans="1:15" x14ac:dyDescent="0.25">
      <c r="A18" s="11" t="s">
        <v>110</v>
      </c>
      <c r="B18" s="7">
        <v>321000</v>
      </c>
      <c r="C18" s="7">
        <v>52000</v>
      </c>
      <c r="D18" s="7">
        <v>269000</v>
      </c>
      <c r="E18" s="7">
        <v>104000</v>
      </c>
      <c r="F18" s="7">
        <v>38000</v>
      </c>
      <c r="G18" s="7">
        <v>32000</v>
      </c>
      <c r="H18" s="7">
        <v>78000</v>
      </c>
      <c r="I18" s="7">
        <v>17000</v>
      </c>
      <c r="J18" s="8">
        <v>38.760339192519297</v>
      </c>
      <c r="K18" s="8">
        <v>14.120117034820099</v>
      </c>
      <c r="L18" s="8">
        <v>11.770114429083</v>
      </c>
      <c r="M18" s="8">
        <v>29.128418168688</v>
      </c>
      <c r="N18" s="8">
        <v>6.2210111748896297</v>
      </c>
      <c r="O18" s="7"/>
    </row>
    <row r="19" spans="1:15" x14ac:dyDescent="0.25">
      <c r="A19" s="11" t="s">
        <v>113</v>
      </c>
      <c r="B19" s="7">
        <v>-5000</v>
      </c>
      <c r="C19" s="7">
        <v>5000</v>
      </c>
      <c r="D19" s="7">
        <v>-10000</v>
      </c>
      <c r="E19" s="7">
        <v>-6000</v>
      </c>
      <c r="F19" s="7">
        <v>-9000</v>
      </c>
      <c r="G19" s="7">
        <v>1000</v>
      </c>
      <c r="H19" s="7">
        <v>10000</v>
      </c>
      <c r="I19" s="7">
        <v>-6000</v>
      </c>
      <c r="J19" s="8">
        <v>-0.73509781235000604</v>
      </c>
      <c r="K19" s="8">
        <v>-2.8319383732337999</v>
      </c>
      <c r="L19" s="8">
        <v>0.74045764801000002</v>
      </c>
      <c r="M19" s="8">
        <v>4.7422816478867</v>
      </c>
      <c r="N19" s="8">
        <v>-1.9157031103127899</v>
      </c>
      <c r="O19" s="7" t="s">
        <v>112</v>
      </c>
    </row>
    <row r="20" spans="1:15" x14ac:dyDescent="0.25">
      <c r="A20" s="7"/>
      <c r="B20" s="7"/>
      <c r="C20" s="7"/>
      <c r="D20" s="7"/>
      <c r="E20" s="7"/>
      <c r="F20" s="7"/>
      <c r="G20" s="7"/>
      <c r="H20" s="7"/>
      <c r="I20" s="7"/>
      <c r="J20" s="8"/>
      <c r="K20" s="8"/>
      <c r="L20" s="8"/>
      <c r="M20" s="8"/>
      <c r="N20" s="8"/>
      <c r="O20" s="7"/>
    </row>
    <row r="21" spans="1:15" ht="30" customHeight="1" x14ac:dyDescent="0.3">
      <c r="A21" s="3" t="s">
        <v>241</v>
      </c>
    </row>
    <row r="22" spans="1:15" ht="62.4" x14ac:dyDescent="0.3">
      <c r="A22" s="5" t="s">
        <v>72</v>
      </c>
      <c r="B22" s="6" t="s">
        <v>251</v>
      </c>
      <c r="C22" s="6" t="s">
        <v>230</v>
      </c>
      <c r="D22" s="6" t="s">
        <v>229</v>
      </c>
      <c r="E22" s="6" t="s">
        <v>252</v>
      </c>
      <c r="F22" s="6" t="s">
        <v>253</v>
      </c>
      <c r="G22" s="6" t="s">
        <v>254</v>
      </c>
      <c r="H22" s="6" t="s">
        <v>255</v>
      </c>
      <c r="I22" s="6" t="s">
        <v>256</v>
      </c>
      <c r="J22" s="6" t="s">
        <v>257</v>
      </c>
      <c r="K22" s="6" t="s">
        <v>258</v>
      </c>
      <c r="L22" s="6" t="s">
        <v>259</v>
      </c>
      <c r="M22" s="6" t="s">
        <v>260</v>
      </c>
      <c r="N22" s="6" t="s">
        <v>261</v>
      </c>
      <c r="O22" s="6" t="s">
        <v>100</v>
      </c>
    </row>
    <row r="23" spans="1:15" x14ac:dyDescent="0.25">
      <c r="A23" s="11" t="s">
        <v>101</v>
      </c>
      <c r="B23" s="7">
        <v>148000</v>
      </c>
      <c r="C23" s="7">
        <v>26000</v>
      </c>
      <c r="D23" s="7">
        <v>122000</v>
      </c>
      <c r="E23" s="7">
        <v>51000</v>
      </c>
      <c r="F23" s="9">
        <v>7000</v>
      </c>
      <c r="G23" s="7">
        <v>10000</v>
      </c>
      <c r="H23" s="7">
        <v>39000</v>
      </c>
      <c r="I23" s="7">
        <v>15000</v>
      </c>
      <c r="J23" s="8">
        <v>41.5604899327205</v>
      </c>
      <c r="K23" s="10">
        <v>5.6904157527663397</v>
      </c>
      <c r="L23" s="8">
        <v>8.5886093106932506</v>
      </c>
      <c r="M23" s="8">
        <v>32.222687729501899</v>
      </c>
      <c r="N23" s="8">
        <v>11.937797274317999</v>
      </c>
      <c r="O23" s="7" t="s">
        <v>262</v>
      </c>
    </row>
    <row r="24" spans="1:15" x14ac:dyDescent="0.25">
      <c r="A24" s="11" t="s">
        <v>102</v>
      </c>
      <c r="B24" s="7">
        <v>140000</v>
      </c>
      <c r="C24" s="7">
        <v>23000</v>
      </c>
      <c r="D24" s="7">
        <v>117000</v>
      </c>
      <c r="E24" s="7">
        <v>46000</v>
      </c>
      <c r="F24" s="9">
        <v>7000</v>
      </c>
      <c r="G24" s="7">
        <v>10000</v>
      </c>
      <c r="H24" s="7">
        <v>44000</v>
      </c>
      <c r="I24" s="7">
        <v>10000</v>
      </c>
      <c r="J24" s="8">
        <v>39.060130080464802</v>
      </c>
      <c r="K24" s="10">
        <v>6.1166953734886098</v>
      </c>
      <c r="L24" s="8">
        <v>8.7491537914427902</v>
      </c>
      <c r="M24" s="8">
        <v>37.596510621524097</v>
      </c>
      <c r="N24" s="8">
        <v>8.4775101330796794</v>
      </c>
      <c r="O24" s="7" t="s">
        <v>262</v>
      </c>
    </row>
    <row r="25" spans="1:15" x14ac:dyDescent="0.25">
      <c r="A25" s="11" t="s">
        <v>103</v>
      </c>
      <c r="B25" s="7">
        <v>138000</v>
      </c>
      <c r="C25" s="7">
        <v>25000</v>
      </c>
      <c r="D25" s="7">
        <v>113000</v>
      </c>
      <c r="E25" s="7">
        <v>47000</v>
      </c>
      <c r="F25" s="7">
        <v>10000</v>
      </c>
      <c r="G25" s="7">
        <v>11000</v>
      </c>
      <c r="H25" s="7">
        <v>37000</v>
      </c>
      <c r="I25" s="7">
        <v>8000</v>
      </c>
      <c r="J25" s="8">
        <v>41.6156303499885</v>
      </c>
      <c r="K25" s="8">
        <v>8.7205916094530398</v>
      </c>
      <c r="L25" s="8">
        <v>9.8748654229689894</v>
      </c>
      <c r="M25" s="8">
        <v>32.362025450502102</v>
      </c>
      <c r="N25" s="8">
        <v>7.42688716708731</v>
      </c>
      <c r="O25" s="7"/>
    </row>
    <row r="26" spans="1:15" x14ac:dyDescent="0.25">
      <c r="A26" s="11" t="s">
        <v>104</v>
      </c>
      <c r="B26" s="7">
        <v>133000</v>
      </c>
      <c r="C26" s="7">
        <v>23000</v>
      </c>
      <c r="D26" s="7">
        <v>110000</v>
      </c>
      <c r="E26" s="7">
        <v>47000</v>
      </c>
      <c r="F26" s="9">
        <v>9000</v>
      </c>
      <c r="G26" s="7">
        <v>12000</v>
      </c>
      <c r="H26" s="7">
        <v>34000</v>
      </c>
      <c r="I26" s="9">
        <v>8000</v>
      </c>
      <c r="J26" s="8">
        <v>42.803436188954102</v>
      </c>
      <c r="K26" s="10">
        <v>8.1337062530647799</v>
      </c>
      <c r="L26" s="8">
        <v>10.861589873049899</v>
      </c>
      <c r="M26" s="8">
        <v>30.942046094331701</v>
      </c>
      <c r="N26" s="10">
        <v>7.2592215905995197</v>
      </c>
      <c r="O26" s="7" t="s">
        <v>263</v>
      </c>
    </row>
    <row r="27" spans="1:15" x14ac:dyDescent="0.25">
      <c r="A27" s="11" t="s">
        <v>106</v>
      </c>
      <c r="B27" s="7">
        <v>133000</v>
      </c>
      <c r="C27" s="7">
        <v>21000</v>
      </c>
      <c r="D27" s="7">
        <v>112000</v>
      </c>
      <c r="E27" s="7">
        <v>48000</v>
      </c>
      <c r="F27" s="9">
        <v>8000</v>
      </c>
      <c r="G27" s="7">
        <v>12000</v>
      </c>
      <c r="H27" s="7">
        <v>33000</v>
      </c>
      <c r="I27" s="7">
        <v>11000</v>
      </c>
      <c r="J27" s="8">
        <v>43.342908020366302</v>
      </c>
      <c r="K27" s="10">
        <v>7.2490223976090098</v>
      </c>
      <c r="L27" s="8">
        <v>10.375560387640601</v>
      </c>
      <c r="M27" s="8">
        <v>29.480192925469598</v>
      </c>
      <c r="N27" s="8">
        <v>9.5523162689144794</v>
      </c>
      <c r="O27" s="7" t="s">
        <v>262</v>
      </c>
    </row>
    <row r="28" spans="1:15" x14ac:dyDescent="0.25">
      <c r="A28" s="11" t="s">
        <v>107</v>
      </c>
      <c r="B28" s="7">
        <v>132000</v>
      </c>
      <c r="C28" s="7">
        <v>21000</v>
      </c>
      <c r="D28" s="7">
        <v>111000</v>
      </c>
      <c r="E28" s="7">
        <v>46000</v>
      </c>
      <c r="F28" s="9">
        <v>8000</v>
      </c>
      <c r="G28" s="7">
        <v>12000</v>
      </c>
      <c r="H28" s="7">
        <v>37000</v>
      </c>
      <c r="I28" s="7">
        <v>9000</v>
      </c>
      <c r="J28" s="8">
        <v>41.114194583100598</v>
      </c>
      <c r="K28" s="10">
        <v>6.7981547222172196</v>
      </c>
      <c r="L28" s="8">
        <v>10.523849854936699</v>
      </c>
      <c r="M28" s="8">
        <v>33.509631845458003</v>
      </c>
      <c r="N28" s="8">
        <v>8.0541689942875703</v>
      </c>
      <c r="O28" s="7" t="s">
        <v>262</v>
      </c>
    </row>
    <row r="29" spans="1:15" x14ac:dyDescent="0.25">
      <c r="A29" s="11" t="s">
        <v>108</v>
      </c>
      <c r="B29" s="7">
        <v>136000</v>
      </c>
      <c r="C29" s="7">
        <v>23000</v>
      </c>
      <c r="D29" s="7">
        <v>113000</v>
      </c>
      <c r="E29" s="7">
        <v>45000</v>
      </c>
      <c r="F29" s="9">
        <v>9000</v>
      </c>
      <c r="G29" s="7">
        <v>12000</v>
      </c>
      <c r="H29" s="7">
        <v>35000</v>
      </c>
      <c r="I29" s="7">
        <v>12000</v>
      </c>
      <c r="J29" s="8">
        <v>39.421366954213703</v>
      </c>
      <c r="K29" s="10">
        <v>8.1176730811767293</v>
      </c>
      <c r="L29" s="8">
        <v>10.4083167440832</v>
      </c>
      <c r="M29" s="8">
        <v>31.060384870603801</v>
      </c>
      <c r="N29" s="8">
        <v>10.992258349922601</v>
      </c>
      <c r="O29" s="7" t="s">
        <v>262</v>
      </c>
    </row>
    <row r="30" spans="1:15" x14ac:dyDescent="0.25">
      <c r="A30" s="11" t="s">
        <v>109</v>
      </c>
      <c r="B30" s="7">
        <v>137000</v>
      </c>
      <c r="C30" s="7">
        <v>22000</v>
      </c>
      <c r="D30" s="7">
        <v>115000</v>
      </c>
      <c r="E30" s="7">
        <v>56000</v>
      </c>
      <c r="F30" s="9">
        <v>7000</v>
      </c>
      <c r="G30" s="7">
        <v>12000</v>
      </c>
      <c r="H30" s="7">
        <v>32000</v>
      </c>
      <c r="I30" s="9">
        <v>9000</v>
      </c>
      <c r="J30" s="8">
        <v>48.372218031749298</v>
      </c>
      <c r="K30" s="10">
        <v>5.9996011825803501</v>
      </c>
      <c r="L30" s="8">
        <v>10.5383168170902</v>
      </c>
      <c r="M30" s="8">
        <v>27.4221655785887</v>
      </c>
      <c r="N30" s="10">
        <v>7.6676983899914202</v>
      </c>
      <c r="O30" s="7" t="s">
        <v>263</v>
      </c>
    </row>
    <row r="31" spans="1:15" x14ac:dyDescent="0.25">
      <c r="A31" s="11" t="s">
        <v>110</v>
      </c>
      <c r="B31" s="7">
        <v>136000</v>
      </c>
      <c r="C31" s="7">
        <v>21000</v>
      </c>
      <c r="D31" s="7">
        <v>115000</v>
      </c>
      <c r="E31" s="7">
        <v>50000</v>
      </c>
      <c r="F31" s="9">
        <v>5000</v>
      </c>
      <c r="G31" s="7">
        <v>15000</v>
      </c>
      <c r="H31" s="7">
        <v>39000</v>
      </c>
      <c r="I31" s="9">
        <v>7000</v>
      </c>
      <c r="J31" s="8">
        <v>43.628924370623899</v>
      </c>
      <c r="K31" s="10">
        <v>4.2036589815313503</v>
      </c>
      <c r="L31" s="8">
        <v>12.784717758048499</v>
      </c>
      <c r="M31" s="8">
        <v>33.712667442708998</v>
      </c>
      <c r="N31" s="10">
        <v>5.6700314470872302</v>
      </c>
      <c r="O31" s="7" t="s">
        <v>263</v>
      </c>
    </row>
    <row r="32" spans="1:15" x14ac:dyDescent="0.25">
      <c r="A32" s="11" t="s">
        <v>113</v>
      </c>
      <c r="B32" s="7">
        <v>3000</v>
      </c>
      <c r="C32" s="7">
        <v>0</v>
      </c>
      <c r="D32" s="7">
        <v>3000</v>
      </c>
      <c r="E32" s="7">
        <v>2000</v>
      </c>
      <c r="F32" s="9">
        <v>-3000</v>
      </c>
      <c r="G32" s="7">
        <v>3000</v>
      </c>
      <c r="H32" s="7">
        <v>6000</v>
      </c>
      <c r="I32" s="9">
        <v>-4000</v>
      </c>
      <c r="J32" s="8">
        <v>0.28601635025759697</v>
      </c>
      <c r="K32" s="10">
        <v>-3.0453634160776599</v>
      </c>
      <c r="L32" s="8">
        <v>2.4091573704078999</v>
      </c>
      <c r="M32" s="8">
        <v>4.2324745172393996</v>
      </c>
      <c r="N32" s="10">
        <v>-3.8822848218272501</v>
      </c>
      <c r="O32" s="7" t="s">
        <v>263</v>
      </c>
    </row>
    <row r="33" spans="1:15" x14ac:dyDescent="0.25">
      <c r="A33" s="7"/>
      <c r="B33" s="7"/>
      <c r="C33" s="7"/>
      <c r="D33" s="7"/>
      <c r="E33" s="7"/>
      <c r="F33" s="7"/>
      <c r="G33" s="7"/>
      <c r="H33" s="7"/>
      <c r="I33" s="7"/>
      <c r="J33" s="8"/>
      <c r="K33" s="8"/>
      <c r="L33" s="8"/>
      <c r="M33" s="8"/>
      <c r="N33" s="8"/>
      <c r="O33" s="7"/>
    </row>
    <row r="34" spans="1:15" ht="30" customHeight="1" x14ac:dyDescent="0.3">
      <c r="A34" s="3" t="s">
        <v>242</v>
      </c>
    </row>
    <row r="35" spans="1:15" ht="78" x14ac:dyDescent="0.3">
      <c r="A35" s="5" t="s">
        <v>72</v>
      </c>
      <c r="B35" s="6" t="s">
        <v>264</v>
      </c>
      <c r="C35" s="6" t="s">
        <v>234</v>
      </c>
      <c r="D35" s="6" t="s">
        <v>233</v>
      </c>
      <c r="E35" s="6" t="s">
        <v>265</v>
      </c>
      <c r="F35" s="6" t="s">
        <v>266</v>
      </c>
      <c r="G35" s="6" t="s">
        <v>267</v>
      </c>
      <c r="H35" s="6" t="s">
        <v>268</v>
      </c>
      <c r="I35" s="6" t="s">
        <v>269</v>
      </c>
      <c r="J35" s="6" t="s">
        <v>270</v>
      </c>
      <c r="K35" s="6" t="s">
        <v>271</v>
      </c>
      <c r="L35" s="6" t="s">
        <v>272</v>
      </c>
      <c r="M35" s="6" t="s">
        <v>273</v>
      </c>
      <c r="N35" s="6" t="s">
        <v>274</v>
      </c>
      <c r="O35" s="6" t="s">
        <v>100</v>
      </c>
    </row>
    <row r="36" spans="1:15" x14ac:dyDescent="0.25">
      <c r="A36" s="11" t="s">
        <v>101</v>
      </c>
      <c r="B36" s="7">
        <v>190000</v>
      </c>
      <c r="C36" s="7">
        <v>28000</v>
      </c>
      <c r="D36" s="7">
        <v>162000</v>
      </c>
      <c r="E36" s="7">
        <v>47000</v>
      </c>
      <c r="F36" s="7">
        <v>35000</v>
      </c>
      <c r="G36" s="7">
        <v>18000</v>
      </c>
      <c r="H36" s="7">
        <v>48000</v>
      </c>
      <c r="I36" s="7">
        <v>13000</v>
      </c>
      <c r="J36" s="8">
        <v>28.9945768120065</v>
      </c>
      <c r="K36" s="8">
        <v>21.692133594701701</v>
      </c>
      <c r="L36" s="8">
        <v>11.2891356910081</v>
      </c>
      <c r="M36" s="8">
        <v>29.8392831745129</v>
      </c>
      <c r="N36" s="8">
        <v>8.1848707277708002</v>
      </c>
      <c r="O36" s="7"/>
    </row>
    <row r="37" spans="1:15" x14ac:dyDescent="0.25">
      <c r="A37" s="11" t="s">
        <v>102</v>
      </c>
      <c r="B37" s="7">
        <v>187000</v>
      </c>
      <c r="C37" s="7">
        <v>25000</v>
      </c>
      <c r="D37" s="7">
        <v>162000</v>
      </c>
      <c r="E37" s="7">
        <v>49000</v>
      </c>
      <c r="F37" s="7">
        <v>38000</v>
      </c>
      <c r="G37" s="7">
        <v>17000</v>
      </c>
      <c r="H37" s="7">
        <v>43000</v>
      </c>
      <c r="I37" s="7">
        <v>15000</v>
      </c>
      <c r="J37" s="8">
        <v>30.254842124158898</v>
      </c>
      <c r="K37" s="8">
        <v>23.289858929997301</v>
      </c>
      <c r="L37" s="8">
        <v>10.344101862569699</v>
      </c>
      <c r="M37" s="8">
        <v>26.799586508285302</v>
      </c>
      <c r="N37" s="8">
        <v>9.3116105749887108</v>
      </c>
      <c r="O37" s="7"/>
    </row>
    <row r="38" spans="1:15" x14ac:dyDescent="0.25">
      <c r="A38" s="11" t="s">
        <v>103</v>
      </c>
      <c r="B38" s="7">
        <v>188000</v>
      </c>
      <c r="C38" s="7">
        <v>24000</v>
      </c>
      <c r="D38" s="7">
        <v>164000</v>
      </c>
      <c r="E38" s="7">
        <v>55000</v>
      </c>
      <c r="F38" s="7">
        <v>40000</v>
      </c>
      <c r="G38" s="7">
        <v>18000</v>
      </c>
      <c r="H38" s="7">
        <v>39000</v>
      </c>
      <c r="I38" s="7">
        <v>12000</v>
      </c>
      <c r="J38" s="8">
        <v>33.643034172903398</v>
      </c>
      <c r="K38" s="8">
        <v>24.379479165394901</v>
      </c>
      <c r="L38" s="8">
        <v>10.9441195502216</v>
      </c>
      <c r="M38" s="8">
        <v>23.895393556106299</v>
      </c>
      <c r="N38" s="8">
        <v>7.1379735553737804</v>
      </c>
      <c r="O38" s="7"/>
    </row>
    <row r="39" spans="1:15" x14ac:dyDescent="0.25">
      <c r="A39" s="11" t="s">
        <v>104</v>
      </c>
      <c r="B39" s="7">
        <v>191000</v>
      </c>
      <c r="C39" s="7">
        <v>26000</v>
      </c>
      <c r="D39" s="7">
        <v>164000</v>
      </c>
      <c r="E39" s="7">
        <v>55000</v>
      </c>
      <c r="F39" s="7">
        <v>43000</v>
      </c>
      <c r="G39" s="7">
        <v>19000</v>
      </c>
      <c r="H39" s="7">
        <v>34000</v>
      </c>
      <c r="I39" s="7">
        <v>12000</v>
      </c>
      <c r="J39" s="8">
        <v>33.6799854041233</v>
      </c>
      <c r="K39" s="8">
        <v>26.437997932250799</v>
      </c>
      <c r="L39" s="8">
        <v>11.7727908532506</v>
      </c>
      <c r="M39" s="8">
        <v>20.7006020799124</v>
      </c>
      <c r="N39" s="8">
        <v>7.4086237304628098</v>
      </c>
      <c r="O39" s="7"/>
    </row>
    <row r="40" spans="1:15" x14ac:dyDescent="0.25">
      <c r="A40" s="11" t="s">
        <v>106</v>
      </c>
      <c r="B40" s="7">
        <v>193000</v>
      </c>
      <c r="C40" s="7">
        <v>26000</v>
      </c>
      <c r="D40" s="7">
        <v>167000</v>
      </c>
      <c r="E40" s="7">
        <v>62000</v>
      </c>
      <c r="F40" s="7">
        <v>39000</v>
      </c>
      <c r="G40" s="7">
        <v>19000</v>
      </c>
      <c r="H40" s="7">
        <v>35000</v>
      </c>
      <c r="I40" s="7">
        <v>12000</v>
      </c>
      <c r="J40" s="8">
        <v>36.926018883709801</v>
      </c>
      <c r="K40" s="8">
        <v>23.431934982670001</v>
      </c>
      <c r="L40" s="8">
        <v>11.466475439225499</v>
      </c>
      <c r="M40" s="8">
        <v>20.984223736106099</v>
      </c>
      <c r="N40" s="8">
        <v>7.1913469582885199</v>
      </c>
      <c r="O40" s="7"/>
    </row>
    <row r="41" spans="1:15" x14ac:dyDescent="0.25">
      <c r="A41" s="11" t="s">
        <v>107</v>
      </c>
      <c r="B41" s="7">
        <v>186000</v>
      </c>
      <c r="C41" s="7">
        <v>29000</v>
      </c>
      <c r="D41" s="7">
        <v>156000</v>
      </c>
      <c r="E41" s="7">
        <v>62000</v>
      </c>
      <c r="F41" s="7">
        <v>35000</v>
      </c>
      <c r="G41" s="7">
        <v>18000</v>
      </c>
      <c r="H41" s="7">
        <v>32000</v>
      </c>
      <c r="I41" s="7">
        <v>10000</v>
      </c>
      <c r="J41" s="8">
        <v>39.404589225352602</v>
      </c>
      <c r="K41" s="8">
        <v>22.1205518316645</v>
      </c>
      <c r="L41" s="8">
        <v>11.7184354971661</v>
      </c>
      <c r="M41" s="8">
        <v>20.368441567569999</v>
      </c>
      <c r="N41" s="8">
        <v>6.3879818782468698</v>
      </c>
      <c r="O41" s="7"/>
    </row>
    <row r="42" spans="1:15" x14ac:dyDescent="0.25">
      <c r="A42" s="11" t="s">
        <v>108</v>
      </c>
      <c r="B42" s="7">
        <v>195000</v>
      </c>
      <c r="C42" s="7">
        <v>32000</v>
      </c>
      <c r="D42" s="7">
        <v>163000</v>
      </c>
      <c r="E42" s="7">
        <v>62000</v>
      </c>
      <c r="F42" s="7">
        <v>38000</v>
      </c>
      <c r="G42" s="7">
        <v>17000</v>
      </c>
      <c r="H42" s="7">
        <v>34000</v>
      </c>
      <c r="I42" s="7">
        <v>12000</v>
      </c>
      <c r="J42" s="8">
        <v>38.252075323848501</v>
      </c>
      <c r="K42" s="8">
        <v>23.407081813061701</v>
      </c>
      <c r="L42" s="8">
        <v>10.4164115875309</v>
      </c>
      <c r="M42" s="8">
        <v>20.550603619266798</v>
      </c>
      <c r="N42" s="8">
        <v>7.3738276562920904</v>
      </c>
      <c r="O42" s="7"/>
    </row>
    <row r="43" spans="1:15" x14ac:dyDescent="0.25">
      <c r="A43" s="11" t="s">
        <v>109</v>
      </c>
      <c r="B43" s="7">
        <v>190000</v>
      </c>
      <c r="C43" s="7">
        <v>32000</v>
      </c>
      <c r="D43" s="7">
        <v>158000</v>
      </c>
      <c r="E43" s="7">
        <v>56000</v>
      </c>
      <c r="F43" s="7">
        <v>32000</v>
      </c>
      <c r="G43" s="7">
        <v>18000</v>
      </c>
      <c r="H43" s="7">
        <v>37000</v>
      </c>
      <c r="I43" s="7">
        <v>14000</v>
      </c>
      <c r="J43" s="8">
        <v>35.387020813288103</v>
      </c>
      <c r="K43" s="8">
        <v>20.514508532941701</v>
      </c>
      <c r="L43" s="8">
        <v>11.602395300552001</v>
      </c>
      <c r="M43" s="8">
        <v>23.533954524737901</v>
      </c>
      <c r="N43" s="8">
        <v>8.9621208284802805</v>
      </c>
      <c r="O43" s="7"/>
    </row>
    <row r="44" spans="1:15" x14ac:dyDescent="0.25">
      <c r="A44" s="11" t="s">
        <v>110</v>
      </c>
      <c r="B44" s="7">
        <v>185000</v>
      </c>
      <c r="C44" s="7">
        <v>32000</v>
      </c>
      <c r="D44" s="7">
        <v>154000</v>
      </c>
      <c r="E44" s="7">
        <v>54000</v>
      </c>
      <c r="F44" s="7">
        <v>33000</v>
      </c>
      <c r="G44" s="7">
        <v>17000</v>
      </c>
      <c r="H44" s="7">
        <v>39000</v>
      </c>
      <c r="I44" s="7">
        <v>10000</v>
      </c>
      <c r="J44" s="8">
        <v>35.109819963002501</v>
      </c>
      <c r="K44" s="8">
        <v>21.5555874000156</v>
      </c>
      <c r="L44" s="8">
        <v>11.009353586409899</v>
      </c>
      <c r="M44" s="8">
        <v>25.6910971574477</v>
      </c>
      <c r="N44" s="8">
        <v>6.6341418931242</v>
      </c>
      <c r="O44" s="7"/>
    </row>
    <row r="45" spans="1:15" x14ac:dyDescent="0.25">
      <c r="A45" s="11" t="s">
        <v>113</v>
      </c>
      <c r="B45" s="7">
        <v>-8000</v>
      </c>
      <c r="C45" s="7">
        <v>6000</v>
      </c>
      <c r="D45" s="7">
        <v>-14000</v>
      </c>
      <c r="E45" s="7">
        <v>-8000</v>
      </c>
      <c r="F45" s="7">
        <v>-6000</v>
      </c>
      <c r="G45" s="7">
        <v>-2000</v>
      </c>
      <c r="H45" s="7">
        <v>4000</v>
      </c>
      <c r="I45" s="7">
        <v>-2000</v>
      </c>
      <c r="J45" s="8">
        <v>-1.8161989207072999</v>
      </c>
      <c r="K45" s="8">
        <v>-1.8763475826544</v>
      </c>
      <c r="L45" s="8">
        <v>-0.45712185281560003</v>
      </c>
      <c r="M45" s="8">
        <v>4.7068734213415997</v>
      </c>
      <c r="N45" s="8">
        <v>-0.55720506516432</v>
      </c>
      <c r="O45" s="7" t="s">
        <v>112</v>
      </c>
    </row>
    <row r="46" spans="1:15" x14ac:dyDescent="0.25">
      <c r="A46" s="7"/>
      <c r="B46" s="7"/>
      <c r="C46" s="7"/>
      <c r="D46" s="7"/>
      <c r="E46" s="7"/>
      <c r="F46" s="7"/>
      <c r="G46" s="7"/>
      <c r="H46" s="7"/>
      <c r="I46" s="7"/>
      <c r="J46" s="8"/>
      <c r="K46" s="8"/>
      <c r="L46" s="8"/>
      <c r="M46" s="8"/>
      <c r="N46" s="8"/>
      <c r="O46" s="7"/>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zoomScaleNormal="100" workbookViewId="0"/>
  </sheetViews>
  <sheetFormatPr defaultColWidth="10.90625" defaultRowHeight="15" x14ac:dyDescent="0.25"/>
  <cols>
    <col min="1" max="1" width="21.7265625" customWidth="1"/>
    <col min="2" max="15" width="16.7265625" customWidth="1"/>
    <col min="16" max="16" width="70.7265625" customWidth="1"/>
  </cols>
  <sheetData>
    <row r="1" spans="1:16" ht="19.2" x14ac:dyDescent="0.35">
      <c r="A1" s="2" t="s">
        <v>275</v>
      </c>
    </row>
    <row r="2" spans="1:16" x14ac:dyDescent="0.25">
      <c r="A2" t="s">
        <v>126</v>
      </c>
    </row>
    <row r="3" spans="1:16" ht="30" customHeight="1" x14ac:dyDescent="0.3">
      <c r="A3" s="3" t="s">
        <v>65</v>
      </c>
    </row>
    <row r="4" spans="1:16" x14ac:dyDescent="0.25">
      <c r="A4" t="s">
        <v>127</v>
      </c>
    </row>
    <row r="5" spans="1:16" x14ac:dyDescent="0.25">
      <c r="A5" t="s">
        <v>128</v>
      </c>
    </row>
    <row r="6" spans="1:16" x14ac:dyDescent="0.25">
      <c r="A6" t="s">
        <v>276</v>
      </c>
    </row>
    <row r="7" spans="1:16" ht="30" customHeight="1" x14ac:dyDescent="0.3">
      <c r="A7" s="3" t="s">
        <v>277</v>
      </c>
    </row>
    <row r="8" spans="1:16" ht="46.8" x14ac:dyDescent="0.3">
      <c r="A8" s="5" t="s">
        <v>72</v>
      </c>
      <c r="B8" s="6" t="s">
        <v>280</v>
      </c>
      <c r="C8" s="6" t="s">
        <v>180</v>
      </c>
      <c r="D8" s="6" t="s">
        <v>281</v>
      </c>
      <c r="E8" s="6" t="s">
        <v>282</v>
      </c>
      <c r="F8" s="6" t="s">
        <v>283</v>
      </c>
      <c r="G8" s="6" t="s">
        <v>284</v>
      </c>
      <c r="H8" s="6" t="s">
        <v>285</v>
      </c>
      <c r="I8" s="6" t="s">
        <v>286</v>
      </c>
      <c r="J8" s="6" t="s">
        <v>287</v>
      </c>
      <c r="K8" s="6" t="s">
        <v>288</v>
      </c>
      <c r="L8" s="6" t="s">
        <v>289</v>
      </c>
      <c r="M8" s="6" t="s">
        <v>290</v>
      </c>
      <c r="N8" s="6" t="s">
        <v>291</v>
      </c>
      <c r="O8" s="6" t="s">
        <v>292</v>
      </c>
      <c r="P8" s="6" t="s">
        <v>100</v>
      </c>
    </row>
    <row r="9" spans="1:16" x14ac:dyDescent="0.25">
      <c r="A9" s="11" t="s">
        <v>101</v>
      </c>
      <c r="B9" s="7">
        <v>623000</v>
      </c>
      <c r="C9" s="7">
        <v>338000</v>
      </c>
      <c r="D9" s="7">
        <v>106000</v>
      </c>
      <c r="E9" s="7">
        <v>43000</v>
      </c>
      <c r="F9" s="7">
        <v>56000</v>
      </c>
      <c r="G9" s="7">
        <v>133000</v>
      </c>
      <c r="H9" s="7">
        <v>286000</v>
      </c>
      <c r="I9" s="8">
        <v>42.1462440998706</v>
      </c>
      <c r="J9" s="8">
        <v>28.984922691139602</v>
      </c>
      <c r="K9" s="8">
        <v>53.729585984998401</v>
      </c>
      <c r="L9" s="8">
        <v>17.856057293943699</v>
      </c>
      <c r="M9" s="8">
        <v>15.601369984876801</v>
      </c>
      <c r="N9" s="8">
        <v>36.073932094977998</v>
      </c>
      <c r="O9" s="8">
        <v>91.029923629084706</v>
      </c>
      <c r="P9" s="7"/>
    </row>
    <row r="10" spans="1:16" x14ac:dyDescent="0.25">
      <c r="A10" s="11" t="s">
        <v>102</v>
      </c>
      <c r="B10" s="7">
        <v>609000</v>
      </c>
      <c r="C10" s="7">
        <v>326000</v>
      </c>
      <c r="D10" s="7">
        <v>102000</v>
      </c>
      <c r="E10" s="7">
        <v>41000</v>
      </c>
      <c r="F10" s="7">
        <v>55000</v>
      </c>
      <c r="G10" s="7">
        <v>128000</v>
      </c>
      <c r="H10" s="7">
        <v>283000</v>
      </c>
      <c r="I10" s="8">
        <v>41.131259960236697</v>
      </c>
      <c r="J10" s="8">
        <v>27.967616029413801</v>
      </c>
      <c r="K10" s="8">
        <v>51.695619986410698</v>
      </c>
      <c r="L10" s="8">
        <v>16.964397147778001</v>
      </c>
      <c r="M10" s="8">
        <v>15.405873056872499</v>
      </c>
      <c r="N10" s="8">
        <v>34.717877905793799</v>
      </c>
      <c r="O10" s="8">
        <v>90.022770338051899</v>
      </c>
      <c r="P10" s="7"/>
    </row>
    <row r="11" spans="1:16" x14ac:dyDescent="0.25">
      <c r="A11" s="11" t="s">
        <v>103</v>
      </c>
      <c r="B11" s="7">
        <v>604000</v>
      </c>
      <c r="C11" s="7">
        <v>326000</v>
      </c>
      <c r="D11" s="7">
        <v>92000</v>
      </c>
      <c r="E11" s="7">
        <v>44000</v>
      </c>
      <c r="F11" s="7">
        <v>58000</v>
      </c>
      <c r="G11" s="7">
        <v>132000</v>
      </c>
      <c r="H11" s="7">
        <v>279000</v>
      </c>
      <c r="I11" s="8">
        <v>40.726757745620603</v>
      </c>
      <c r="J11" s="8">
        <v>27.864800560550499</v>
      </c>
      <c r="K11" s="8">
        <v>46.342808569202298</v>
      </c>
      <c r="L11" s="8">
        <v>18.335795869579702</v>
      </c>
      <c r="M11" s="8">
        <v>16.010675446473101</v>
      </c>
      <c r="N11" s="8">
        <v>35.772153063682701</v>
      </c>
      <c r="O11" s="8">
        <v>88.498778189814303</v>
      </c>
      <c r="P11" s="7"/>
    </row>
    <row r="12" spans="1:16" x14ac:dyDescent="0.25">
      <c r="A12" s="11" t="s">
        <v>104</v>
      </c>
      <c r="B12" s="7">
        <v>615000</v>
      </c>
      <c r="C12" s="7">
        <v>324000</v>
      </c>
      <c r="D12" s="7">
        <v>83000</v>
      </c>
      <c r="E12" s="7">
        <v>45000</v>
      </c>
      <c r="F12" s="7">
        <v>63000</v>
      </c>
      <c r="G12" s="7">
        <v>132000</v>
      </c>
      <c r="H12" s="7">
        <v>291000</v>
      </c>
      <c r="I12" s="8">
        <v>41.012702650950303</v>
      </c>
      <c r="J12" s="8">
        <v>27.5293521570254</v>
      </c>
      <c r="K12" s="8">
        <v>43.284209652050698</v>
      </c>
      <c r="L12" s="8">
        <v>19.047059070578101</v>
      </c>
      <c r="M12" s="8">
        <v>17.003101614941599</v>
      </c>
      <c r="N12" s="8">
        <v>35.249176177785401</v>
      </c>
      <c r="O12" s="8">
        <v>90.192929036099002</v>
      </c>
      <c r="P12" s="7"/>
    </row>
    <row r="13" spans="1:16" x14ac:dyDescent="0.25">
      <c r="A13" s="11" t="s">
        <v>106</v>
      </c>
      <c r="B13" s="7">
        <v>618000</v>
      </c>
      <c r="C13" s="7">
        <v>326000</v>
      </c>
      <c r="D13" s="7">
        <v>87000</v>
      </c>
      <c r="E13" s="7">
        <v>36000</v>
      </c>
      <c r="F13" s="7">
        <v>63000</v>
      </c>
      <c r="G13" s="7">
        <v>140000</v>
      </c>
      <c r="H13" s="7">
        <v>292000</v>
      </c>
      <c r="I13" s="8">
        <v>41.174487500058298</v>
      </c>
      <c r="J13" s="8">
        <v>27.704535719385099</v>
      </c>
      <c r="K13" s="8">
        <v>45.172009787657601</v>
      </c>
      <c r="L13" s="8">
        <v>15.0527490576765</v>
      </c>
      <c r="M13" s="8">
        <v>17.0842051688062</v>
      </c>
      <c r="N13" s="8">
        <v>37.248887798320801</v>
      </c>
      <c r="O13" s="8">
        <v>90.044124312773903</v>
      </c>
      <c r="P13" s="7"/>
    </row>
    <row r="14" spans="1:16" x14ac:dyDescent="0.25">
      <c r="A14" s="11" t="s">
        <v>107</v>
      </c>
      <c r="B14" s="7">
        <v>610000</v>
      </c>
      <c r="C14" s="7">
        <v>318000</v>
      </c>
      <c r="D14" s="7">
        <v>82000</v>
      </c>
      <c r="E14" s="7">
        <v>41000</v>
      </c>
      <c r="F14" s="7">
        <v>64000</v>
      </c>
      <c r="G14" s="7">
        <v>131000</v>
      </c>
      <c r="H14" s="7">
        <v>292000</v>
      </c>
      <c r="I14" s="8">
        <v>40.557903218616097</v>
      </c>
      <c r="J14" s="8">
        <v>26.987230802438599</v>
      </c>
      <c r="K14" s="8">
        <v>42.468136214447703</v>
      </c>
      <c r="L14" s="8">
        <v>17.141397206937501</v>
      </c>
      <c r="M14" s="8">
        <v>17.146294915518901</v>
      </c>
      <c r="N14" s="8">
        <v>34.973672148970898</v>
      </c>
      <c r="O14" s="8">
        <v>89.516670498965297</v>
      </c>
      <c r="P14" s="7"/>
    </row>
    <row r="15" spans="1:16" x14ac:dyDescent="0.25">
      <c r="A15" s="11" t="s">
        <v>108</v>
      </c>
      <c r="B15" s="7">
        <v>628000</v>
      </c>
      <c r="C15" s="7">
        <v>331000</v>
      </c>
      <c r="D15" s="7">
        <v>84000</v>
      </c>
      <c r="E15" s="7">
        <v>45000</v>
      </c>
      <c r="F15" s="7">
        <v>69000</v>
      </c>
      <c r="G15" s="7">
        <v>132000</v>
      </c>
      <c r="H15" s="7">
        <v>298000</v>
      </c>
      <c r="I15" s="8">
        <v>41.735560803367001</v>
      </c>
      <c r="J15" s="8">
        <v>28.081008726356401</v>
      </c>
      <c r="K15" s="8">
        <v>43.658140521084398</v>
      </c>
      <c r="L15" s="8">
        <v>18.848484591832801</v>
      </c>
      <c r="M15" s="8">
        <v>18.601260135698599</v>
      </c>
      <c r="N15" s="8">
        <v>35.243855708948502</v>
      </c>
      <c r="O15" s="8">
        <v>90.740554401948998</v>
      </c>
      <c r="P15" s="7"/>
    </row>
    <row r="16" spans="1:16" x14ac:dyDescent="0.25">
      <c r="A16" s="11" t="s">
        <v>109</v>
      </c>
      <c r="B16" s="7">
        <v>623000</v>
      </c>
      <c r="C16" s="7">
        <v>327000</v>
      </c>
      <c r="D16" s="7">
        <v>85000</v>
      </c>
      <c r="E16" s="7">
        <v>40000</v>
      </c>
      <c r="F16" s="7">
        <v>70000</v>
      </c>
      <c r="G16" s="7">
        <v>132000</v>
      </c>
      <c r="H16" s="7">
        <v>296000</v>
      </c>
      <c r="I16" s="8">
        <v>41.341167947520397</v>
      </c>
      <c r="J16" s="8">
        <v>27.801484931167199</v>
      </c>
      <c r="K16" s="8">
        <v>43.748839703789301</v>
      </c>
      <c r="L16" s="8">
        <v>17.142469079209899</v>
      </c>
      <c r="M16" s="8">
        <v>18.912485727718501</v>
      </c>
      <c r="N16" s="8">
        <v>35.059070831781199</v>
      </c>
      <c r="O16" s="8">
        <v>89.690233954482693</v>
      </c>
      <c r="P16" s="7"/>
    </row>
    <row r="17" spans="1:16" x14ac:dyDescent="0.25">
      <c r="A17" s="11" t="s">
        <v>110</v>
      </c>
      <c r="B17" s="7">
        <v>620000</v>
      </c>
      <c r="C17" s="7">
        <v>321000</v>
      </c>
      <c r="D17" s="7">
        <v>93000</v>
      </c>
      <c r="E17" s="7">
        <v>34000</v>
      </c>
      <c r="F17" s="7">
        <v>59000</v>
      </c>
      <c r="G17" s="7">
        <v>135000</v>
      </c>
      <c r="H17" s="7">
        <v>299000</v>
      </c>
      <c r="I17" s="8">
        <v>41.077190862992602</v>
      </c>
      <c r="J17" s="8">
        <v>27.2417937405469</v>
      </c>
      <c r="K17" s="8">
        <v>47.807822630818499</v>
      </c>
      <c r="L17" s="8">
        <v>14.6440346287197</v>
      </c>
      <c r="M17" s="8">
        <v>15.7780753614165</v>
      </c>
      <c r="N17" s="8">
        <v>35.840671484004098</v>
      </c>
      <c r="O17" s="8">
        <v>90.230377227633198</v>
      </c>
      <c r="P17" s="7"/>
    </row>
    <row r="18" spans="1:16" x14ac:dyDescent="0.25">
      <c r="A18" s="11" t="s">
        <v>113</v>
      </c>
      <c r="B18" s="7">
        <v>2000</v>
      </c>
      <c r="C18" s="7">
        <v>-5000</v>
      </c>
      <c r="D18" s="7">
        <v>6000</v>
      </c>
      <c r="E18" s="7">
        <v>-1000</v>
      </c>
      <c r="F18" s="7">
        <v>-5000</v>
      </c>
      <c r="G18" s="7">
        <v>-5000</v>
      </c>
      <c r="H18" s="7">
        <v>7000</v>
      </c>
      <c r="I18" s="8">
        <v>-9.7296637065696204E-2</v>
      </c>
      <c r="J18" s="8">
        <v>-0.46274197883819901</v>
      </c>
      <c r="K18" s="8">
        <v>2.6358128431608998</v>
      </c>
      <c r="L18" s="8">
        <v>-0.40871442895680099</v>
      </c>
      <c r="M18" s="8">
        <v>-1.3061298073897001</v>
      </c>
      <c r="N18" s="8">
        <v>-1.4082163143166999</v>
      </c>
      <c r="O18" s="8">
        <v>0.18625291485929599</v>
      </c>
      <c r="P18" s="7" t="s">
        <v>112</v>
      </c>
    </row>
    <row r="19" spans="1:16" x14ac:dyDescent="0.25">
      <c r="A19" s="7"/>
      <c r="B19" s="7"/>
      <c r="C19" s="7"/>
      <c r="D19" s="7"/>
      <c r="E19" s="7"/>
      <c r="F19" s="7"/>
      <c r="G19" s="7"/>
      <c r="H19" s="7"/>
      <c r="I19" s="8"/>
      <c r="J19" s="8"/>
      <c r="K19" s="8"/>
      <c r="L19" s="8"/>
      <c r="M19" s="8"/>
      <c r="N19" s="8"/>
      <c r="O19" s="8"/>
      <c r="P19" s="7"/>
    </row>
    <row r="20" spans="1:16" ht="30" customHeight="1" x14ac:dyDescent="0.3">
      <c r="A20" s="3" t="s">
        <v>278</v>
      </c>
    </row>
    <row r="21" spans="1:16" ht="46.8" x14ac:dyDescent="0.3">
      <c r="A21" s="5" t="s">
        <v>72</v>
      </c>
      <c r="B21" s="6" t="s">
        <v>293</v>
      </c>
      <c r="C21" s="6" t="s">
        <v>294</v>
      </c>
      <c r="D21" s="6" t="s">
        <v>295</v>
      </c>
      <c r="E21" s="6" t="s">
        <v>296</v>
      </c>
      <c r="F21" s="6" t="s">
        <v>297</v>
      </c>
      <c r="G21" s="6" t="s">
        <v>298</v>
      </c>
      <c r="H21" s="6" t="s">
        <v>299</v>
      </c>
      <c r="I21" s="6" t="s">
        <v>300</v>
      </c>
      <c r="J21" s="6" t="s">
        <v>301</v>
      </c>
      <c r="K21" s="6" t="s">
        <v>302</v>
      </c>
      <c r="L21" s="6" t="s">
        <v>303</v>
      </c>
      <c r="M21" s="6" t="s">
        <v>304</v>
      </c>
      <c r="N21" s="6" t="s">
        <v>305</v>
      </c>
      <c r="O21" s="6" t="s">
        <v>306</v>
      </c>
      <c r="P21" s="6" t="s">
        <v>100</v>
      </c>
    </row>
    <row r="22" spans="1:16" x14ac:dyDescent="0.25">
      <c r="A22" s="11" t="s">
        <v>101</v>
      </c>
      <c r="B22" s="7">
        <v>277000</v>
      </c>
      <c r="C22" s="7">
        <v>148000</v>
      </c>
      <c r="D22" s="7">
        <v>52000</v>
      </c>
      <c r="E22" s="7">
        <v>17000</v>
      </c>
      <c r="F22" s="7">
        <v>21000</v>
      </c>
      <c r="G22" s="7">
        <v>59000</v>
      </c>
      <c r="H22" s="7">
        <v>129000</v>
      </c>
      <c r="I22" s="8">
        <v>38.309863051597702</v>
      </c>
      <c r="J22" s="8">
        <v>25.629742901576499</v>
      </c>
      <c r="K22" s="8">
        <v>50.743549340161501</v>
      </c>
      <c r="L22" s="8">
        <v>13.823898013893601</v>
      </c>
      <c r="M22" s="8">
        <v>12.0061763696672</v>
      </c>
      <c r="N22" s="8">
        <v>32.603837772935499</v>
      </c>
      <c r="O22" s="8">
        <v>88.363434781715995</v>
      </c>
      <c r="P22" s="7"/>
    </row>
    <row r="23" spans="1:16" x14ac:dyDescent="0.25">
      <c r="A23" s="11" t="s">
        <v>102</v>
      </c>
      <c r="B23" s="7">
        <v>266000</v>
      </c>
      <c r="C23" s="7">
        <v>140000</v>
      </c>
      <c r="D23" s="7">
        <v>51000</v>
      </c>
      <c r="E23" s="7">
        <v>15000</v>
      </c>
      <c r="F23" s="7">
        <v>20000</v>
      </c>
      <c r="G23" s="7">
        <v>54000</v>
      </c>
      <c r="H23" s="7">
        <v>127000</v>
      </c>
      <c r="I23" s="8">
        <v>36.799039100801799</v>
      </c>
      <c r="J23" s="8">
        <v>24.184274669249</v>
      </c>
      <c r="K23" s="8">
        <v>49.726937269372698</v>
      </c>
      <c r="L23" s="8">
        <v>12.2889788066731</v>
      </c>
      <c r="M23" s="8">
        <v>11.3061910094385</v>
      </c>
      <c r="N23" s="8">
        <v>30.256125340296698</v>
      </c>
      <c r="O23" s="8">
        <v>86.592087088524494</v>
      </c>
      <c r="P23" s="7"/>
    </row>
    <row r="24" spans="1:16" x14ac:dyDescent="0.25">
      <c r="A24" s="11" t="s">
        <v>103</v>
      </c>
      <c r="B24" s="7">
        <v>260000</v>
      </c>
      <c r="C24" s="7">
        <v>138000</v>
      </c>
      <c r="D24" s="7">
        <v>45000</v>
      </c>
      <c r="E24" s="7">
        <v>17000</v>
      </c>
      <c r="F24" s="7">
        <v>22000</v>
      </c>
      <c r="G24" s="7">
        <v>54000</v>
      </c>
      <c r="H24" s="7">
        <v>123000</v>
      </c>
      <c r="I24" s="8">
        <v>35.920414065312102</v>
      </c>
      <c r="J24" s="8">
        <v>23.8313605376329</v>
      </c>
      <c r="K24" s="8">
        <v>44.037507977809398</v>
      </c>
      <c r="L24" s="8">
        <v>14.4258687865527</v>
      </c>
      <c r="M24" s="8">
        <v>12.5664897407684</v>
      </c>
      <c r="N24" s="8">
        <v>29.679436366760701</v>
      </c>
      <c r="O24" s="8">
        <v>83.638881876547899</v>
      </c>
      <c r="P24" s="7"/>
    </row>
    <row r="25" spans="1:16" x14ac:dyDescent="0.25">
      <c r="A25" s="11" t="s">
        <v>104</v>
      </c>
      <c r="B25" s="7">
        <v>267000</v>
      </c>
      <c r="C25" s="7">
        <v>133000</v>
      </c>
      <c r="D25" s="7">
        <v>41000</v>
      </c>
      <c r="E25" s="7">
        <v>14000</v>
      </c>
      <c r="F25" s="7">
        <v>22000</v>
      </c>
      <c r="G25" s="7">
        <v>56000</v>
      </c>
      <c r="H25" s="7">
        <v>133000</v>
      </c>
      <c r="I25" s="8">
        <v>36.464818990757102</v>
      </c>
      <c r="J25" s="8">
        <v>22.958043694141001</v>
      </c>
      <c r="K25" s="8">
        <v>41.232612753658103</v>
      </c>
      <c r="L25" s="8">
        <v>12.1165343317442</v>
      </c>
      <c r="M25" s="8">
        <v>12.316472719593699</v>
      </c>
      <c r="N25" s="8">
        <v>30.410336752351402</v>
      </c>
      <c r="O25" s="8">
        <v>88.269445675102006</v>
      </c>
      <c r="P25" s="7"/>
    </row>
    <row r="26" spans="1:16" x14ac:dyDescent="0.25">
      <c r="A26" s="11" t="s">
        <v>106</v>
      </c>
      <c r="B26" s="7">
        <v>265000</v>
      </c>
      <c r="C26" s="7">
        <v>133000</v>
      </c>
      <c r="D26" s="7">
        <v>41000</v>
      </c>
      <c r="E26" s="9">
        <v>9000</v>
      </c>
      <c r="F26" s="7">
        <v>22000</v>
      </c>
      <c r="G26" s="7">
        <v>60000</v>
      </c>
      <c r="H26" s="7">
        <v>132000</v>
      </c>
      <c r="I26" s="8">
        <v>36.2038503549973</v>
      </c>
      <c r="J26" s="8">
        <v>22.882864562958702</v>
      </c>
      <c r="K26" s="8">
        <v>41.500736539367303</v>
      </c>
      <c r="L26" s="10">
        <v>7.6169805516628504</v>
      </c>
      <c r="M26" s="8">
        <v>12.2379291964643</v>
      </c>
      <c r="N26" s="8">
        <v>32.949922008791702</v>
      </c>
      <c r="O26" s="8">
        <v>87.017084858962804</v>
      </c>
      <c r="P26" s="7" t="s">
        <v>307</v>
      </c>
    </row>
    <row r="27" spans="1:16" x14ac:dyDescent="0.25">
      <c r="A27" s="11" t="s">
        <v>107</v>
      </c>
      <c r="B27" s="7">
        <v>266000</v>
      </c>
      <c r="C27" s="7">
        <v>132000</v>
      </c>
      <c r="D27" s="7">
        <v>42000</v>
      </c>
      <c r="E27" s="7">
        <v>13000</v>
      </c>
      <c r="F27" s="7">
        <v>21000</v>
      </c>
      <c r="G27" s="7">
        <v>56000</v>
      </c>
      <c r="H27" s="7">
        <v>134000</v>
      </c>
      <c r="I27" s="8">
        <v>36.220669949342103</v>
      </c>
      <c r="J27" s="8">
        <v>22.7103343124672</v>
      </c>
      <c r="K27" s="8">
        <v>42.371694167325401</v>
      </c>
      <c r="L27" s="8">
        <v>10.7919148353529</v>
      </c>
      <c r="M27" s="8">
        <v>11.6499250790832</v>
      </c>
      <c r="N27" s="8">
        <v>30.454808080147401</v>
      </c>
      <c r="O27" s="8">
        <v>87.441134399717797</v>
      </c>
      <c r="P27" s="7"/>
    </row>
    <row r="28" spans="1:16" x14ac:dyDescent="0.25">
      <c r="A28" s="11" t="s">
        <v>108</v>
      </c>
      <c r="B28" s="7">
        <v>271000</v>
      </c>
      <c r="C28" s="7">
        <v>136000</v>
      </c>
      <c r="D28" s="7">
        <v>42000</v>
      </c>
      <c r="E28" s="7">
        <v>11000</v>
      </c>
      <c r="F28" s="7">
        <v>23000</v>
      </c>
      <c r="G28" s="7">
        <v>58000</v>
      </c>
      <c r="H28" s="7">
        <v>135000</v>
      </c>
      <c r="I28" s="8">
        <v>36.895218912040498</v>
      </c>
      <c r="J28" s="8">
        <v>23.3596727007867</v>
      </c>
      <c r="K28" s="8">
        <v>42.212361077796402</v>
      </c>
      <c r="L28" s="8">
        <v>9.8196066327143008</v>
      </c>
      <c r="M28" s="8">
        <v>13.0164063496288</v>
      </c>
      <c r="N28" s="8">
        <v>31.842726965912899</v>
      </c>
      <c r="O28" s="8">
        <v>87.933799515637901</v>
      </c>
      <c r="P28" s="7"/>
    </row>
    <row r="29" spans="1:16" x14ac:dyDescent="0.25">
      <c r="A29" s="11" t="s">
        <v>109</v>
      </c>
      <c r="B29" s="7">
        <v>269000</v>
      </c>
      <c r="C29" s="7">
        <v>137000</v>
      </c>
      <c r="D29" s="7">
        <v>41000</v>
      </c>
      <c r="E29" s="9">
        <v>11000</v>
      </c>
      <c r="F29" s="7">
        <v>25000</v>
      </c>
      <c r="G29" s="7">
        <v>60000</v>
      </c>
      <c r="H29" s="7">
        <v>132000</v>
      </c>
      <c r="I29" s="8">
        <v>36.488458152652299</v>
      </c>
      <c r="J29" s="8">
        <v>23.5670247491616</v>
      </c>
      <c r="K29" s="8">
        <v>40.892652552926499</v>
      </c>
      <c r="L29" s="10">
        <v>9.3882843966575908</v>
      </c>
      <c r="M29" s="8">
        <v>13.5775134369171</v>
      </c>
      <c r="N29" s="8">
        <v>32.913204917408002</v>
      </c>
      <c r="O29" s="8">
        <v>84.950275244751595</v>
      </c>
      <c r="P29" s="7" t="s">
        <v>307</v>
      </c>
    </row>
    <row r="30" spans="1:16" x14ac:dyDescent="0.25">
      <c r="A30" s="11" t="s">
        <v>110</v>
      </c>
      <c r="B30" s="7">
        <v>270000</v>
      </c>
      <c r="C30" s="7">
        <v>136000</v>
      </c>
      <c r="D30" s="7">
        <v>46000</v>
      </c>
      <c r="E30" s="9">
        <v>9000</v>
      </c>
      <c r="F30" s="7">
        <v>21000</v>
      </c>
      <c r="G30" s="7">
        <v>60000</v>
      </c>
      <c r="H30" s="7">
        <v>135000</v>
      </c>
      <c r="I30" s="8">
        <v>36.670038811305503</v>
      </c>
      <c r="J30" s="8">
        <v>23.3631103353997</v>
      </c>
      <c r="K30" s="8">
        <v>45.401904988925601</v>
      </c>
      <c r="L30" s="10">
        <v>7.7969338770453698</v>
      </c>
      <c r="M30" s="8">
        <v>11.5078334392529</v>
      </c>
      <c r="N30" s="8">
        <v>32.813376236599503</v>
      </c>
      <c r="O30" s="8">
        <v>86.317997805849799</v>
      </c>
      <c r="P30" s="7" t="s">
        <v>307</v>
      </c>
    </row>
    <row r="31" spans="1:16" x14ac:dyDescent="0.25">
      <c r="A31" s="11" t="s">
        <v>113</v>
      </c>
      <c r="B31" s="7">
        <v>5000</v>
      </c>
      <c r="C31" s="7">
        <v>3000</v>
      </c>
      <c r="D31" s="7">
        <v>4000</v>
      </c>
      <c r="E31" s="9">
        <v>0</v>
      </c>
      <c r="F31" s="7">
        <v>-1000</v>
      </c>
      <c r="G31" s="7">
        <v>0</v>
      </c>
      <c r="H31" s="7">
        <v>2000</v>
      </c>
      <c r="I31" s="8">
        <v>0.46618845630820299</v>
      </c>
      <c r="J31" s="8">
        <v>0.48024577244099798</v>
      </c>
      <c r="K31" s="8">
        <v>3.9011684495583001</v>
      </c>
      <c r="L31" s="10">
        <v>0.17995332538251901</v>
      </c>
      <c r="M31" s="8">
        <v>-0.73009575721139996</v>
      </c>
      <c r="N31" s="8">
        <v>-0.13654577219219999</v>
      </c>
      <c r="O31" s="8">
        <v>-0.69908705311300401</v>
      </c>
      <c r="P31" s="7" t="s">
        <v>307</v>
      </c>
    </row>
    <row r="32" spans="1:16" x14ac:dyDescent="0.25">
      <c r="A32" s="7"/>
      <c r="B32" s="7"/>
      <c r="C32" s="7"/>
      <c r="D32" s="7"/>
      <c r="E32" s="7"/>
      <c r="F32" s="7"/>
      <c r="G32" s="7"/>
      <c r="H32" s="7"/>
      <c r="I32" s="8"/>
      <c r="J32" s="8"/>
      <c r="K32" s="8"/>
      <c r="L32" s="8"/>
      <c r="M32" s="8"/>
      <c r="N32" s="8"/>
      <c r="O32" s="8"/>
      <c r="P32" s="7"/>
    </row>
    <row r="33" spans="1:16" ht="30" customHeight="1" x14ac:dyDescent="0.3">
      <c r="A33" s="3" t="s">
        <v>279</v>
      </c>
    </row>
    <row r="34" spans="1:16" ht="46.8" x14ac:dyDescent="0.3">
      <c r="A34" s="5" t="s">
        <v>72</v>
      </c>
      <c r="B34" s="6" t="s">
        <v>308</v>
      </c>
      <c r="C34" s="6" t="s">
        <v>309</v>
      </c>
      <c r="D34" s="6" t="s">
        <v>310</v>
      </c>
      <c r="E34" s="6" t="s">
        <v>311</v>
      </c>
      <c r="F34" s="6" t="s">
        <v>312</v>
      </c>
      <c r="G34" s="6" t="s">
        <v>313</v>
      </c>
      <c r="H34" s="6" t="s">
        <v>314</v>
      </c>
      <c r="I34" s="6" t="s">
        <v>315</v>
      </c>
      <c r="J34" s="6" t="s">
        <v>316</v>
      </c>
      <c r="K34" s="6" t="s">
        <v>317</v>
      </c>
      <c r="L34" s="6" t="s">
        <v>318</v>
      </c>
      <c r="M34" s="6" t="s">
        <v>319</v>
      </c>
      <c r="N34" s="6" t="s">
        <v>320</v>
      </c>
      <c r="O34" s="6" t="s">
        <v>321</v>
      </c>
      <c r="P34" s="6" t="s">
        <v>100</v>
      </c>
    </row>
    <row r="35" spans="1:16" x14ac:dyDescent="0.25">
      <c r="A35" s="11" t="s">
        <v>101</v>
      </c>
      <c r="B35" s="7">
        <v>346000</v>
      </c>
      <c r="C35" s="7">
        <v>190000</v>
      </c>
      <c r="D35" s="7">
        <v>54000</v>
      </c>
      <c r="E35" s="7">
        <v>26000</v>
      </c>
      <c r="F35" s="7">
        <v>35000</v>
      </c>
      <c r="G35" s="7">
        <v>74000</v>
      </c>
      <c r="H35" s="7">
        <v>156000</v>
      </c>
      <c r="I35" s="8">
        <v>45.814205395367999</v>
      </c>
      <c r="J35" s="8">
        <v>32.273423985263697</v>
      </c>
      <c r="K35" s="8">
        <v>56.904278265239903</v>
      </c>
      <c r="L35" s="8">
        <v>21.915473186383501</v>
      </c>
      <c r="M35" s="8">
        <v>19.002228810075099</v>
      </c>
      <c r="N35" s="8">
        <v>39.386654779719997</v>
      </c>
      <c r="O35" s="8">
        <v>93.3544133878233</v>
      </c>
      <c r="P35" s="7"/>
    </row>
    <row r="36" spans="1:16" x14ac:dyDescent="0.25">
      <c r="A36" s="11" t="s">
        <v>102</v>
      </c>
      <c r="B36" s="7">
        <v>343000</v>
      </c>
      <c r="C36" s="7">
        <v>187000</v>
      </c>
      <c r="D36" s="7">
        <v>51000</v>
      </c>
      <c r="E36" s="7">
        <v>26000</v>
      </c>
      <c r="F36" s="7">
        <v>36000</v>
      </c>
      <c r="G36" s="7">
        <v>74000</v>
      </c>
      <c r="H36" s="7">
        <v>156000</v>
      </c>
      <c r="I36" s="8">
        <v>45.272948787745896</v>
      </c>
      <c r="J36" s="8">
        <v>31.67540733673</v>
      </c>
      <c r="K36" s="8">
        <v>53.788615844919399</v>
      </c>
      <c r="L36" s="8">
        <v>21.6723720464223</v>
      </c>
      <c r="M36" s="8">
        <v>19.284089005150701</v>
      </c>
      <c r="N36" s="8">
        <v>38.975332269505401</v>
      </c>
      <c r="O36" s="8">
        <v>93.013358130219402</v>
      </c>
      <c r="P36" s="7"/>
    </row>
    <row r="37" spans="1:16" x14ac:dyDescent="0.25">
      <c r="A37" s="11" t="s">
        <v>103</v>
      </c>
      <c r="B37" s="7">
        <v>344000</v>
      </c>
      <c r="C37" s="7">
        <v>188000</v>
      </c>
      <c r="D37" s="7">
        <v>47000</v>
      </c>
      <c r="E37" s="7">
        <v>27000</v>
      </c>
      <c r="F37" s="7">
        <v>36000</v>
      </c>
      <c r="G37" s="7">
        <v>79000</v>
      </c>
      <c r="H37" s="7">
        <v>156000</v>
      </c>
      <c r="I37" s="8">
        <v>45.321809755486598</v>
      </c>
      <c r="J37" s="8">
        <v>31.817758315475601</v>
      </c>
      <c r="K37" s="8">
        <v>48.793753196997699</v>
      </c>
      <c r="L37" s="8">
        <v>22.272753775290099</v>
      </c>
      <c r="M37" s="8">
        <v>19.268707024403401</v>
      </c>
      <c r="N37" s="8">
        <v>41.586436732966597</v>
      </c>
      <c r="O37" s="8">
        <v>92.735383334324595</v>
      </c>
      <c r="P37" s="7"/>
    </row>
    <row r="38" spans="1:16" x14ac:dyDescent="0.25">
      <c r="A38" s="11" t="s">
        <v>104</v>
      </c>
      <c r="B38" s="7">
        <v>348000</v>
      </c>
      <c r="C38" s="7">
        <v>191000</v>
      </c>
      <c r="D38" s="7">
        <v>42000</v>
      </c>
      <c r="E38" s="7">
        <v>31000</v>
      </c>
      <c r="F38" s="7">
        <v>41000</v>
      </c>
      <c r="G38" s="7">
        <v>76000</v>
      </c>
      <c r="H38" s="7">
        <v>157000</v>
      </c>
      <c r="I38" s="8">
        <v>45.345510448694597</v>
      </c>
      <c r="J38" s="8">
        <v>31.976045092380001</v>
      </c>
      <c r="K38" s="8">
        <v>45.482306641864099</v>
      </c>
      <c r="L38" s="8">
        <v>25.7711912090822</v>
      </c>
      <c r="M38" s="8">
        <v>21.415006984007402</v>
      </c>
      <c r="N38" s="8">
        <v>39.883314251658497</v>
      </c>
      <c r="O38" s="8">
        <v>91.891308028702696</v>
      </c>
      <c r="P38" s="7"/>
    </row>
    <row r="39" spans="1:16" x14ac:dyDescent="0.25">
      <c r="A39" s="11" t="s">
        <v>106</v>
      </c>
      <c r="B39" s="7">
        <v>353000</v>
      </c>
      <c r="C39" s="7">
        <v>193000</v>
      </c>
      <c r="D39" s="7">
        <v>46000</v>
      </c>
      <c r="E39" s="7">
        <v>27000</v>
      </c>
      <c r="F39" s="7">
        <v>41000</v>
      </c>
      <c r="G39" s="7">
        <v>79000</v>
      </c>
      <c r="H39" s="7">
        <v>160000</v>
      </c>
      <c r="I39" s="8">
        <v>45.911464398778399</v>
      </c>
      <c r="J39" s="8">
        <v>32.396338324342402</v>
      </c>
      <c r="K39" s="8">
        <v>49.106922292035897</v>
      </c>
      <c r="L39" s="8">
        <v>22.279246285823401</v>
      </c>
      <c r="M39" s="8">
        <v>21.648303954737301</v>
      </c>
      <c r="N39" s="8">
        <v>41.363308939439797</v>
      </c>
      <c r="O39" s="8">
        <v>92.7184240481334</v>
      </c>
      <c r="P39" s="7"/>
    </row>
    <row r="40" spans="1:16" x14ac:dyDescent="0.25">
      <c r="A40" s="11" t="s">
        <v>107</v>
      </c>
      <c r="B40" s="7">
        <v>344000</v>
      </c>
      <c r="C40" s="7">
        <v>186000</v>
      </c>
      <c r="D40" s="7">
        <v>40000</v>
      </c>
      <c r="E40" s="7">
        <v>28000</v>
      </c>
      <c r="F40" s="7">
        <v>43000</v>
      </c>
      <c r="G40" s="7">
        <v>75000</v>
      </c>
      <c r="H40" s="7">
        <v>158000</v>
      </c>
      <c r="I40" s="8">
        <v>44.693221032929799</v>
      </c>
      <c r="J40" s="8">
        <v>31.1504579124692</v>
      </c>
      <c r="K40" s="8">
        <v>42.571517446288198</v>
      </c>
      <c r="L40" s="8">
        <v>23.327358372587401</v>
      </c>
      <c r="M40" s="8">
        <v>22.323104023249901</v>
      </c>
      <c r="N40" s="8">
        <v>39.295955288155703</v>
      </c>
      <c r="O40" s="8">
        <v>91.352731811038197</v>
      </c>
      <c r="P40" s="7"/>
    </row>
    <row r="41" spans="1:16" x14ac:dyDescent="0.25">
      <c r="A41" s="11" t="s">
        <v>108</v>
      </c>
      <c r="B41" s="7">
        <v>357000</v>
      </c>
      <c r="C41" s="7">
        <v>195000</v>
      </c>
      <c r="D41" s="7">
        <v>42000</v>
      </c>
      <c r="E41" s="7">
        <v>33000</v>
      </c>
      <c r="F41" s="7">
        <v>46000</v>
      </c>
      <c r="G41" s="7">
        <v>74000</v>
      </c>
      <c r="H41" s="7">
        <v>162000</v>
      </c>
      <c r="I41" s="8">
        <v>46.353265921921199</v>
      </c>
      <c r="J41" s="8">
        <v>32.679587291364797</v>
      </c>
      <c r="K41" s="8">
        <v>45.208444968385002</v>
      </c>
      <c r="L41" s="8">
        <v>27.660304417314499</v>
      </c>
      <c r="M41" s="8">
        <v>23.8652932599596</v>
      </c>
      <c r="N41" s="8">
        <v>38.496538081107801</v>
      </c>
      <c r="O41" s="8">
        <v>93.2258249971255</v>
      </c>
      <c r="P41" s="7"/>
    </row>
    <row r="42" spans="1:16" x14ac:dyDescent="0.25">
      <c r="A42" s="11" t="s">
        <v>109</v>
      </c>
      <c r="B42" s="7">
        <v>355000</v>
      </c>
      <c r="C42" s="7">
        <v>190000</v>
      </c>
      <c r="D42" s="7">
        <v>44000</v>
      </c>
      <c r="E42" s="7">
        <v>29000</v>
      </c>
      <c r="F42" s="7">
        <v>46000</v>
      </c>
      <c r="G42" s="7">
        <v>71000</v>
      </c>
      <c r="H42" s="7">
        <v>164000</v>
      </c>
      <c r="I42" s="8">
        <v>45.972895034386902</v>
      </c>
      <c r="J42" s="8">
        <v>31.9275936768543</v>
      </c>
      <c r="K42" s="8">
        <v>46.813696667771403</v>
      </c>
      <c r="L42" s="8">
        <v>24.719912050285799</v>
      </c>
      <c r="M42" s="8">
        <v>23.943706085631099</v>
      </c>
      <c r="N42" s="8">
        <v>37.1103223590395</v>
      </c>
      <c r="O42" s="8">
        <v>93.891723680296593</v>
      </c>
      <c r="P42" s="7"/>
    </row>
    <row r="43" spans="1:16" x14ac:dyDescent="0.25">
      <c r="A43" s="11" t="s">
        <v>110</v>
      </c>
      <c r="B43" s="7">
        <v>350000</v>
      </c>
      <c r="C43" s="7">
        <v>185000</v>
      </c>
      <c r="D43" s="7">
        <v>47000</v>
      </c>
      <c r="E43" s="7">
        <v>25000</v>
      </c>
      <c r="F43" s="7">
        <v>38000</v>
      </c>
      <c r="G43" s="7">
        <v>74000</v>
      </c>
      <c r="H43" s="7">
        <v>165000</v>
      </c>
      <c r="I43" s="8">
        <v>45.284709257614601</v>
      </c>
      <c r="J43" s="8">
        <v>31.022340067142601</v>
      </c>
      <c r="K43" s="8">
        <v>50.3901752590508</v>
      </c>
      <c r="L43" s="8">
        <v>21.341950903414201</v>
      </c>
      <c r="M43" s="8">
        <v>19.809470147540601</v>
      </c>
      <c r="N43" s="8">
        <v>38.731581519648103</v>
      </c>
      <c r="O43" s="8">
        <v>93.699967569597305</v>
      </c>
      <c r="P43" s="7"/>
    </row>
    <row r="44" spans="1:16" x14ac:dyDescent="0.25">
      <c r="A44" s="11" t="s">
        <v>113</v>
      </c>
      <c r="B44" s="7">
        <v>-3000</v>
      </c>
      <c r="C44" s="7">
        <v>-8000</v>
      </c>
      <c r="D44" s="7">
        <v>2000</v>
      </c>
      <c r="E44" s="7">
        <v>-1000</v>
      </c>
      <c r="F44" s="7">
        <v>-3000</v>
      </c>
      <c r="G44" s="7">
        <v>-5000</v>
      </c>
      <c r="H44" s="7">
        <v>5000</v>
      </c>
      <c r="I44" s="8">
        <v>-0.62675514116379805</v>
      </c>
      <c r="J44" s="8">
        <v>-1.3739982571998</v>
      </c>
      <c r="K44" s="8">
        <v>1.2832529670149</v>
      </c>
      <c r="L44" s="8">
        <v>-0.93729538240919996</v>
      </c>
      <c r="M44" s="8">
        <v>-1.8388338071967001</v>
      </c>
      <c r="N44" s="8">
        <v>-2.63172741979169</v>
      </c>
      <c r="O44" s="8">
        <v>0.981543521463905</v>
      </c>
      <c r="P44" s="7" t="s">
        <v>112</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Table of Contents</vt:lpstr>
      <vt:lpstr>2.1</vt:lpstr>
      <vt:lpstr>2.2</vt:lpstr>
      <vt:lpstr>2.3</vt:lpstr>
      <vt:lpstr>2.4</vt:lpstr>
      <vt:lpstr>2.5</vt:lpstr>
      <vt:lpstr>2.6</vt:lpstr>
      <vt:lpstr>2.7</vt:lpstr>
      <vt:lpstr>2.8</vt:lpstr>
      <vt:lpstr>2.9</vt:lpstr>
      <vt:lpstr>2.10</vt:lpstr>
      <vt:lpstr>2.11</vt:lpstr>
      <vt:lpstr>2.12</vt:lpstr>
      <vt:lpstr>2.48</vt:lpstr>
      <vt:lpstr>2.49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Labour-force-survey-tables-March_2024 </dc:title>
  <dc:creator>2337760</dc:creator>
  <cp:lastModifiedBy>McFetridge, Mark</cp:lastModifiedBy>
  <dcterms:created xsi:type="dcterms:W3CDTF">2024-03-14T14:59:18Z</dcterms:created>
  <dcterms:modified xsi:type="dcterms:W3CDTF">2024-03-21T16:00:56Z</dcterms:modified>
</cp:coreProperties>
</file>